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440C98C-6D30-4A2C-BD69-A90D35792F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6" r:id="rId2"/>
    <sheet name="Active 2" sheetId="4" r:id="rId3"/>
    <sheet name="Graphs 2" sheetId="7" r:id="rId4"/>
    <sheet name="Active 3" sheetId="5" r:id="rId5"/>
    <sheet name="Graphs 3" sheetId="8" r:id="rId6"/>
    <sheet name="BAV" sheetId="3" r:id="rId7"/>
    <sheet name="Sheet1" sheetId="2" r:id="rId8"/>
  </sheets>
  <definedNames>
    <definedName name="solver_adj" localSheetId="0" hidden="1">'Active 1'!$E$11:$E$13</definedName>
    <definedName name="solver_adj" localSheetId="2" hidden="1">'Active 2'!$AC$3:$AC$10</definedName>
    <definedName name="solver_adj" localSheetId="4" hidden="1">'Active 3'!$AC$3:$AC$10</definedName>
    <definedName name="solver_cvg" localSheetId="0" hidden="1">0.001</definedName>
    <definedName name="solver_cvg" localSheetId="2" hidden="1">0.001</definedName>
    <definedName name="solver_cvg" localSheetId="4" hidden="1">0.001</definedName>
    <definedName name="solver_drv" localSheetId="0" hidden="1">1</definedName>
    <definedName name="solver_drv" localSheetId="2" hidden="1">1</definedName>
    <definedName name="solver_drv" localSheetId="4" hidden="1">1</definedName>
    <definedName name="solver_est" localSheetId="0" hidden="1">1</definedName>
    <definedName name="solver_est" localSheetId="2" hidden="1">1</definedName>
    <definedName name="solver_est" localSheetId="4" hidden="1">1</definedName>
    <definedName name="solver_itr" localSheetId="0" hidden="1">100</definedName>
    <definedName name="solver_itr" localSheetId="2" hidden="1">100</definedName>
    <definedName name="solver_itr" localSheetId="4" hidden="1">100</definedName>
    <definedName name="solver_lin" localSheetId="0" hidden="1">2</definedName>
    <definedName name="solver_lin" localSheetId="2" hidden="1">2</definedName>
    <definedName name="solver_lin" localSheetId="4" hidden="1">2</definedName>
    <definedName name="solver_neg" localSheetId="0" hidden="1">2</definedName>
    <definedName name="solver_neg" localSheetId="2" hidden="1">2</definedName>
    <definedName name="solver_neg" localSheetId="4" hidden="1">2</definedName>
    <definedName name="solver_num" localSheetId="0" hidden="1">0</definedName>
    <definedName name="solver_num" localSheetId="2" hidden="1">0</definedName>
    <definedName name="solver_num" localSheetId="4" hidden="1">0</definedName>
    <definedName name="solver_nwt" localSheetId="0" hidden="1">1</definedName>
    <definedName name="solver_nwt" localSheetId="2" hidden="1">1</definedName>
    <definedName name="solver_nwt" localSheetId="4" hidden="1">1</definedName>
    <definedName name="solver_opt" localSheetId="0" hidden="1">'Active 1'!$E$14</definedName>
    <definedName name="solver_opt" localSheetId="2" hidden="1">'Active 2'!$AC$11</definedName>
    <definedName name="solver_opt" localSheetId="4" hidden="1">'Active 3'!$AC$11</definedName>
    <definedName name="solver_pre" localSheetId="0" hidden="1">0.000001</definedName>
    <definedName name="solver_pre" localSheetId="2" hidden="1">0.000001</definedName>
    <definedName name="solver_pre" localSheetId="4" hidden="1">0.000001</definedName>
    <definedName name="solver_scl" localSheetId="0" hidden="1">2</definedName>
    <definedName name="solver_scl" localSheetId="2" hidden="1">2</definedName>
    <definedName name="solver_scl" localSheetId="4" hidden="1">2</definedName>
    <definedName name="solver_sho" localSheetId="0" hidden="1">2</definedName>
    <definedName name="solver_sho" localSheetId="2" hidden="1">2</definedName>
    <definedName name="solver_sho" localSheetId="4" hidden="1">2</definedName>
    <definedName name="solver_tim" localSheetId="0" hidden="1">100</definedName>
    <definedName name="solver_tim" localSheetId="2" hidden="1">100</definedName>
    <definedName name="solver_tim" localSheetId="4" hidden="1">100</definedName>
    <definedName name="solver_tol" localSheetId="0" hidden="1">0.05</definedName>
    <definedName name="solver_tol" localSheetId="2" hidden="1">0.05</definedName>
    <definedName name="solver_tol" localSheetId="4" hidden="1">0.05</definedName>
    <definedName name="solver_typ" localSheetId="0" hidden="1">2</definedName>
    <definedName name="solver_typ" localSheetId="2" hidden="1">2</definedName>
    <definedName name="solver_typ" localSheetId="4" hidden="1">2</definedName>
    <definedName name="solver_val" localSheetId="0" hidden="1">0</definedName>
    <definedName name="solver_val" localSheetId="2" hidden="1">0</definedName>
    <definedName name="solver_val" localSheetId="4" hidden="1">0</definedName>
  </definedNames>
  <calcPr calcId="181029"/>
</workbook>
</file>

<file path=xl/calcChain.xml><?xml version="1.0" encoding="utf-8"?>
<calcChain xmlns="http://schemas.openxmlformats.org/spreadsheetml/2006/main">
  <c r="F4" i="5" l="1"/>
  <c r="F5" i="5" s="1"/>
  <c r="F4" i="4"/>
  <c r="F5" i="4" s="1"/>
  <c r="E230" i="5"/>
  <c r="F230" i="5" s="1"/>
  <c r="G230" i="5" s="1"/>
  <c r="K230" i="5" s="1"/>
  <c r="P230" i="5"/>
  <c r="P232" i="4"/>
  <c r="E232" i="1"/>
  <c r="F232" i="1" s="1"/>
  <c r="Q232" i="1"/>
  <c r="F4" i="1"/>
  <c r="Q231" i="1"/>
  <c r="P231" i="4"/>
  <c r="E229" i="5"/>
  <c r="F229" i="5" s="1"/>
  <c r="G229" i="5" s="1"/>
  <c r="K229" i="5" s="1"/>
  <c r="P229" i="5"/>
  <c r="E230" i="1"/>
  <c r="F230" i="1" s="1"/>
  <c r="Q230" i="1"/>
  <c r="P230" i="4"/>
  <c r="E228" i="5"/>
  <c r="F228" i="5" s="1"/>
  <c r="G228" i="5" s="1"/>
  <c r="K228" i="5" s="1"/>
  <c r="P228" i="5"/>
  <c r="E211" i="5"/>
  <c r="F211" i="5" s="1"/>
  <c r="G211" i="5" s="1"/>
  <c r="K211" i="5" s="1"/>
  <c r="P211" i="5"/>
  <c r="E224" i="5"/>
  <c r="F224" i="5" s="1"/>
  <c r="G224" i="5" s="1"/>
  <c r="K224" i="5" s="1"/>
  <c r="P224" i="5"/>
  <c r="E227" i="5"/>
  <c r="F227" i="5" s="1"/>
  <c r="G227" i="5" s="1"/>
  <c r="K227" i="5" s="1"/>
  <c r="P227" i="5"/>
  <c r="P226" i="4"/>
  <c r="P229" i="4"/>
  <c r="Q226" i="1"/>
  <c r="Q229" i="1"/>
  <c r="E213" i="5"/>
  <c r="F213" i="5" s="1"/>
  <c r="P213" i="5"/>
  <c r="E214" i="5"/>
  <c r="F214" i="5"/>
  <c r="G214" i="5" s="1"/>
  <c r="K214" i="5" s="1"/>
  <c r="P214" i="5"/>
  <c r="E215" i="5"/>
  <c r="F215" i="5" s="1"/>
  <c r="P215" i="5"/>
  <c r="E216" i="5"/>
  <c r="F216" i="5" s="1"/>
  <c r="G216" i="5" s="1"/>
  <c r="K216" i="5" s="1"/>
  <c r="P216" i="5"/>
  <c r="E217" i="5"/>
  <c r="F217" i="5" s="1"/>
  <c r="P217" i="5"/>
  <c r="E218" i="5"/>
  <c r="F218" i="5" s="1"/>
  <c r="G218" i="5" s="1"/>
  <c r="K218" i="5" s="1"/>
  <c r="P218" i="5"/>
  <c r="E219" i="5"/>
  <c r="F219" i="5" s="1"/>
  <c r="AU219" i="5" s="1"/>
  <c r="AT219" i="5" s="1"/>
  <c r="AS219" i="5" s="1"/>
  <c r="AR219" i="5" s="1"/>
  <c r="AQ219" i="5" s="1"/>
  <c r="AP219" i="5" s="1"/>
  <c r="AO219" i="5" s="1"/>
  <c r="AN219" i="5" s="1"/>
  <c r="AM219" i="5" s="1"/>
  <c r="AL219" i="5" s="1"/>
  <c r="P219" i="5"/>
  <c r="E220" i="5"/>
  <c r="F220" i="5"/>
  <c r="P220" i="5"/>
  <c r="E221" i="5"/>
  <c r="F221" i="5" s="1"/>
  <c r="P221" i="5"/>
  <c r="E222" i="5"/>
  <c r="F222" i="5" s="1"/>
  <c r="P222" i="5"/>
  <c r="E223" i="5"/>
  <c r="F223" i="5" s="1"/>
  <c r="P223" i="5"/>
  <c r="E225" i="5"/>
  <c r="F225" i="5" s="1"/>
  <c r="P225" i="5"/>
  <c r="E226" i="5"/>
  <c r="F226" i="5" s="1"/>
  <c r="P226" i="5"/>
  <c r="Q215" i="1"/>
  <c r="Q217" i="1"/>
  <c r="Q218" i="1"/>
  <c r="Q219" i="1"/>
  <c r="Q220" i="1"/>
  <c r="Q221" i="1"/>
  <c r="Q222" i="1"/>
  <c r="Q223" i="1"/>
  <c r="Q227" i="1"/>
  <c r="Q228" i="1"/>
  <c r="P227" i="4"/>
  <c r="P228" i="4"/>
  <c r="P204" i="4"/>
  <c r="P215" i="4"/>
  <c r="P216" i="4"/>
  <c r="P218" i="4"/>
  <c r="P219" i="4"/>
  <c r="P220" i="4"/>
  <c r="P221" i="4"/>
  <c r="P222" i="4"/>
  <c r="P223" i="4"/>
  <c r="P213" i="4"/>
  <c r="P214" i="4"/>
  <c r="P217" i="4"/>
  <c r="P224" i="4"/>
  <c r="P225" i="4"/>
  <c r="D11" i="1"/>
  <c r="D12" i="1"/>
  <c r="Q225" i="1"/>
  <c r="D9" i="1"/>
  <c r="C9" i="1"/>
  <c r="Q224" i="1"/>
  <c r="Q216" i="1"/>
  <c r="Q203" i="1"/>
  <c r="Q213" i="1"/>
  <c r="Q205" i="1"/>
  <c r="D13" i="1"/>
  <c r="Q21" i="1"/>
  <c r="C7" i="1"/>
  <c r="E231" i="1" s="1"/>
  <c r="F231" i="1" s="1"/>
  <c r="G231" i="1" s="1"/>
  <c r="C8" i="1"/>
  <c r="C32" i="1"/>
  <c r="D14" i="4"/>
  <c r="C14" i="4"/>
  <c r="D9" i="4"/>
  <c r="C9" i="4"/>
  <c r="AB9" i="5"/>
  <c r="AB2" i="5"/>
  <c r="AD2" i="5"/>
  <c r="AB7" i="5"/>
  <c r="AB10" i="5"/>
  <c r="AB8" i="5"/>
  <c r="AB5" i="5"/>
  <c r="AB4" i="5"/>
  <c r="AB3" i="5"/>
  <c r="AB6" i="5"/>
  <c r="C9" i="5"/>
  <c r="D9" i="5"/>
  <c r="Z10" i="5"/>
  <c r="E165" i="5"/>
  <c r="F165" i="5" s="1"/>
  <c r="E166" i="5"/>
  <c r="F166" i="5" s="1"/>
  <c r="E167" i="5"/>
  <c r="F167" i="5" s="1"/>
  <c r="Z167" i="5" s="1"/>
  <c r="E168" i="5"/>
  <c r="F168" i="5" s="1"/>
  <c r="E169" i="5"/>
  <c r="F169" i="5" s="1"/>
  <c r="E170" i="5"/>
  <c r="F170" i="5" s="1"/>
  <c r="G170" i="5" s="1"/>
  <c r="K170" i="5" s="1"/>
  <c r="E171" i="5"/>
  <c r="F171" i="5" s="1"/>
  <c r="E172" i="5"/>
  <c r="F172" i="5"/>
  <c r="E173" i="5"/>
  <c r="F173" i="5" s="1"/>
  <c r="Z173" i="5" s="1"/>
  <c r="G173" i="5"/>
  <c r="E174" i="5"/>
  <c r="F174" i="5" s="1"/>
  <c r="E175" i="5"/>
  <c r="F175" i="5"/>
  <c r="G175" i="5" s="1"/>
  <c r="E176" i="5"/>
  <c r="F176" i="5" s="1"/>
  <c r="E177" i="5"/>
  <c r="F177" i="5" s="1"/>
  <c r="E178" i="5"/>
  <c r="F178" i="5" s="1"/>
  <c r="E179" i="5"/>
  <c r="F179" i="5" s="1"/>
  <c r="E180" i="5"/>
  <c r="F180" i="5" s="1"/>
  <c r="Z180" i="5" s="1"/>
  <c r="E181" i="5"/>
  <c r="F181" i="5" s="1"/>
  <c r="E182" i="5"/>
  <c r="F182" i="5" s="1"/>
  <c r="E183" i="5"/>
  <c r="F183" i="5" s="1"/>
  <c r="E184" i="5"/>
  <c r="F184" i="5" s="1"/>
  <c r="E185" i="5"/>
  <c r="F185" i="5" s="1"/>
  <c r="E186" i="5"/>
  <c r="F186" i="5" s="1"/>
  <c r="E187" i="5"/>
  <c r="F187" i="5" s="1"/>
  <c r="E188" i="5"/>
  <c r="F188" i="5" s="1"/>
  <c r="E189" i="5"/>
  <c r="F189" i="5" s="1"/>
  <c r="E190" i="5"/>
  <c r="F190" i="5" s="1"/>
  <c r="E191" i="5"/>
  <c r="F191" i="5" s="1"/>
  <c r="E192" i="5"/>
  <c r="F192" i="5" s="1"/>
  <c r="E193" i="5"/>
  <c r="F193" i="5" s="1"/>
  <c r="E194" i="5"/>
  <c r="F194" i="5" s="1"/>
  <c r="E195" i="5"/>
  <c r="F195" i="5" s="1"/>
  <c r="E196" i="5"/>
  <c r="F196" i="5" s="1"/>
  <c r="E197" i="5"/>
  <c r="F197" i="5" s="1"/>
  <c r="E198" i="5"/>
  <c r="F198" i="5" s="1"/>
  <c r="AU198" i="5" s="1"/>
  <c r="E199" i="5"/>
  <c r="F199" i="5" s="1"/>
  <c r="E200" i="5"/>
  <c r="F200" i="5" s="1"/>
  <c r="E201" i="5"/>
  <c r="F201" i="5" s="1"/>
  <c r="E202" i="5"/>
  <c r="F202" i="5" s="1"/>
  <c r="E203" i="5"/>
  <c r="F203" i="5" s="1"/>
  <c r="E204" i="5"/>
  <c r="F204" i="5" s="1"/>
  <c r="E205" i="5"/>
  <c r="F205" i="5" s="1"/>
  <c r="E206" i="5"/>
  <c r="F206" i="5" s="1"/>
  <c r="G206" i="5" s="1"/>
  <c r="E207" i="5"/>
  <c r="F207" i="5" s="1"/>
  <c r="E208" i="5"/>
  <c r="F208" i="5"/>
  <c r="G208" i="5" s="1"/>
  <c r="K208" i="5" s="1"/>
  <c r="E209" i="5"/>
  <c r="F209" i="5" s="1"/>
  <c r="E210" i="5"/>
  <c r="F210" i="5" s="1"/>
  <c r="E212" i="5"/>
  <c r="F212" i="5" s="1"/>
  <c r="E21" i="5"/>
  <c r="F21" i="5" s="1"/>
  <c r="Z21" i="5" s="1"/>
  <c r="E22" i="5"/>
  <c r="F22" i="5" s="1"/>
  <c r="E23" i="5"/>
  <c r="F23" i="5" s="1"/>
  <c r="E24" i="5"/>
  <c r="F24" i="5"/>
  <c r="E25" i="5"/>
  <c r="F25" i="5" s="1"/>
  <c r="E26" i="5"/>
  <c r="F26" i="5" s="1"/>
  <c r="E27" i="5"/>
  <c r="F27" i="5" s="1"/>
  <c r="E28" i="5"/>
  <c r="F28" i="5" s="1"/>
  <c r="E29" i="5"/>
  <c r="F29" i="5" s="1"/>
  <c r="E30" i="5"/>
  <c r="F30" i="5" s="1"/>
  <c r="E31" i="5"/>
  <c r="F31" i="5" s="1"/>
  <c r="Z31" i="5" s="1"/>
  <c r="E33" i="5"/>
  <c r="F33" i="5" s="1"/>
  <c r="E34" i="5"/>
  <c r="F34" i="5" s="1"/>
  <c r="E35" i="5"/>
  <c r="F35" i="5" s="1"/>
  <c r="Z35" i="5" s="1"/>
  <c r="E36" i="5"/>
  <c r="F36" i="5" s="1"/>
  <c r="E37" i="5"/>
  <c r="F37" i="5" s="1"/>
  <c r="Z37" i="5" s="1"/>
  <c r="E38" i="5"/>
  <c r="F38" i="5" s="1"/>
  <c r="E39" i="5"/>
  <c r="F39" i="5" s="1"/>
  <c r="E40" i="5"/>
  <c r="F40" i="5" s="1"/>
  <c r="E41" i="5"/>
  <c r="F41" i="5" s="1"/>
  <c r="E42" i="5"/>
  <c r="F42" i="5" s="1"/>
  <c r="E43" i="5"/>
  <c r="F43" i="5" s="1"/>
  <c r="E44" i="5"/>
  <c r="F44" i="5" s="1"/>
  <c r="E45" i="5"/>
  <c r="F45" i="5" s="1"/>
  <c r="E46" i="5"/>
  <c r="F46" i="5" s="1"/>
  <c r="E47" i="5"/>
  <c r="F47" i="5" s="1"/>
  <c r="E48" i="5"/>
  <c r="F48" i="5" s="1"/>
  <c r="E49" i="5"/>
  <c r="F49" i="5" s="1"/>
  <c r="E50" i="5"/>
  <c r="F50" i="5" s="1"/>
  <c r="E51" i="5"/>
  <c r="F51" i="5" s="1"/>
  <c r="Z51" i="5" s="1"/>
  <c r="E52" i="5"/>
  <c r="F52" i="5" s="1"/>
  <c r="E53" i="5"/>
  <c r="F53" i="5"/>
  <c r="Z53" i="5" s="1"/>
  <c r="E54" i="5"/>
  <c r="F54" i="5" s="1"/>
  <c r="E55" i="5"/>
  <c r="F55" i="5" s="1"/>
  <c r="E56" i="5"/>
  <c r="F56" i="5" s="1"/>
  <c r="E57" i="5"/>
  <c r="F57" i="5" s="1"/>
  <c r="E58" i="5"/>
  <c r="F58" i="5" s="1"/>
  <c r="E59" i="5"/>
  <c r="F59" i="5" s="1"/>
  <c r="E60" i="5"/>
  <c r="F60" i="5" s="1"/>
  <c r="E61" i="5"/>
  <c r="F61" i="5" s="1"/>
  <c r="E62" i="5"/>
  <c r="F62" i="5" s="1"/>
  <c r="E63" i="5"/>
  <c r="F63" i="5" s="1"/>
  <c r="AU63" i="5" s="1"/>
  <c r="E64" i="5"/>
  <c r="F64" i="5" s="1"/>
  <c r="E65" i="5"/>
  <c r="F65" i="5" s="1"/>
  <c r="E66" i="5"/>
  <c r="F66" i="5" s="1"/>
  <c r="E67" i="5"/>
  <c r="F67" i="5"/>
  <c r="Z67" i="5" s="1"/>
  <c r="E68" i="5"/>
  <c r="F68" i="5" s="1"/>
  <c r="E69" i="5"/>
  <c r="F69" i="5" s="1"/>
  <c r="E70" i="5"/>
  <c r="F70" i="5" s="1"/>
  <c r="E71" i="5"/>
  <c r="F71" i="5" s="1"/>
  <c r="E72" i="5"/>
  <c r="F72" i="5" s="1"/>
  <c r="E73" i="5"/>
  <c r="F73" i="5"/>
  <c r="E74" i="5"/>
  <c r="F74" i="5" s="1"/>
  <c r="E75" i="5"/>
  <c r="F75" i="5" s="1"/>
  <c r="E76" i="5"/>
  <c r="F76" i="5" s="1"/>
  <c r="E77" i="5"/>
  <c r="F77" i="5" s="1"/>
  <c r="E78" i="5"/>
  <c r="F78" i="5" s="1"/>
  <c r="Z78" i="5" s="1"/>
  <c r="E79" i="5"/>
  <c r="F79" i="5" s="1"/>
  <c r="E80" i="5"/>
  <c r="F80" i="5" s="1"/>
  <c r="E81" i="5"/>
  <c r="F81" i="5" s="1"/>
  <c r="E82" i="5"/>
  <c r="F82" i="5" s="1"/>
  <c r="E83" i="5"/>
  <c r="F83" i="5" s="1"/>
  <c r="E84" i="5"/>
  <c r="F84" i="5" s="1"/>
  <c r="E85" i="5"/>
  <c r="F85" i="5" s="1"/>
  <c r="E86" i="5"/>
  <c r="F86" i="5" s="1"/>
  <c r="E87" i="5"/>
  <c r="F87" i="5" s="1"/>
  <c r="E88" i="5"/>
  <c r="F88" i="5" s="1"/>
  <c r="E89" i="5"/>
  <c r="F89" i="5" s="1"/>
  <c r="E90" i="5"/>
  <c r="F90" i="5" s="1"/>
  <c r="E91" i="5"/>
  <c r="F91" i="5" s="1"/>
  <c r="E92" i="5"/>
  <c r="F92" i="5" s="1"/>
  <c r="E93" i="5"/>
  <c r="F93" i="5" s="1"/>
  <c r="E94" i="5"/>
  <c r="F94" i="5" s="1"/>
  <c r="Z94" i="5" s="1"/>
  <c r="E95" i="5"/>
  <c r="F95" i="5" s="1"/>
  <c r="E96" i="5"/>
  <c r="F96" i="5" s="1"/>
  <c r="E97" i="5"/>
  <c r="F97" i="5" s="1"/>
  <c r="E98" i="5"/>
  <c r="F98" i="5"/>
  <c r="E99" i="5"/>
  <c r="F99" i="5" s="1"/>
  <c r="E100" i="5"/>
  <c r="F100" i="5" s="1"/>
  <c r="E101" i="5"/>
  <c r="F101" i="5" s="1"/>
  <c r="E102" i="5"/>
  <c r="F102" i="5" s="1"/>
  <c r="E103" i="5"/>
  <c r="F103" i="5" s="1"/>
  <c r="E104" i="5"/>
  <c r="F104" i="5" s="1"/>
  <c r="E105" i="5"/>
  <c r="F105" i="5" s="1"/>
  <c r="E106" i="5"/>
  <c r="F106" i="5" s="1"/>
  <c r="E107" i="5"/>
  <c r="F107" i="5" s="1"/>
  <c r="E108" i="5"/>
  <c r="F108" i="5" s="1"/>
  <c r="AU108" i="5" s="1"/>
  <c r="E109" i="5"/>
  <c r="F109" i="5" s="1"/>
  <c r="E110" i="5"/>
  <c r="F110" i="5" s="1"/>
  <c r="E111" i="5"/>
  <c r="F111" i="5" s="1"/>
  <c r="E112" i="5"/>
  <c r="F112" i="5" s="1"/>
  <c r="G112" i="5" s="1"/>
  <c r="E113" i="5"/>
  <c r="F113" i="5" s="1"/>
  <c r="E114" i="5"/>
  <c r="F114" i="5" s="1"/>
  <c r="E115" i="5"/>
  <c r="F115" i="5" s="1"/>
  <c r="E116" i="5"/>
  <c r="F116" i="5" s="1"/>
  <c r="E117" i="5"/>
  <c r="F117" i="5" s="1"/>
  <c r="E118" i="5"/>
  <c r="F118" i="5" s="1"/>
  <c r="E119" i="5"/>
  <c r="F119" i="5" s="1"/>
  <c r="E120" i="5"/>
  <c r="F120" i="5" s="1"/>
  <c r="E121" i="5"/>
  <c r="F121" i="5"/>
  <c r="E122" i="5"/>
  <c r="F122" i="5"/>
  <c r="AU122" i="5" s="1"/>
  <c r="E123" i="5"/>
  <c r="F123" i="5" s="1"/>
  <c r="E124" i="5"/>
  <c r="F124" i="5" s="1"/>
  <c r="Z124" i="5" s="1"/>
  <c r="E125" i="5"/>
  <c r="F125" i="5" s="1"/>
  <c r="E126" i="5"/>
  <c r="F126" i="5" s="1"/>
  <c r="E127" i="5"/>
  <c r="F127" i="5" s="1"/>
  <c r="G127" i="5" s="1"/>
  <c r="E128" i="5"/>
  <c r="F128" i="5" s="1"/>
  <c r="E129" i="5"/>
  <c r="F129" i="5" s="1"/>
  <c r="E130" i="5"/>
  <c r="F130" i="5" s="1"/>
  <c r="E131" i="5"/>
  <c r="F131" i="5" s="1"/>
  <c r="E132" i="5"/>
  <c r="F132" i="5" s="1"/>
  <c r="E133" i="5"/>
  <c r="F133" i="5" s="1"/>
  <c r="E134" i="5"/>
  <c r="F134" i="5" s="1"/>
  <c r="E135" i="5"/>
  <c r="F135" i="5" s="1"/>
  <c r="E136" i="5"/>
  <c r="F136" i="5" s="1"/>
  <c r="E137" i="5"/>
  <c r="F137" i="5" s="1"/>
  <c r="E138" i="5"/>
  <c r="F138" i="5" s="1"/>
  <c r="E139" i="5"/>
  <c r="F139" i="5" s="1"/>
  <c r="E140" i="5"/>
  <c r="F140" i="5" s="1"/>
  <c r="E141" i="5"/>
  <c r="F141" i="5" s="1"/>
  <c r="Z141" i="5" s="1"/>
  <c r="E142" i="5"/>
  <c r="F142" i="5" s="1"/>
  <c r="Z142" i="5" s="1"/>
  <c r="E143" i="5"/>
  <c r="F143" i="5" s="1"/>
  <c r="E144" i="5"/>
  <c r="F144" i="5" s="1"/>
  <c r="E145" i="5"/>
  <c r="F145" i="5" s="1"/>
  <c r="E146" i="5"/>
  <c r="F146" i="5" s="1"/>
  <c r="E147" i="5"/>
  <c r="F147" i="5" s="1"/>
  <c r="G147" i="5" s="1"/>
  <c r="E148" i="5"/>
  <c r="F148" i="5" s="1"/>
  <c r="E149" i="5"/>
  <c r="F149" i="5" s="1"/>
  <c r="E150" i="5"/>
  <c r="F150" i="5" s="1"/>
  <c r="E151" i="5"/>
  <c r="F151" i="5" s="1"/>
  <c r="E152" i="5"/>
  <c r="F152" i="5" s="1"/>
  <c r="G152" i="5" s="1"/>
  <c r="E153" i="5"/>
  <c r="F153" i="5" s="1"/>
  <c r="E154" i="5"/>
  <c r="F154" i="5" s="1"/>
  <c r="E155" i="5"/>
  <c r="F155" i="5" s="1"/>
  <c r="E156" i="5"/>
  <c r="F156" i="5" s="1"/>
  <c r="E157" i="5"/>
  <c r="F157" i="5" s="1"/>
  <c r="E158" i="5"/>
  <c r="F158" i="5" s="1"/>
  <c r="E159" i="5"/>
  <c r="F159" i="5" s="1"/>
  <c r="E160" i="5"/>
  <c r="F160" i="5" s="1"/>
  <c r="E161" i="5"/>
  <c r="F161" i="5" s="1"/>
  <c r="E162" i="5"/>
  <c r="F162" i="5" s="1"/>
  <c r="G162" i="5" s="1"/>
  <c r="E163" i="5"/>
  <c r="F163" i="5" s="1"/>
  <c r="G163" i="5" s="1"/>
  <c r="E164" i="5"/>
  <c r="F164" i="5" s="1"/>
  <c r="G164" i="5" s="1"/>
  <c r="Z170" i="5"/>
  <c r="Z175" i="5"/>
  <c r="Z186" i="5"/>
  <c r="Z200" i="5"/>
  <c r="Z203" i="5"/>
  <c r="Z208" i="5"/>
  <c r="AB13" i="5"/>
  <c r="AB14" i="5"/>
  <c r="AB16" i="5"/>
  <c r="AB17" i="5"/>
  <c r="P21" i="5"/>
  <c r="AB21" i="5"/>
  <c r="AD21" i="5"/>
  <c r="AF21" i="5"/>
  <c r="P22" i="5"/>
  <c r="AB22" i="5"/>
  <c r="AD22" i="5"/>
  <c r="AF22" i="5"/>
  <c r="P23" i="5"/>
  <c r="AB23" i="5"/>
  <c r="AD23" i="5"/>
  <c r="AF23" i="5"/>
  <c r="P24" i="5"/>
  <c r="AB24" i="5"/>
  <c r="AD24" i="5"/>
  <c r="AF24" i="5"/>
  <c r="P25" i="5"/>
  <c r="AB25" i="5"/>
  <c r="AD25" i="5"/>
  <c r="AF25" i="5"/>
  <c r="P26" i="5"/>
  <c r="AB26" i="5"/>
  <c r="AD26" i="5"/>
  <c r="AF26" i="5"/>
  <c r="P27" i="5"/>
  <c r="AB27" i="5"/>
  <c r="AD27" i="5"/>
  <c r="AF27" i="5"/>
  <c r="P28" i="5"/>
  <c r="AB28" i="5"/>
  <c r="AD28" i="5"/>
  <c r="AF28" i="5"/>
  <c r="P29" i="5"/>
  <c r="AB29" i="5"/>
  <c r="AD29" i="5"/>
  <c r="AF29" i="5"/>
  <c r="P30" i="5"/>
  <c r="AB30" i="5"/>
  <c r="AD30" i="5"/>
  <c r="AF30" i="5"/>
  <c r="P31" i="5"/>
  <c r="AB31" i="5"/>
  <c r="AD31" i="5"/>
  <c r="AF31" i="5"/>
  <c r="C32" i="5"/>
  <c r="C17" i="5" s="1"/>
  <c r="P33" i="5"/>
  <c r="P34" i="5"/>
  <c r="P35" i="5"/>
  <c r="AC35" i="5" s="1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85" i="5"/>
  <c r="P86" i="5"/>
  <c r="P87" i="5"/>
  <c r="P88" i="5"/>
  <c r="P89" i="5"/>
  <c r="P90" i="5"/>
  <c r="P91" i="5"/>
  <c r="P92" i="5"/>
  <c r="P93" i="5"/>
  <c r="P94" i="5"/>
  <c r="P95" i="5"/>
  <c r="P96" i="5"/>
  <c r="P97" i="5"/>
  <c r="P98" i="5"/>
  <c r="P99" i="5"/>
  <c r="P100" i="5"/>
  <c r="P101" i="5"/>
  <c r="P102" i="5"/>
  <c r="P103" i="5"/>
  <c r="P104" i="5"/>
  <c r="P105" i="5"/>
  <c r="P106" i="5"/>
  <c r="P107" i="5"/>
  <c r="P108" i="5"/>
  <c r="P109" i="5"/>
  <c r="P110" i="5"/>
  <c r="P111" i="5"/>
  <c r="P112" i="5"/>
  <c r="P113" i="5"/>
  <c r="P114" i="5"/>
  <c r="P115" i="5"/>
  <c r="P116" i="5"/>
  <c r="P117" i="5"/>
  <c r="P118" i="5"/>
  <c r="P119" i="5"/>
  <c r="P120" i="5"/>
  <c r="P121" i="5"/>
  <c r="P122" i="5"/>
  <c r="P123" i="5"/>
  <c r="P124" i="5"/>
  <c r="AC124" i="5" s="1"/>
  <c r="AB124" i="5"/>
  <c r="AD124" i="5"/>
  <c r="AF124" i="5"/>
  <c r="P125" i="5"/>
  <c r="P126" i="5"/>
  <c r="P127" i="5"/>
  <c r="P128" i="5"/>
  <c r="P129" i="5"/>
  <c r="P130" i="5"/>
  <c r="P131" i="5"/>
  <c r="P132" i="5"/>
  <c r="P133" i="5"/>
  <c r="P134" i="5"/>
  <c r="P135" i="5"/>
  <c r="P136" i="5"/>
  <c r="P137" i="5"/>
  <c r="P138" i="5"/>
  <c r="P139" i="5"/>
  <c r="P140" i="5"/>
  <c r="P141" i="5"/>
  <c r="P142" i="5"/>
  <c r="P143" i="5"/>
  <c r="P144" i="5"/>
  <c r="AC144" i="5" s="1"/>
  <c r="AB144" i="5"/>
  <c r="AD144" i="5"/>
  <c r="AF144" i="5"/>
  <c r="P145" i="5"/>
  <c r="P146" i="5"/>
  <c r="P147" i="5"/>
  <c r="P148" i="5"/>
  <c r="P149" i="5"/>
  <c r="P150" i="5"/>
  <c r="P151" i="5"/>
  <c r="P152" i="5"/>
  <c r="AF152" i="5" s="1"/>
  <c r="P153" i="5"/>
  <c r="P154" i="5"/>
  <c r="P155" i="5"/>
  <c r="P156" i="5"/>
  <c r="P157" i="5"/>
  <c r="P158" i="5"/>
  <c r="P159" i="5"/>
  <c r="P160" i="5"/>
  <c r="P161" i="5"/>
  <c r="P162" i="5"/>
  <c r="P163" i="5"/>
  <c r="P164" i="5"/>
  <c r="P165" i="5"/>
  <c r="P166" i="5"/>
  <c r="P167" i="5"/>
  <c r="P168" i="5"/>
  <c r="P169" i="5"/>
  <c r="P170" i="5"/>
  <c r="P171" i="5"/>
  <c r="P172" i="5"/>
  <c r="P173" i="5"/>
  <c r="P174" i="5"/>
  <c r="P175" i="5"/>
  <c r="P176" i="5"/>
  <c r="P177" i="5"/>
  <c r="P178" i="5"/>
  <c r="P179" i="5"/>
  <c r="P180" i="5"/>
  <c r="P181" i="5"/>
  <c r="P182" i="5"/>
  <c r="P183" i="5"/>
  <c r="P184" i="5"/>
  <c r="P185" i="5"/>
  <c r="P186" i="5"/>
  <c r="P187" i="5"/>
  <c r="P188" i="5"/>
  <c r="P189" i="5"/>
  <c r="P190" i="5"/>
  <c r="P191" i="5"/>
  <c r="P192" i="5"/>
  <c r="P193" i="5"/>
  <c r="P194" i="5"/>
  <c r="P195" i="5"/>
  <c r="P196" i="5"/>
  <c r="P197" i="5"/>
  <c r="P198" i="5"/>
  <c r="P199" i="5"/>
  <c r="P200" i="5"/>
  <c r="P201" i="5"/>
  <c r="P202" i="5"/>
  <c r="P203" i="5"/>
  <c r="P204" i="5"/>
  <c r="P205" i="5"/>
  <c r="P206" i="5"/>
  <c r="P207" i="5"/>
  <c r="P208" i="5"/>
  <c r="P209" i="5"/>
  <c r="P210" i="5"/>
  <c r="P212" i="5"/>
  <c r="P203" i="4"/>
  <c r="P205" i="4"/>
  <c r="P206" i="4"/>
  <c r="P207" i="4"/>
  <c r="P208" i="4"/>
  <c r="P209" i="4"/>
  <c r="P210" i="4"/>
  <c r="P211" i="4"/>
  <c r="P212" i="4"/>
  <c r="AB8" i="4"/>
  <c r="AB16" i="4" s="1"/>
  <c r="AB9" i="4"/>
  <c r="AB10" i="4"/>
  <c r="AB7" i="4"/>
  <c r="AB6" i="4"/>
  <c r="AB13" i="4" s="1"/>
  <c r="AB17" i="4" s="1"/>
  <c r="AB5" i="4"/>
  <c r="AB3" i="4"/>
  <c r="AY74" i="4" s="1"/>
  <c r="AB4" i="4"/>
  <c r="AF144" i="4"/>
  <c r="AD144" i="4"/>
  <c r="AB144" i="4"/>
  <c r="AF124" i="4"/>
  <c r="AD124" i="4"/>
  <c r="AB124" i="4"/>
  <c r="AF31" i="4"/>
  <c r="AD31" i="4"/>
  <c r="AB31" i="4"/>
  <c r="AF30" i="4"/>
  <c r="AD30" i="4"/>
  <c r="AB30" i="4"/>
  <c r="AF29" i="4"/>
  <c r="AD29" i="4"/>
  <c r="AB29" i="4"/>
  <c r="AF28" i="4"/>
  <c r="AD28" i="4"/>
  <c r="AB28" i="4"/>
  <c r="AF27" i="4"/>
  <c r="AD27" i="4"/>
  <c r="AB27" i="4"/>
  <c r="AF26" i="4"/>
  <c r="AD26" i="4"/>
  <c r="AB26" i="4"/>
  <c r="AF25" i="4"/>
  <c r="AD25" i="4"/>
  <c r="AB25" i="4"/>
  <c r="AF24" i="4"/>
  <c r="AD24" i="4"/>
  <c r="AB24" i="4"/>
  <c r="AF23" i="4"/>
  <c r="AD23" i="4"/>
  <c r="AB23" i="4"/>
  <c r="AF22" i="4"/>
  <c r="AD22" i="4"/>
  <c r="AB22" i="4"/>
  <c r="AF21" i="4"/>
  <c r="AD21" i="4"/>
  <c r="AB21" i="4"/>
  <c r="Z10" i="4"/>
  <c r="C7" i="4"/>
  <c r="C8" i="4"/>
  <c r="C32" i="4"/>
  <c r="P21" i="4"/>
  <c r="P22" i="4"/>
  <c r="P23" i="4"/>
  <c r="P24" i="4"/>
  <c r="P25" i="4"/>
  <c r="P26" i="4"/>
  <c r="P27" i="4"/>
  <c r="P28" i="4"/>
  <c r="P29" i="4"/>
  <c r="P30" i="4"/>
  <c r="P31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AC124" i="4" s="1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P141" i="4"/>
  <c r="P142" i="4"/>
  <c r="P143" i="4"/>
  <c r="P144" i="4"/>
  <c r="AC144" i="4" s="1"/>
  <c r="P145" i="4"/>
  <c r="P146" i="4"/>
  <c r="P147" i="4"/>
  <c r="P148" i="4"/>
  <c r="P149" i="4"/>
  <c r="P150" i="4"/>
  <c r="P151" i="4"/>
  <c r="P152" i="4"/>
  <c r="P153" i="4"/>
  <c r="P154" i="4"/>
  <c r="P155" i="4"/>
  <c r="P156" i="4"/>
  <c r="P157" i="4"/>
  <c r="P158" i="4"/>
  <c r="P159" i="4"/>
  <c r="P160" i="4"/>
  <c r="P161" i="4"/>
  <c r="P162" i="4"/>
  <c r="P163" i="4"/>
  <c r="P164" i="4"/>
  <c r="P165" i="4"/>
  <c r="P166" i="4"/>
  <c r="P167" i="4"/>
  <c r="P168" i="4"/>
  <c r="P169" i="4"/>
  <c r="P170" i="4"/>
  <c r="P171" i="4"/>
  <c r="P172" i="4"/>
  <c r="P173" i="4"/>
  <c r="P174" i="4"/>
  <c r="P175" i="4"/>
  <c r="P176" i="4"/>
  <c r="P177" i="4"/>
  <c r="P178" i="4"/>
  <c r="P179" i="4"/>
  <c r="P180" i="4"/>
  <c r="P181" i="4"/>
  <c r="P182" i="4"/>
  <c r="P183" i="4"/>
  <c r="P184" i="4"/>
  <c r="P185" i="4"/>
  <c r="P186" i="4"/>
  <c r="P187" i="4"/>
  <c r="P188" i="4"/>
  <c r="P189" i="4"/>
  <c r="P190" i="4"/>
  <c r="P191" i="4"/>
  <c r="P192" i="4"/>
  <c r="P193" i="4"/>
  <c r="P194" i="4"/>
  <c r="P195" i="4"/>
  <c r="P196" i="4"/>
  <c r="P197" i="4"/>
  <c r="P198" i="4"/>
  <c r="P199" i="4"/>
  <c r="P200" i="4"/>
  <c r="P201" i="4"/>
  <c r="P202" i="4"/>
  <c r="Q184" i="1"/>
  <c r="Q185" i="1"/>
  <c r="Q186" i="1"/>
  <c r="Q187" i="1"/>
  <c r="Q163" i="1"/>
  <c r="Q164" i="1"/>
  <c r="Q165" i="1"/>
  <c r="Q166" i="1"/>
  <c r="Q167" i="1"/>
  <c r="Q168" i="1"/>
  <c r="Q169" i="1"/>
  <c r="Q170" i="1"/>
  <c r="Q171" i="1"/>
  <c r="Q172" i="1"/>
  <c r="Q198" i="1"/>
  <c r="Q199" i="1"/>
  <c r="Q201" i="1"/>
  <c r="Q202" i="1"/>
  <c r="Q214" i="1"/>
  <c r="Q212" i="1"/>
  <c r="Q209" i="1"/>
  <c r="Q210" i="1"/>
  <c r="Q211" i="1"/>
  <c r="Q208" i="1"/>
  <c r="Q207" i="1"/>
  <c r="Q206" i="1"/>
  <c r="Q204" i="1"/>
  <c r="Q200" i="1"/>
  <c r="Q22" i="1"/>
  <c r="Q23" i="1"/>
  <c r="Q24" i="1"/>
  <c r="Q25" i="1"/>
  <c r="Q26" i="1"/>
  <c r="Q27" i="1"/>
  <c r="Q28" i="1"/>
  <c r="Q29" i="1"/>
  <c r="Q30" i="1"/>
  <c r="Q31" i="1"/>
  <c r="Q34" i="1"/>
  <c r="Q36" i="1"/>
  <c r="Q37" i="1"/>
  <c r="Q38" i="1"/>
  <c r="Q39" i="1"/>
  <c r="Q40" i="1"/>
  <c r="Q41" i="1"/>
  <c r="Q42" i="1"/>
  <c r="Q43" i="1"/>
  <c r="Q44" i="1"/>
  <c r="Q46" i="1"/>
  <c r="Q59" i="1"/>
  <c r="Q106" i="1"/>
  <c r="Q110" i="1"/>
  <c r="Q114" i="1"/>
  <c r="Q119" i="1"/>
  <c r="Q120" i="1"/>
  <c r="Q121" i="1"/>
  <c r="Q123" i="1"/>
  <c r="Q128" i="1"/>
  <c r="Q129" i="1"/>
  <c r="Q131" i="1"/>
  <c r="Q132" i="1"/>
  <c r="Q133" i="1"/>
  <c r="Q134" i="1"/>
  <c r="Q136" i="1"/>
  <c r="Q139" i="1"/>
  <c r="Q140" i="1"/>
  <c r="Q141" i="1"/>
  <c r="Q143" i="1"/>
  <c r="Q145" i="1"/>
  <c r="Q147" i="1"/>
  <c r="Q148" i="1"/>
  <c r="Q149" i="1"/>
  <c r="Q150" i="1"/>
  <c r="Q154" i="1"/>
  <c r="Q155" i="1"/>
  <c r="Q157" i="1"/>
  <c r="Q158" i="1"/>
  <c r="Q174" i="1"/>
  <c r="Q178" i="1"/>
  <c r="Q190" i="1"/>
  <c r="Q196" i="1"/>
  <c r="Q197" i="1"/>
  <c r="G166" i="3"/>
  <c r="C166" i="3"/>
  <c r="G165" i="3"/>
  <c r="C165" i="3"/>
  <c r="G110" i="3"/>
  <c r="C110" i="3"/>
  <c r="G109" i="3"/>
  <c r="C109" i="3"/>
  <c r="G108" i="3"/>
  <c r="C108" i="3"/>
  <c r="G107" i="3"/>
  <c r="C107" i="3"/>
  <c r="G164" i="3"/>
  <c r="C164" i="3"/>
  <c r="E164" i="3"/>
  <c r="G163" i="3"/>
  <c r="C163" i="3"/>
  <c r="G106" i="3"/>
  <c r="C106" i="3"/>
  <c r="G105" i="3"/>
  <c r="C105" i="3"/>
  <c r="G104" i="3"/>
  <c r="C104" i="3"/>
  <c r="G103" i="3"/>
  <c r="C103" i="3"/>
  <c r="G102" i="3"/>
  <c r="C102" i="3"/>
  <c r="G101" i="3"/>
  <c r="C101" i="3"/>
  <c r="G100" i="3"/>
  <c r="C100" i="3"/>
  <c r="G162" i="3"/>
  <c r="C162" i="3"/>
  <c r="G99" i="3"/>
  <c r="C99" i="3"/>
  <c r="G98" i="3"/>
  <c r="C98" i="3"/>
  <c r="G97" i="3"/>
  <c r="C97" i="3"/>
  <c r="G161" i="3"/>
  <c r="C161" i="3"/>
  <c r="G96" i="3"/>
  <c r="C96" i="3"/>
  <c r="G95" i="3"/>
  <c r="C95" i="3"/>
  <c r="G94" i="3"/>
  <c r="C94" i="3"/>
  <c r="G93" i="3"/>
  <c r="C93" i="3"/>
  <c r="G92" i="3"/>
  <c r="C92" i="3"/>
  <c r="G160" i="3"/>
  <c r="C160" i="3"/>
  <c r="G159" i="3"/>
  <c r="C159" i="3"/>
  <c r="G91" i="3"/>
  <c r="C91" i="3"/>
  <c r="G158" i="3"/>
  <c r="C158" i="3"/>
  <c r="G157" i="3"/>
  <c r="C157" i="3"/>
  <c r="G90" i="3"/>
  <c r="C90" i="3"/>
  <c r="G89" i="3"/>
  <c r="C89" i="3"/>
  <c r="G88" i="3"/>
  <c r="C88" i="3"/>
  <c r="G156" i="3"/>
  <c r="C156" i="3"/>
  <c r="G155" i="3"/>
  <c r="C155" i="3"/>
  <c r="G154" i="3"/>
  <c r="C154" i="3"/>
  <c r="G153" i="3"/>
  <c r="C153" i="3"/>
  <c r="G87" i="3"/>
  <c r="C87" i="3"/>
  <c r="G152" i="3"/>
  <c r="C152" i="3"/>
  <c r="G151" i="3"/>
  <c r="C151" i="3"/>
  <c r="G86" i="3"/>
  <c r="C86" i="3"/>
  <c r="G150" i="3"/>
  <c r="C150" i="3"/>
  <c r="G149" i="3"/>
  <c r="C149" i="3"/>
  <c r="G148" i="3"/>
  <c r="C148" i="3"/>
  <c r="G85" i="3"/>
  <c r="C85" i="3"/>
  <c r="G147" i="3"/>
  <c r="C147" i="3"/>
  <c r="G84" i="3"/>
  <c r="C84" i="3"/>
  <c r="G146" i="3"/>
  <c r="C146" i="3"/>
  <c r="G145" i="3"/>
  <c r="C145" i="3"/>
  <c r="G144" i="3"/>
  <c r="C144" i="3"/>
  <c r="G143" i="3"/>
  <c r="C143" i="3"/>
  <c r="G83" i="3"/>
  <c r="C83" i="3"/>
  <c r="G142" i="3"/>
  <c r="C142" i="3"/>
  <c r="G141" i="3"/>
  <c r="C141" i="3"/>
  <c r="G82" i="3"/>
  <c r="C82" i="3"/>
  <c r="G81" i="3"/>
  <c r="C81" i="3"/>
  <c r="G140" i="3"/>
  <c r="C140" i="3"/>
  <c r="G80" i="3"/>
  <c r="C80" i="3"/>
  <c r="G139" i="3"/>
  <c r="C139" i="3"/>
  <c r="G138" i="3"/>
  <c r="C138" i="3"/>
  <c r="G137" i="3"/>
  <c r="C137" i="3"/>
  <c r="G79" i="3"/>
  <c r="C79" i="3"/>
  <c r="G78" i="3"/>
  <c r="C78" i="3"/>
  <c r="G77" i="3"/>
  <c r="C77" i="3"/>
  <c r="G76" i="3"/>
  <c r="C76" i="3"/>
  <c r="G136" i="3"/>
  <c r="C136" i="3"/>
  <c r="G75" i="3"/>
  <c r="C75" i="3"/>
  <c r="G74" i="3"/>
  <c r="C74" i="3"/>
  <c r="G73" i="3"/>
  <c r="C73" i="3"/>
  <c r="G135" i="3"/>
  <c r="C135" i="3"/>
  <c r="G72" i="3"/>
  <c r="C72" i="3"/>
  <c r="G71" i="3"/>
  <c r="C71" i="3"/>
  <c r="G70" i="3"/>
  <c r="C70" i="3"/>
  <c r="G134" i="3"/>
  <c r="C134" i="3"/>
  <c r="G69" i="3"/>
  <c r="C69" i="3"/>
  <c r="G68" i="3"/>
  <c r="C68" i="3"/>
  <c r="G67" i="3"/>
  <c r="C67" i="3"/>
  <c r="G66" i="3"/>
  <c r="C66" i="3"/>
  <c r="G65" i="3"/>
  <c r="C65" i="3"/>
  <c r="G64" i="3"/>
  <c r="C64" i="3"/>
  <c r="G63" i="3"/>
  <c r="C63" i="3"/>
  <c r="G62" i="3"/>
  <c r="C62" i="3"/>
  <c r="G61" i="3"/>
  <c r="C61" i="3"/>
  <c r="G60" i="3"/>
  <c r="C60" i="3"/>
  <c r="G59" i="3"/>
  <c r="C59" i="3"/>
  <c r="G58" i="3"/>
  <c r="C58" i="3"/>
  <c r="G57" i="3"/>
  <c r="C57" i="3"/>
  <c r="G56" i="3"/>
  <c r="C56" i="3"/>
  <c r="G55" i="3"/>
  <c r="C55" i="3"/>
  <c r="G54" i="3"/>
  <c r="C54" i="3"/>
  <c r="G53" i="3"/>
  <c r="C53" i="3"/>
  <c r="G52" i="3"/>
  <c r="C52" i="3"/>
  <c r="G51" i="3"/>
  <c r="C51" i="3"/>
  <c r="G50" i="3"/>
  <c r="C50" i="3"/>
  <c r="G49" i="3"/>
  <c r="C49" i="3"/>
  <c r="G48" i="3"/>
  <c r="C48" i="3"/>
  <c r="G47" i="3"/>
  <c r="C47" i="3"/>
  <c r="G46" i="3"/>
  <c r="C46" i="3"/>
  <c r="G45" i="3"/>
  <c r="C45" i="3"/>
  <c r="G44" i="3"/>
  <c r="C44" i="3"/>
  <c r="G43" i="3"/>
  <c r="C43" i="3"/>
  <c r="G42" i="3"/>
  <c r="C42" i="3"/>
  <c r="G41" i="3"/>
  <c r="C41" i="3"/>
  <c r="G40" i="3"/>
  <c r="C40" i="3"/>
  <c r="G39" i="3"/>
  <c r="C39" i="3"/>
  <c r="G38" i="3"/>
  <c r="C38" i="3"/>
  <c r="G37" i="3"/>
  <c r="C37" i="3"/>
  <c r="G36" i="3"/>
  <c r="C36" i="3"/>
  <c r="G35" i="3"/>
  <c r="C35" i="3"/>
  <c r="G34" i="3"/>
  <c r="C34" i="3"/>
  <c r="G33" i="3"/>
  <c r="C33" i="3"/>
  <c r="G32" i="3"/>
  <c r="C32" i="3"/>
  <c r="G31" i="3"/>
  <c r="C31" i="3"/>
  <c r="G30" i="3"/>
  <c r="C30" i="3"/>
  <c r="G29" i="3"/>
  <c r="C29" i="3"/>
  <c r="G28" i="3"/>
  <c r="C28" i="3"/>
  <c r="G27" i="3"/>
  <c r="C27" i="3"/>
  <c r="G26" i="3"/>
  <c r="C26" i="3"/>
  <c r="G25" i="3"/>
  <c r="C25" i="3"/>
  <c r="G24" i="3"/>
  <c r="C24" i="3"/>
  <c r="G133" i="3"/>
  <c r="C133" i="3"/>
  <c r="G23" i="3"/>
  <c r="C23" i="3"/>
  <c r="G22" i="3"/>
  <c r="C22" i="3"/>
  <c r="G21" i="3"/>
  <c r="C21" i="3"/>
  <c r="G20" i="3"/>
  <c r="C20" i="3"/>
  <c r="G19" i="3"/>
  <c r="C19" i="3"/>
  <c r="G18" i="3"/>
  <c r="C18" i="3"/>
  <c r="G17" i="3"/>
  <c r="C17" i="3"/>
  <c r="G16" i="3"/>
  <c r="C16" i="3"/>
  <c r="G15" i="3"/>
  <c r="C15" i="3"/>
  <c r="G14" i="3"/>
  <c r="C14" i="3"/>
  <c r="G13" i="3"/>
  <c r="C13" i="3"/>
  <c r="G132" i="3"/>
  <c r="C132" i="3"/>
  <c r="G12" i="3"/>
  <c r="C12" i="3"/>
  <c r="G131" i="3"/>
  <c r="C131" i="3"/>
  <c r="G130" i="3"/>
  <c r="C130" i="3"/>
  <c r="G129" i="3"/>
  <c r="C129" i="3"/>
  <c r="G128" i="3"/>
  <c r="C128" i="3"/>
  <c r="G127" i="3"/>
  <c r="C127" i="3"/>
  <c r="G126" i="3"/>
  <c r="C126" i="3"/>
  <c r="G125" i="3"/>
  <c r="C125" i="3"/>
  <c r="G124" i="3"/>
  <c r="C124" i="3"/>
  <c r="G123" i="3"/>
  <c r="C123" i="3"/>
  <c r="G122" i="3"/>
  <c r="C122" i="3"/>
  <c r="G11" i="3"/>
  <c r="C11" i="3"/>
  <c r="G121" i="3"/>
  <c r="C121" i="3"/>
  <c r="G120" i="3"/>
  <c r="C120" i="3"/>
  <c r="G119" i="3"/>
  <c r="C119" i="3"/>
  <c r="G118" i="3"/>
  <c r="C118" i="3"/>
  <c r="G117" i="3"/>
  <c r="C117" i="3"/>
  <c r="G116" i="3"/>
  <c r="C116" i="3"/>
  <c r="G115" i="3"/>
  <c r="C115" i="3"/>
  <c r="G114" i="3"/>
  <c r="C114" i="3"/>
  <c r="G113" i="3"/>
  <c r="C113" i="3"/>
  <c r="G112" i="3"/>
  <c r="C112" i="3"/>
  <c r="G111" i="3"/>
  <c r="C111" i="3"/>
  <c r="H166" i="3"/>
  <c r="B166" i="3"/>
  <c r="D166" i="3"/>
  <c r="A166" i="3"/>
  <c r="H165" i="3"/>
  <c r="B165" i="3"/>
  <c r="D165" i="3"/>
  <c r="A165" i="3"/>
  <c r="H110" i="3"/>
  <c r="B110" i="3"/>
  <c r="D110" i="3"/>
  <c r="A110" i="3"/>
  <c r="H109" i="3"/>
  <c r="B109" i="3"/>
  <c r="D109" i="3"/>
  <c r="A109" i="3"/>
  <c r="H108" i="3"/>
  <c r="B108" i="3"/>
  <c r="D108" i="3"/>
  <c r="A108" i="3"/>
  <c r="H107" i="3"/>
  <c r="B107" i="3"/>
  <c r="D107" i="3"/>
  <c r="A107" i="3"/>
  <c r="H164" i="3"/>
  <c r="B164" i="3"/>
  <c r="D164" i="3"/>
  <c r="A164" i="3"/>
  <c r="H163" i="3"/>
  <c r="B163" i="3"/>
  <c r="D163" i="3"/>
  <c r="A163" i="3"/>
  <c r="H106" i="3"/>
  <c r="B106" i="3"/>
  <c r="D106" i="3"/>
  <c r="A106" i="3"/>
  <c r="H105" i="3"/>
  <c r="B105" i="3"/>
  <c r="D105" i="3"/>
  <c r="A105" i="3"/>
  <c r="H104" i="3"/>
  <c r="B104" i="3"/>
  <c r="D104" i="3"/>
  <c r="A104" i="3"/>
  <c r="H103" i="3"/>
  <c r="B103" i="3"/>
  <c r="D103" i="3"/>
  <c r="A103" i="3"/>
  <c r="H102" i="3"/>
  <c r="B102" i="3"/>
  <c r="D102" i="3"/>
  <c r="A102" i="3"/>
  <c r="H101" i="3"/>
  <c r="B101" i="3"/>
  <c r="D101" i="3"/>
  <c r="A101" i="3"/>
  <c r="H100" i="3"/>
  <c r="B100" i="3"/>
  <c r="D100" i="3"/>
  <c r="A100" i="3"/>
  <c r="H162" i="3"/>
  <c r="B162" i="3"/>
  <c r="D162" i="3"/>
  <c r="A162" i="3"/>
  <c r="H99" i="3"/>
  <c r="B99" i="3"/>
  <c r="D99" i="3"/>
  <c r="A99" i="3"/>
  <c r="H98" i="3"/>
  <c r="B98" i="3"/>
  <c r="D98" i="3"/>
  <c r="A98" i="3"/>
  <c r="H97" i="3"/>
  <c r="B97" i="3"/>
  <c r="D97" i="3"/>
  <c r="A97" i="3"/>
  <c r="H161" i="3"/>
  <c r="B161" i="3"/>
  <c r="D161" i="3"/>
  <c r="A161" i="3"/>
  <c r="H96" i="3"/>
  <c r="B96" i="3"/>
  <c r="D96" i="3"/>
  <c r="A96" i="3"/>
  <c r="H95" i="3"/>
  <c r="B95" i="3"/>
  <c r="D95" i="3"/>
  <c r="A95" i="3"/>
  <c r="H94" i="3"/>
  <c r="B94" i="3"/>
  <c r="D94" i="3"/>
  <c r="A94" i="3"/>
  <c r="H93" i="3"/>
  <c r="B93" i="3"/>
  <c r="D93" i="3"/>
  <c r="A93" i="3"/>
  <c r="H92" i="3"/>
  <c r="B92" i="3"/>
  <c r="D92" i="3"/>
  <c r="A92" i="3"/>
  <c r="H160" i="3"/>
  <c r="B160" i="3"/>
  <c r="D160" i="3"/>
  <c r="A160" i="3"/>
  <c r="H159" i="3"/>
  <c r="B159" i="3"/>
  <c r="D159" i="3"/>
  <c r="A159" i="3"/>
  <c r="H91" i="3"/>
  <c r="B91" i="3"/>
  <c r="D91" i="3"/>
  <c r="A91" i="3"/>
  <c r="H158" i="3"/>
  <c r="B158" i="3"/>
  <c r="D158" i="3"/>
  <c r="A158" i="3"/>
  <c r="H157" i="3"/>
  <c r="B157" i="3"/>
  <c r="D157" i="3"/>
  <c r="A157" i="3"/>
  <c r="H90" i="3"/>
  <c r="B90" i="3"/>
  <c r="D90" i="3"/>
  <c r="A90" i="3"/>
  <c r="H89" i="3"/>
  <c r="B89" i="3"/>
  <c r="D89" i="3"/>
  <c r="A89" i="3"/>
  <c r="H88" i="3"/>
  <c r="B88" i="3"/>
  <c r="D88" i="3"/>
  <c r="A88" i="3"/>
  <c r="H156" i="3"/>
  <c r="B156" i="3"/>
  <c r="D156" i="3"/>
  <c r="A156" i="3"/>
  <c r="H155" i="3"/>
  <c r="B155" i="3"/>
  <c r="D155" i="3"/>
  <c r="A155" i="3"/>
  <c r="H154" i="3"/>
  <c r="B154" i="3"/>
  <c r="D154" i="3"/>
  <c r="A154" i="3"/>
  <c r="H153" i="3"/>
  <c r="B153" i="3"/>
  <c r="D153" i="3"/>
  <c r="A153" i="3"/>
  <c r="H87" i="3"/>
  <c r="B87" i="3"/>
  <c r="D87" i="3"/>
  <c r="A87" i="3"/>
  <c r="H152" i="3"/>
  <c r="B152" i="3"/>
  <c r="D152" i="3"/>
  <c r="A152" i="3"/>
  <c r="H151" i="3"/>
  <c r="B151" i="3"/>
  <c r="D151" i="3"/>
  <c r="A151" i="3"/>
  <c r="H86" i="3"/>
  <c r="B86" i="3"/>
  <c r="D86" i="3"/>
  <c r="A86" i="3"/>
  <c r="H150" i="3"/>
  <c r="B150" i="3"/>
  <c r="D150" i="3"/>
  <c r="A150" i="3"/>
  <c r="H149" i="3"/>
  <c r="B149" i="3"/>
  <c r="D149" i="3"/>
  <c r="A149" i="3"/>
  <c r="H148" i="3"/>
  <c r="B148" i="3"/>
  <c r="D148" i="3"/>
  <c r="A148" i="3"/>
  <c r="H85" i="3"/>
  <c r="B85" i="3"/>
  <c r="D85" i="3"/>
  <c r="A85" i="3"/>
  <c r="H147" i="3"/>
  <c r="B147" i="3"/>
  <c r="D147" i="3"/>
  <c r="A147" i="3"/>
  <c r="H84" i="3"/>
  <c r="B84" i="3"/>
  <c r="D84" i="3"/>
  <c r="A84" i="3"/>
  <c r="H146" i="3"/>
  <c r="B146" i="3"/>
  <c r="D146" i="3"/>
  <c r="A146" i="3"/>
  <c r="H145" i="3"/>
  <c r="B145" i="3"/>
  <c r="D145" i="3"/>
  <c r="A145" i="3"/>
  <c r="H144" i="3"/>
  <c r="B144" i="3"/>
  <c r="D144" i="3"/>
  <c r="A144" i="3"/>
  <c r="H143" i="3"/>
  <c r="B143" i="3"/>
  <c r="D143" i="3"/>
  <c r="A143" i="3"/>
  <c r="H83" i="3"/>
  <c r="B83" i="3"/>
  <c r="D83" i="3"/>
  <c r="A83" i="3"/>
  <c r="H142" i="3"/>
  <c r="B142" i="3"/>
  <c r="D142" i="3"/>
  <c r="A142" i="3"/>
  <c r="H141" i="3"/>
  <c r="B141" i="3"/>
  <c r="D141" i="3"/>
  <c r="A141" i="3"/>
  <c r="H82" i="3"/>
  <c r="B82" i="3"/>
  <c r="D82" i="3"/>
  <c r="A82" i="3"/>
  <c r="H81" i="3"/>
  <c r="B81" i="3"/>
  <c r="D81" i="3"/>
  <c r="A81" i="3"/>
  <c r="H140" i="3"/>
  <c r="B140" i="3"/>
  <c r="D140" i="3"/>
  <c r="A140" i="3"/>
  <c r="H80" i="3"/>
  <c r="B80" i="3"/>
  <c r="D80" i="3"/>
  <c r="A80" i="3"/>
  <c r="H139" i="3"/>
  <c r="B139" i="3"/>
  <c r="D139" i="3"/>
  <c r="A139" i="3"/>
  <c r="H138" i="3"/>
  <c r="B138" i="3"/>
  <c r="D138" i="3"/>
  <c r="A138" i="3"/>
  <c r="H137" i="3"/>
  <c r="B137" i="3"/>
  <c r="D137" i="3"/>
  <c r="A137" i="3"/>
  <c r="H79" i="3"/>
  <c r="B79" i="3"/>
  <c r="D79" i="3"/>
  <c r="A79" i="3"/>
  <c r="H78" i="3"/>
  <c r="B78" i="3"/>
  <c r="D78" i="3"/>
  <c r="A78" i="3"/>
  <c r="H77" i="3"/>
  <c r="B77" i="3"/>
  <c r="D77" i="3"/>
  <c r="A77" i="3"/>
  <c r="H76" i="3"/>
  <c r="B76" i="3"/>
  <c r="D76" i="3"/>
  <c r="A76" i="3"/>
  <c r="H136" i="3"/>
  <c r="B136" i="3"/>
  <c r="D136" i="3"/>
  <c r="A136" i="3"/>
  <c r="H75" i="3"/>
  <c r="B75" i="3"/>
  <c r="D75" i="3"/>
  <c r="A75" i="3"/>
  <c r="H74" i="3"/>
  <c r="B74" i="3"/>
  <c r="D74" i="3"/>
  <c r="A74" i="3"/>
  <c r="H73" i="3"/>
  <c r="B73" i="3"/>
  <c r="D73" i="3"/>
  <c r="A73" i="3"/>
  <c r="H135" i="3"/>
  <c r="B135" i="3"/>
  <c r="D135" i="3"/>
  <c r="A135" i="3"/>
  <c r="H72" i="3"/>
  <c r="B72" i="3"/>
  <c r="D72" i="3"/>
  <c r="A72" i="3"/>
  <c r="H71" i="3"/>
  <c r="B71" i="3"/>
  <c r="D71" i="3"/>
  <c r="A71" i="3"/>
  <c r="H70" i="3"/>
  <c r="B70" i="3"/>
  <c r="D70" i="3"/>
  <c r="A70" i="3"/>
  <c r="H134" i="3"/>
  <c r="B134" i="3"/>
  <c r="D134" i="3"/>
  <c r="A134" i="3"/>
  <c r="H69" i="3"/>
  <c r="B69" i="3"/>
  <c r="D69" i="3"/>
  <c r="A69" i="3"/>
  <c r="H68" i="3"/>
  <c r="D68" i="3"/>
  <c r="B68" i="3"/>
  <c r="A68" i="3"/>
  <c r="H67" i="3"/>
  <c r="B67" i="3"/>
  <c r="D67" i="3"/>
  <c r="A67" i="3"/>
  <c r="H66" i="3"/>
  <c r="D66" i="3"/>
  <c r="B66" i="3"/>
  <c r="A66" i="3"/>
  <c r="H65" i="3"/>
  <c r="B65" i="3"/>
  <c r="D65" i="3"/>
  <c r="A65" i="3"/>
  <c r="H64" i="3"/>
  <c r="D64" i="3"/>
  <c r="B64" i="3"/>
  <c r="A64" i="3"/>
  <c r="H63" i="3"/>
  <c r="B63" i="3"/>
  <c r="D63" i="3"/>
  <c r="A63" i="3"/>
  <c r="H62" i="3"/>
  <c r="D62" i="3"/>
  <c r="B62" i="3"/>
  <c r="A62" i="3"/>
  <c r="H61" i="3"/>
  <c r="B61" i="3"/>
  <c r="D61" i="3"/>
  <c r="A61" i="3"/>
  <c r="H60" i="3"/>
  <c r="D60" i="3"/>
  <c r="B60" i="3"/>
  <c r="A60" i="3"/>
  <c r="H59" i="3"/>
  <c r="B59" i="3"/>
  <c r="F59" i="3"/>
  <c r="D59" i="3"/>
  <c r="A59" i="3"/>
  <c r="H58" i="3"/>
  <c r="B58" i="3"/>
  <c r="F58" i="3"/>
  <c r="D58" i="3"/>
  <c r="A58" i="3"/>
  <c r="H57" i="3"/>
  <c r="B57" i="3"/>
  <c r="F57" i="3"/>
  <c r="D57" i="3"/>
  <c r="A57" i="3"/>
  <c r="H56" i="3"/>
  <c r="B56" i="3"/>
  <c r="F56" i="3"/>
  <c r="D56" i="3"/>
  <c r="A56" i="3"/>
  <c r="H55" i="3"/>
  <c r="F55" i="3"/>
  <c r="D55" i="3"/>
  <c r="B55" i="3"/>
  <c r="A55" i="3"/>
  <c r="H54" i="3"/>
  <c r="B54" i="3"/>
  <c r="D54" i="3"/>
  <c r="A54" i="3"/>
  <c r="H53" i="3"/>
  <c r="B53" i="3"/>
  <c r="D53" i="3"/>
  <c r="A53" i="3"/>
  <c r="H52" i="3"/>
  <c r="B52" i="3"/>
  <c r="D52" i="3"/>
  <c r="A52" i="3"/>
  <c r="H51" i="3"/>
  <c r="B51" i="3"/>
  <c r="D51" i="3"/>
  <c r="A51" i="3"/>
  <c r="H50" i="3"/>
  <c r="B50" i="3"/>
  <c r="D50" i="3"/>
  <c r="A50" i="3"/>
  <c r="H49" i="3"/>
  <c r="B49" i="3"/>
  <c r="D49" i="3"/>
  <c r="A49" i="3"/>
  <c r="H48" i="3"/>
  <c r="B48" i="3"/>
  <c r="D48" i="3"/>
  <c r="A48" i="3"/>
  <c r="H47" i="3"/>
  <c r="B47" i="3"/>
  <c r="D47" i="3"/>
  <c r="A47" i="3"/>
  <c r="H46" i="3"/>
  <c r="B46" i="3"/>
  <c r="D46" i="3"/>
  <c r="A46" i="3"/>
  <c r="H45" i="3"/>
  <c r="B45" i="3"/>
  <c r="D45" i="3"/>
  <c r="A45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B40" i="3"/>
  <c r="D40" i="3"/>
  <c r="A40" i="3"/>
  <c r="H39" i="3"/>
  <c r="B39" i="3"/>
  <c r="D39" i="3"/>
  <c r="A39" i="3"/>
  <c r="H38" i="3"/>
  <c r="B38" i="3"/>
  <c r="D38" i="3"/>
  <c r="A38" i="3"/>
  <c r="H37" i="3"/>
  <c r="B37" i="3"/>
  <c r="D37" i="3"/>
  <c r="A37" i="3"/>
  <c r="H36" i="3"/>
  <c r="B36" i="3"/>
  <c r="D36" i="3"/>
  <c r="A36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H133" i="3"/>
  <c r="B133" i="3"/>
  <c r="D133" i="3"/>
  <c r="A133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132" i="3"/>
  <c r="B132" i="3"/>
  <c r="D132" i="3"/>
  <c r="A132" i="3"/>
  <c r="H12" i="3"/>
  <c r="B12" i="3"/>
  <c r="D12" i="3"/>
  <c r="A12" i="3"/>
  <c r="H131" i="3"/>
  <c r="B131" i="3"/>
  <c r="D131" i="3"/>
  <c r="A131" i="3"/>
  <c r="H130" i="3"/>
  <c r="B130" i="3"/>
  <c r="D130" i="3"/>
  <c r="A130" i="3"/>
  <c r="H129" i="3"/>
  <c r="B129" i="3"/>
  <c r="D129" i="3"/>
  <c r="A129" i="3"/>
  <c r="H128" i="3"/>
  <c r="B128" i="3"/>
  <c r="D128" i="3"/>
  <c r="A128" i="3"/>
  <c r="H127" i="3"/>
  <c r="B127" i="3"/>
  <c r="D127" i="3"/>
  <c r="A127" i="3"/>
  <c r="H126" i="3"/>
  <c r="B126" i="3"/>
  <c r="D126" i="3"/>
  <c r="A126" i="3"/>
  <c r="H125" i="3"/>
  <c r="B125" i="3"/>
  <c r="D125" i="3"/>
  <c r="A125" i="3"/>
  <c r="H124" i="3"/>
  <c r="B124" i="3"/>
  <c r="D124" i="3"/>
  <c r="A124" i="3"/>
  <c r="H123" i="3"/>
  <c r="B123" i="3"/>
  <c r="D123" i="3"/>
  <c r="A123" i="3"/>
  <c r="H122" i="3"/>
  <c r="B122" i="3"/>
  <c r="D122" i="3"/>
  <c r="A122" i="3"/>
  <c r="H11" i="3"/>
  <c r="B11" i="3"/>
  <c r="D11" i="3"/>
  <c r="A11" i="3"/>
  <c r="H121" i="3"/>
  <c r="B121" i="3"/>
  <c r="D121" i="3"/>
  <c r="A121" i="3"/>
  <c r="H120" i="3"/>
  <c r="B120" i="3"/>
  <c r="D120" i="3"/>
  <c r="A120" i="3"/>
  <c r="H119" i="3"/>
  <c r="B119" i="3"/>
  <c r="D119" i="3"/>
  <c r="A119" i="3"/>
  <c r="H118" i="3"/>
  <c r="B118" i="3"/>
  <c r="D118" i="3"/>
  <c r="A118" i="3"/>
  <c r="H117" i="3"/>
  <c r="B117" i="3"/>
  <c r="D117" i="3"/>
  <c r="A117" i="3"/>
  <c r="H116" i="3"/>
  <c r="B116" i="3"/>
  <c r="D116" i="3"/>
  <c r="A116" i="3"/>
  <c r="H115" i="3"/>
  <c r="B115" i="3"/>
  <c r="D115" i="3"/>
  <c r="A115" i="3"/>
  <c r="H114" i="3"/>
  <c r="B114" i="3"/>
  <c r="D114" i="3"/>
  <c r="A114" i="3"/>
  <c r="H113" i="3"/>
  <c r="B113" i="3"/>
  <c r="D113" i="3"/>
  <c r="A113" i="3"/>
  <c r="H112" i="3"/>
  <c r="B112" i="3"/>
  <c r="D112" i="3"/>
  <c r="A112" i="3"/>
  <c r="H111" i="3"/>
  <c r="B111" i="3"/>
  <c r="D111" i="3"/>
  <c r="A111" i="3"/>
  <c r="Q194" i="1"/>
  <c r="Q193" i="1"/>
  <c r="Q192" i="1"/>
  <c r="Q195" i="1"/>
  <c r="Q33" i="1"/>
  <c r="Q35" i="1"/>
  <c r="Q191" i="1"/>
  <c r="Q189" i="1"/>
  <c r="Q160" i="1"/>
  <c r="Q179" i="1"/>
  <c r="Q161" i="1"/>
  <c r="Q162" i="1"/>
  <c r="Q176" i="1"/>
  <c r="Q177" i="1"/>
  <c r="Q183" i="1"/>
  <c r="Q188" i="1"/>
  <c r="Q180" i="1"/>
  <c r="Q181" i="1"/>
  <c r="Q182" i="1"/>
  <c r="Q152" i="1"/>
  <c r="C17" i="1"/>
  <c r="Q175" i="1"/>
  <c r="Q159" i="1"/>
  <c r="Q173" i="1"/>
  <c r="Q153" i="1"/>
  <c r="Q156" i="1"/>
  <c r="Q144" i="1"/>
  <c r="Q151" i="1"/>
  <c r="Q146" i="1"/>
  <c r="Q142" i="1"/>
  <c r="Q137" i="1"/>
  <c r="Q135" i="1"/>
  <c r="Q127" i="1"/>
  <c r="Q45" i="1"/>
  <c r="Q58" i="1"/>
  <c r="Q60" i="1"/>
  <c r="Q62" i="1"/>
  <c r="Q74" i="1"/>
  <c r="Q99" i="1"/>
  <c r="Q112" i="1"/>
  <c r="Q113" i="1"/>
  <c r="Q125" i="1"/>
  <c r="Q57" i="1"/>
  <c r="Q90" i="1"/>
  <c r="Q94" i="1"/>
  <c r="Q95" i="1"/>
  <c r="Q97" i="1"/>
  <c r="Q98" i="1"/>
  <c r="Q100" i="1"/>
  <c r="Q101" i="1"/>
  <c r="Q102" i="1"/>
  <c r="Q104" i="1"/>
  <c r="Q107" i="1"/>
  <c r="Q108" i="1"/>
  <c r="Q109" i="1"/>
  <c r="Q111" i="1"/>
  <c r="Q122" i="1"/>
  <c r="Q124" i="1"/>
  <c r="Q47" i="1"/>
  <c r="Q48" i="1"/>
  <c r="Q49" i="1"/>
  <c r="Q50" i="1"/>
  <c r="Q51" i="1"/>
  <c r="Q52" i="1"/>
  <c r="Q53" i="1"/>
  <c r="Q54" i="1"/>
  <c r="Q55" i="1"/>
  <c r="Q56" i="1"/>
  <c r="Q61" i="1"/>
  <c r="Q63" i="1"/>
  <c r="Q64" i="1"/>
  <c r="Q65" i="1"/>
  <c r="Q66" i="1"/>
  <c r="Q67" i="1"/>
  <c r="Q68" i="1"/>
  <c r="Q69" i="1"/>
  <c r="Q70" i="1"/>
  <c r="Q71" i="1"/>
  <c r="Q72" i="1"/>
  <c r="Q73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1" i="1"/>
  <c r="Q92" i="1"/>
  <c r="Q93" i="1"/>
  <c r="Q96" i="1"/>
  <c r="Q103" i="1"/>
  <c r="Q105" i="1"/>
  <c r="Q32" i="1"/>
  <c r="Q115" i="1"/>
  <c r="Q116" i="1"/>
  <c r="Q117" i="1"/>
  <c r="Q118" i="1"/>
  <c r="Q126" i="1"/>
  <c r="Q130" i="1"/>
  <c r="Q138" i="1"/>
  <c r="E175" i="4"/>
  <c r="F175" i="4" s="1"/>
  <c r="Z175" i="4" s="1"/>
  <c r="E212" i="4"/>
  <c r="F212" i="4" s="1"/>
  <c r="E207" i="4"/>
  <c r="F207" i="4" s="1"/>
  <c r="AB2" i="4"/>
  <c r="AY132" i="4"/>
  <c r="AY128" i="4"/>
  <c r="AY136" i="4"/>
  <c r="AY135" i="4"/>
  <c r="AY134" i="4"/>
  <c r="AY133" i="4"/>
  <c r="AY141" i="4"/>
  <c r="AY138" i="4"/>
  <c r="AB12" i="4"/>
  <c r="AB11" i="4"/>
  <c r="AF163" i="5"/>
  <c r="G159" i="5"/>
  <c r="Z163" i="5"/>
  <c r="Z147" i="5"/>
  <c r="Z87" i="5"/>
  <c r="G87" i="5"/>
  <c r="AC87" i="5" s="1"/>
  <c r="G67" i="5"/>
  <c r="Z77" i="5"/>
  <c r="G62" i="5"/>
  <c r="Z59" i="5"/>
  <c r="G59" i="5"/>
  <c r="Z99" i="5"/>
  <c r="G99" i="5"/>
  <c r="R99" i="5" s="1"/>
  <c r="T99" i="5" s="1"/>
  <c r="Z83" i="5"/>
  <c r="G83" i="5"/>
  <c r="R83" i="5" s="1"/>
  <c r="T83" i="5" s="1"/>
  <c r="Z121" i="5"/>
  <c r="G121" i="5"/>
  <c r="Z89" i="5"/>
  <c r="Z73" i="5"/>
  <c r="G73" i="5"/>
  <c r="Z46" i="5"/>
  <c r="G46" i="5"/>
  <c r="AB15" i="5"/>
  <c r="AB18" i="5"/>
  <c r="Z72" i="5"/>
  <c r="G72" i="5"/>
  <c r="Z30" i="5"/>
  <c r="Z172" i="5"/>
  <c r="G172" i="5"/>
  <c r="Z85" i="5"/>
  <c r="G85" i="5"/>
  <c r="AY7" i="5"/>
  <c r="Z123" i="5"/>
  <c r="G123" i="5"/>
  <c r="Z107" i="5"/>
  <c r="G107" i="5"/>
  <c r="R107" i="5" s="1"/>
  <c r="G94" i="5"/>
  <c r="Z91" i="5"/>
  <c r="G91" i="5"/>
  <c r="G78" i="5"/>
  <c r="Z75" i="5"/>
  <c r="E32" i="5"/>
  <c r="F32" i="5" s="1"/>
  <c r="G142" i="5"/>
  <c r="G134" i="5"/>
  <c r="Z113" i="5"/>
  <c r="G113" i="5"/>
  <c r="G51" i="5"/>
  <c r="G35" i="5"/>
  <c r="G53" i="5"/>
  <c r="G37" i="5"/>
  <c r="G21" i="5"/>
  <c r="E66" i="1"/>
  <c r="F66" i="1" s="1"/>
  <c r="G66" i="1" s="1"/>
  <c r="I66" i="1" s="1"/>
  <c r="E201" i="1"/>
  <c r="F201" i="1" s="1"/>
  <c r="AC99" i="5"/>
  <c r="AF99" i="5"/>
  <c r="I99" i="5"/>
  <c r="R67" i="5"/>
  <c r="T67" i="5" s="1"/>
  <c r="AC67" i="5"/>
  <c r="AF67" i="5"/>
  <c r="I67" i="5"/>
  <c r="AC53" i="5"/>
  <c r="I53" i="5"/>
  <c r="R53" i="5"/>
  <c r="T53" i="5" s="1"/>
  <c r="AF53" i="5"/>
  <c r="J142" i="5"/>
  <c r="T107" i="5"/>
  <c r="I107" i="5"/>
  <c r="AU31" i="5"/>
  <c r="AU80" i="5"/>
  <c r="AU28" i="5"/>
  <c r="AU194" i="5"/>
  <c r="AU121" i="5"/>
  <c r="AT121" i="5" s="1"/>
  <c r="AS121" i="5" s="1"/>
  <c r="AR121" i="5" s="1"/>
  <c r="AQ121" i="5" s="1"/>
  <c r="AP121" i="5" s="1"/>
  <c r="AO121" i="5" s="1"/>
  <c r="AN121" i="5" s="1"/>
  <c r="AM121" i="5" s="1"/>
  <c r="AL121" i="5" s="1"/>
  <c r="AK121" i="5" s="1"/>
  <c r="BL5" i="5"/>
  <c r="BK5" i="5" s="1"/>
  <c r="BJ5" i="5" s="1"/>
  <c r="BI5" i="5" s="1"/>
  <c r="BH5" i="5" s="1"/>
  <c r="BG5" i="5" s="1"/>
  <c r="BF5" i="5" s="1"/>
  <c r="BE5" i="5" s="1"/>
  <c r="BD5" i="5" s="1"/>
  <c r="BC5" i="5" s="1"/>
  <c r="BB5" i="5" s="1"/>
  <c r="AU176" i="5"/>
  <c r="AT176" i="5" s="1"/>
  <c r="AS176" i="5" s="1"/>
  <c r="AR176" i="5" s="1"/>
  <c r="AQ176" i="5" s="1"/>
  <c r="AP176" i="5" s="1"/>
  <c r="AO176" i="5" s="1"/>
  <c r="AU85" i="5"/>
  <c r="AT85" i="5" s="1"/>
  <c r="AS85" i="5" s="1"/>
  <c r="AR85" i="5" s="1"/>
  <c r="AQ85" i="5" s="1"/>
  <c r="AP85" i="5" s="1"/>
  <c r="AO85" i="5" s="1"/>
  <c r="AN85" i="5" s="1"/>
  <c r="AM85" i="5" s="1"/>
  <c r="AL85" i="5" s="1"/>
  <c r="AU83" i="5"/>
  <c r="AU205" i="5"/>
  <c r="BL29" i="5"/>
  <c r="AU59" i="5"/>
  <c r="AT59" i="5" s="1"/>
  <c r="AS59" i="5" s="1"/>
  <c r="AR59" i="5" s="1"/>
  <c r="AQ59" i="5" s="1"/>
  <c r="AP59" i="5" s="1"/>
  <c r="AO59" i="5" s="1"/>
  <c r="AN59" i="5" s="1"/>
  <c r="AM59" i="5" s="1"/>
  <c r="AL59" i="5" s="1"/>
  <c r="AU179" i="5"/>
  <c r="AT179" i="5" s="1"/>
  <c r="AS179" i="5" s="1"/>
  <c r="AR179" i="5" s="1"/>
  <c r="AQ179" i="5" s="1"/>
  <c r="AP179" i="5" s="1"/>
  <c r="AO179" i="5" s="1"/>
  <c r="AN179" i="5" s="1"/>
  <c r="AM179" i="5" s="1"/>
  <c r="AL179" i="5" s="1"/>
  <c r="BL38" i="5"/>
  <c r="BL66" i="5"/>
  <c r="BK66" i="5" s="1"/>
  <c r="BL124" i="5"/>
  <c r="BK124" i="5" s="1"/>
  <c r="BL67" i="5"/>
  <c r="BL125" i="5"/>
  <c r="BL60" i="5"/>
  <c r="BL126" i="5"/>
  <c r="BL61" i="5"/>
  <c r="BL127" i="5"/>
  <c r="BL62" i="5"/>
  <c r="BL128" i="5"/>
  <c r="BL71" i="5"/>
  <c r="BK71" i="5" s="1"/>
  <c r="BJ71" i="5" s="1"/>
  <c r="BI71" i="5" s="1"/>
  <c r="BH71" i="5" s="1"/>
  <c r="BG71" i="5" s="1"/>
  <c r="BF71" i="5" s="1"/>
  <c r="BE71" i="5" s="1"/>
  <c r="BD71" i="5" s="1"/>
  <c r="BC71" i="5" s="1"/>
  <c r="BL137" i="5"/>
  <c r="BL56" i="5"/>
  <c r="BL120" i="5"/>
  <c r="BL131" i="5"/>
  <c r="BL39" i="5"/>
  <c r="R91" i="5"/>
  <c r="T91" i="5" s="1"/>
  <c r="I91" i="5"/>
  <c r="R35" i="5"/>
  <c r="T35" i="5" s="1"/>
  <c r="AF35" i="5"/>
  <c r="I35" i="5"/>
  <c r="AC46" i="5"/>
  <c r="AF46" i="5"/>
  <c r="I46" i="5"/>
  <c r="R46" i="5"/>
  <c r="T46" i="5"/>
  <c r="I121" i="5"/>
  <c r="R121" i="5"/>
  <c r="T121" i="5"/>
  <c r="AC121" i="5"/>
  <c r="AF121" i="5"/>
  <c r="R59" i="5"/>
  <c r="T59" i="5" s="1"/>
  <c r="AC59" i="5"/>
  <c r="AF59" i="5"/>
  <c r="I59" i="5"/>
  <c r="AF87" i="5"/>
  <c r="I87" i="5"/>
  <c r="R87" i="5"/>
  <c r="T87" i="5" s="1"/>
  <c r="AC21" i="5"/>
  <c r="I21" i="5"/>
  <c r="R21" i="5"/>
  <c r="T21" i="5" s="1"/>
  <c r="I113" i="5"/>
  <c r="R113" i="5"/>
  <c r="T113" i="5"/>
  <c r="I78" i="5"/>
  <c r="R78" i="5"/>
  <c r="T78" i="5" s="1"/>
  <c r="R72" i="5"/>
  <c r="T72" i="5" s="1"/>
  <c r="I72" i="5"/>
  <c r="I73" i="5"/>
  <c r="BK126" i="5"/>
  <c r="BJ126" i="5" s="1"/>
  <c r="BI126" i="5" s="1"/>
  <c r="BH126" i="5" s="1"/>
  <c r="BG126" i="5" s="1"/>
  <c r="BF126" i="5" s="1"/>
  <c r="BE126" i="5" s="1"/>
  <c r="BD126" i="5" s="1"/>
  <c r="BC126" i="5" s="1"/>
  <c r="AT108" i="5"/>
  <c r="AS108" i="5" s="1"/>
  <c r="BK137" i="5"/>
  <c r="BJ137" i="5" s="1"/>
  <c r="BI137" i="5" s="1"/>
  <c r="BH137" i="5" s="1"/>
  <c r="AT194" i="5"/>
  <c r="AT198" i="5"/>
  <c r="AS198" i="5" s="1"/>
  <c r="AR198" i="5" s="1"/>
  <c r="AQ198" i="5" s="1"/>
  <c r="AP198" i="5" s="1"/>
  <c r="AO198" i="5" s="1"/>
  <c r="AN198" i="5" s="1"/>
  <c r="AM198" i="5" s="1"/>
  <c r="AL198" i="5" s="1"/>
  <c r="AI198" i="5" s="1"/>
  <c r="AT83" i="5"/>
  <c r="AS83" i="5" s="1"/>
  <c r="AR83" i="5" s="1"/>
  <c r="AQ83" i="5" s="1"/>
  <c r="AP83" i="5" s="1"/>
  <c r="AO83" i="5" s="1"/>
  <c r="AN83" i="5" s="1"/>
  <c r="AM83" i="5" s="1"/>
  <c r="AL83" i="5" s="1"/>
  <c r="AT122" i="5"/>
  <c r="AS122" i="5" s="1"/>
  <c r="AR122" i="5" s="1"/>
  <c r="AQ122" i="5" s="1"/>
  <c r="AP122" i="5" s="1"/>
  <c r="AO122" i="5" s="1"/>
  <c r="AN122" i="5" s="1"/>
  <c r="AM122" i="5" s="1"/>
  <c r="AL122" i="5" s="1"/>
  <c r="AI122" i="5" s="1"/>
  <c r="AT63" i="5"/>
  <c r="AS63" i="5" s="1"/>
  <c r="AR63" i="5"/>
  <c r="AQ63" i="5" s="1"/>
  <c r="AP63" i="5" s="1"/>
  <c r="AO63" i="5" s="1"/>
  <c r="AN63" i="5" s="1"/>
  <c r="AM63" i="5" s="1"/>
  <c r="AL63" i="5" s="1"/>
  <c r="AJ63" i="5" s="1"/>
  <c r="AT205" i="5"/>
  <c r="AS205" i="5" s="1"/>
  <c r="AR205" i="5" s="1"/>
  <c r="AQ205" i="5" s="1"/>
  <c r="AP205" i="5" s="1"/>
  <c r="AO205" i="5" s="1"/>
  <c r="AN205" i="5" s="1"/>
  <c r="AM205" i="5" s="1"/>
  <c r="AL205" i="5" s="1"/>
  <c r="AK205" i="5" s="1"/>
  <c r="BA5" i="5"/>
  <c r="AI121" i="5"/>
  <c r="BB126" i="5"/>
  <c r="BA126" i="5"/>
  <c r="AI85" i="5"/>
  <c r="AJ85" i="5"/>
  <c r="AK85" i="5"/>
  <c r="AK63" i="5"/>
  <c r="AJ59" i="5"/>
  <c r="AY129" i="4"/>
  <c r="AY123" i="4"/>
  <c r="AY115" i="4"/>
  <c r="AY107" i="4"/>
  <c r="AY99" i="4"/>
  <c r="AY126" i="4"/>
  <c r="AY121" i="4"/>
  <c r="AY113" i="4"/>
  <c r="AY105" i="4"/>
  <c r="AY131" i="4"/>
  <c r="AY125" i="4"/>
  <c r="AY120" i="4"/>
  <c r="AY112" i="4"/>
  <c r="AY104" i="4"/>
  <c r="AY117" i="4"/>
  <c r="AY109" i="4"/>
  <c r="AY101" i="4"/>
  <c r="AY140" i="4"/>
  <c r="AY108" i="4"/>
  <c r="AY95" i="4"/>
  <c r="AY87" i="4"/>
  <c r="AY79" i="4"/>
  <c r="AY71" i="4"/>
  <c r="AY63" i="4"/>
  <c r="AY55" i="4"/>
  <c r="AY47" i="4"/>
  <c r="AY32" i="4"/>
  <c r="AY17" i="4"/>
  <c r="AY12" i="4"/>
  <c r="AY5" i="4"/>
  <c r="AY122" i="4"/>
  <c r="AY106" i="4"/>
  <c r="AY94" i="4"/>
  <c r="AY86" i="4"/>
  <c r="AY78" i="4"/>
  <c r="AY70" i="4"/>
  <c r="AY62" i="4"/>
  <c r="AY54" i="4"/>
  <c r="AY46" i="4"/>
  <c r="AY39" i="4"/>
  <c r="AY31" i="4"/>
  <c r="AY29" i="4"/>
  <c r="AY27" i="4"/>
  <c r="AY25" i="4"/>
  <c r="AY23" i="4"/>
  <c r="AY21" i="4"/>
  <c r="AY11" i="4"/>
  <c r="AY4" i="4"/>
  <c r="AY119" i="4"/>
  <c r="AY103" i="4"/>
  <c r="AY93" i="4"/>
  <c r="AY85" i="4"/>
  <c r="AY77" i="4"/>
  <c r="AY69" i="4"/>
  <c r="AY61" i="4"/>
  <c r="AY53" i="4"/>
  <c r="AY45" i="4"/>
  <c r="AY38" i="4"/>
  <c r="AY10" i="4"/>
  <c r="AY3" i="4"/>
  <c r="AY118" i="4"/>
  <c r="AY102" i="4"/>
  <c r="AY92" i="4"/>
  <c r="AY84" i="4"/>
  <c r="AY76" i="4"/>
  <c r="AY68" i="4"/>
  <c r="AY60" i="4"/>
  <c r="AY52" i="4"/>
  <c r="AY44" i="4"/>
  <c r="AY37" i="4"/>
  <c r="AY16" i="4"/>
  <c r="AY2" i="4"/>
  <c r="AY111" i="4"/>
  <c r="AY97" i="4"/>
  <c r="AY89" i="4"/>
  <c r="AY81" i="4"/>
  <c r="AY73" i="4"/>
  <c r="AY65" i="4"/>
  <c r="AY57" i="4"/>
  <c r="AY49" i="4"/>
  <c r="AY41" i="4"/>
  <c r="AY34" i="4"/>
  <c r="AY19" i="4"/>
  <c r="AY14" i="4"/>
  <c r="AY7" i="4"/>
  <c r="AY114" i="4"/>
  <c r="AY83" i="4"/>
  <c r="AY64" i="4"/>
  <c r="AY42" i="4"/>
  <c r="AY30" i="4"/>
  <c r="AY13" i="4"/>
  <c r="AY110" i="4"/>
  <c r="AY82" i="4"/>
  <c r="AY59" i="4"/>
  <c r="AY40" i="4"/>
  <c r="AY127" i="4"/>
  <c r="AY100" i="4"/>
  <c r="AY80" i="4"/>
  <c r="AY58" i="4"/>
  <c r="AY36" i="4"/>
  <c r="AY9" i="4"/>
  <c r="AY124" i="4"/>
  <c r="AY98" i="4"/>
  <c r="AY75" i="4"/>
  <c r="AY56" i="4"/>
  <c r="AY35" i="4"/>
  <c r="AY20" i="4"/>
  <c r="AY8" i="4"/>
  <c r="AY137" i="4"/>
  <c r="AY90" i="4"/>
  <c r="AY67" i="4"/>
  <c r="AY48" i="4"/>
  <c r="AY26" i="4"/>
  <c r="AY116" i="4"/>
  <c r="AY88" i="4"/>
  <c r="AY66" i="4"/>
  <c r="AY43" i="4"/>
  <c r="AY28" i="4"/>
  <c r="AY15" i="4"/>
  <c r="AY72" i="4"/>
  <c r="AY22" i="4"/>
  <c r="AY51" i="4"/>
  <c r="AY24" i="4"/>
  <c r="AY50" i="4"/>
  <c r="AY33" i="4"/>
  <c r="AY6" i="4"/>
  <c r="AY91" i="4"/>
  <c r="AY139" i="4"/>
  <c r="AY130" i="4"/>
  <c r="E153" i="4"/>
  <c r="F153" i="4" s="1"/>
  <c r="G153" i="4" s="1"/>
  <c r="AC208" i="5"/>
  <c r="AF208" i="5"/>
  <c r="E204" i="4"/>
  <c r="F204" i="4" s="1"/>
  <c r="Z204" i="4" s="1"/>
  <c r="E220" i="4"/>
  <c r="F220" i="4" s="1"/>
  <c r="E215" i="4"/>
  <c r="F215" i="4" s="1"/>
  <c r="G215" i="4" s="1"/>
  <c r="E218" i="4"/>
  <c r="F218" i="4" s="1"/>
  <c r="E216" i="4"/>
  <c r="F216" i="4" s="1"/>
  <c r="G216" i="4" s="1"/>
  <c r="E219" i="4"/>
  <c r="F219" i="4" s="1"/>
  <c r="E165" i="4"/>
  <c r="F165" i="4" s="1"/>
  <c r="E169" i="4"/>
  <c r="F169" i="4" s="1"/>
  <c r="Z169" i="4" s="1"/>
  <c r="E178" i="4"/>
  <c r="F178" i="4" s="1"/>
  <c r="E201" i="4"/>
  <c r="F201" i="4" s="1"/>
  <c r="E22" i="4"/>
  <c r="F22" i="4" s="1"/>
  <c r="E28" i="4"/>
  <c r="F28" i="4" s="1"/>
  <c r="E60" i="4"/>
  <c r="F60" i="4" s="1"/>
  <c r="E63" i="4"/>
  <c r="F63" i="4"/>
  <c r="G63" i="4" s="1"/>
  <c r="E79" i="4"/>
  <c r="F79" i="4" s="1"/>
  <c r="E89" i="4"/>
  <c r="F89" i="4" s="1"/>
  <c r="E96" i="4"/>
  <c r="F96" i="4" s="1"/>
  <c r="Z96" i="4" s="1"/>
  <c r="E106" i="4"/>
  <c r="F106" i="4" s="1"/>
  <c r="E109" i="4"/>
  <c r="F109" i="4" s="1"/>
  <c r="G109" i="4" s="1"/>
  <c r="E119" i="4"/>
  <c r="F119" i="4" s="1"/>
  <c r="E136" i="4"/>
  <c r="F136" i="4" s="1"/>
  <c r="E139" i="4"/>
  <c r="F139" i="4" s="1"/>
  <c r="G139" i="4" s="1"/>
  <c r="E149" i="4"/>
  <c r="F149" i="4" s="1"/>
  <c r="E160" i="4"/>
  <c r="F160" i="4" s="1"/>
  <c r="E164" i="4"/>
  <c r="F164" i="4" s="1"/>
  <c r="G164" i="4" s="1"/>
  <c r="K164" i="4" s="1"/>
  <c r="E174" i="4"/>
  <c r="F174" i="4" s="1"/>
  <c r="E35" i="4"/>
  <c r="F35" i="4" s="1"/>
  <c r="E44" i="4"/>
  <c r="F44" i="4" s="1"/>
  <c r="E47" i="4"/>
  <c r="F47" i="4" s="1"/>
  <c r="E166" i="4"/>
  <c r="F166" i="4" s="1"/>
  <c r="E170" i="4"/>
  <c r="F170" i="4" s="1"/>
  <c r="E188" i="4"/>
  <c r="F188" i="4" s="1"/>
  <c r="E199" i="4"/>
  <c r="F199" i="4" s="1"/>
  <c r="E202" i="4"/>
  <c r="F202" i="4" s="1"/>
  <c r="E26" i="4"/>
  <c r="F26" i="4" s="1"/>
  <c r="G26" i="4" s="1"/>
  <c r="E29" i="4"/>
  <c r="F29" i="4" s="1"/>
  <c r="E41" i="4"/>
  <c r="F41" i="4" s="1"/>
  <c r="Z41" i="4" s="1"/>
  <c r="E51" i="4"/>
  <c r="F51" i="4" s="1"/>
  <c r="E54" i="4"/>
  <c r="F54" i="4" s="1"/>
  <c r="E90" i="4"/>
  <c r="F90" i="4"/>
  <c r="Z90" i="4" s="1"/>
  <c r="E97" i="4"/>
  <c r="F97" i="4" s="1"/>
  <c r="E120" i="4"/>
  <c r="F120" i="4" s="1"/>
  <c r="E126" i="4"/>
  <c r="F126" i="4" s="1"/>
  <c r="E180" i="4"/>
  <c r="F180" i="4" s="1"/>
  <c r="E184" i="4"/>
  <c r="F184" i="4" s="1"/>
  <c r="E193" i="4"/>
  <c r="F193" i="4" s="1"/>
  <c r="E58" i="4"/>
  <c r="F58" i="4" s="1"/>
  <c r="G58" i="4" s="1"/>
  <c r="R58" i="4" s="1"/>
  <c r="T58" i="4" s="1"/>
  <c r="E61" i="4"/>
  <c r="F61" i="4" s="1"/>
  <c r="E74" i="4"/>
  <c r="F74" i="4" s="1"/>
  <c r="E77" i="4"/>
  <c r="F77" i="4" s="1"/>
  <c r="E80" i="4"/>
  <c r="F80" i="4" s="1"/>
  <c r="Z80" i="4" s="1"/>
  <c r="E104" i="4"/>
  <c r="F104" i="4" s="1"/>
  <c r="G104" i="4" s="1"/>
  <c r="E110" i="4"/>
  <c r="F110" i="4" s="1"/>
  <c r="E130" i="4"/>
  <c r="F130" i="4" s="1"/>
  <c r="E137" i="4"/>
  <c r="F137" i="4" s="1"/>
  <c r="Z137" i="4" s="1"/>
  <c r="E144" i="4"/>
  <c r="F144" i="4" s="1"/>
  <c r="E150" i="4"/>
  <c r="F150" i="4" s="1"/>
  <c r="G150" i="4" s="1"/>
  <c r="AC150" i="4" s="1"/>
  <c r="E158" i="4"/>
  <c r="F158" i="4" s="1"/>
  <c r="E168" i="4"/>
  <c r="F168" i="4" s="1"/>
  <c r="Z168" i="4" s="1"/>
  <c r="E177" i="4"/>
  <c r="F177" i="4" s="1"/>
  <c r="E200" i="4"/>
  <c r="F200" i="4" s="1"/>
  <c r="E49" i="4"/>
  <c r="F49" i="4" s="1"/>
  <c r="E62" i="4"/>
  <c r="F62" i="4" s="1"/>
  <c r="E85" i="4"/>
  <c r="F85" i="4" s="1"/>
  <c r="E88" i="4"/>
  <c r="F88" i="4" s="1"/>
  <c r="E92" i="4"/>
  <c r="F92" i="4" s="1"/>
  <c r="Z92" i="4" s="1"/>
  <c r="E99" i="4"/>
  <c r="F99" i="4" s="1"/>
  <c r="G99" i="4" s="1"/>
  <c r="E115" i="4"/>
  <c r="F115" i="4" s="1"/>
  <c r="E135" i="4"/>
  <c r="F135" i="4" s="1"/>
  <c r="E145" i="4"/>
  <c r="F145" i="4" s="1"/>
  <c r="G145" i="4" s="1"/>
  <c r="E148" i="4"/>
  <c r="F148" i="4" s="1"/>
  <c r="G148" i="4" s="1"/>
  <c r="E159" i="4"/>
  <c r="F159" i="4" s="1"/>
  <c r="G159" i="4" s="1"/>
  <c r="E163" i="4"/>
  <c r="F163" i="4"/>
  <c r="Z163" i="4" s="1"/>
  <c r="E40" i="4"/>
  <c r="F40" i="4"/>
  <c r="Z40" i="4" s="1"/>
  <c r="E56" i="4"/>
  <c r="F56" i="4" s="1"/>
  <c r="E82" i="4"/>
  <c r="F82" i="4" s="1"/>
  <c r="G82" i="4" s="1"/>
  <c r="E102" i="4"/>
  <c r="F102" i="4" s="1"/>
  <c r="Z102" i="4" s="1"/>
  <c r="E122" i="4"/>
  <c r="F122" i="4" s="1"/>
  <c r="E128" i="4"/>
  <c r="F128" i="4" s="1"/>
  <c r="E140" i="4"/>
  <c r="F140" i="4" s="1"/>
  <c r="G140" i="4" s="1"/>
  <c r="E33" i="4"/>
  <c r="F33" i="4" s="1"/>
  <c r="E57" i="4"/>
  <c r="F57" i="4" s="1"/>
  <c r="Z57" i="4" s="1"/>
  <c r="E83" i="4"/>
  <c r="F83" i="4" s="1"/>
  <c r="E116" i="4"/>
  <c r="F116" i="4" s="1"/>
  <c r="E123" i="4"/>
  <c r="F123" i="4" s="1"/>
  <c r="E141" i="4"/>
  <c r="F141" i="4" s="1"/>
  <c r="Z141" i="4" s="1"/>
  <c r="E146" i="4"/>
  <c r="F146" i="4" s="1"/>
  <c r="E155" i="4"/>
  <c r="F155" i="4" s="1"/>
  <c r="E181" i="4"/>
  <c r="F181" i="4" s="1"/>
  <c r="E27" i="4"/>
  <c r="F27" i="4" s="1"/>
  <c r="G27" i="4" s="1"/>
  <c r="E34" i="4"/>
  <c r="F34" i="4" s="1"/>
  <c r="E71" i="4"/>
  <c r="F71" i="4" s="1"/>
  <c r="E84" i="4"/>
  <c r="F84" i="4" s="1"/>
  <c r="E91" i="4"/>
  <c r="F91" i="4" s="1"/>
  <c r="E98" i="4"/>
  <c r="F98" i="4" s="1"/>
  <c r="E124" i="4"/>
  <c r="F124" i="4"/>
  <c r="E182" i="4"/>
  <c r="F182" i="4" s="1"/>
  <c r="G182" i="4" s="1"/>
  <c r="AC182" i="4" s="1"/>
  <c r="E194" i="4"/>
  <c r="F194" i="4" s="1"/>
  <c r="E36" i="4"/>
  <c r="F36" i="4" s="1"/>
  <c r="E52" i="4"/>
  <c r="F52" i="4" s="1"/>
  <c r="E59" i="4"/>
  <c r="F59" i="4" s="1"/>
  <c r="E65" i="4"/>
  <c r="F65" i="4" s="1"/>
  <c r="E105" i="4"/>
  <c r="F105" i="4" s="1"/>
  <c r="E111" i="4"/>
  <c r="F111" i="4" s="1"/>
  <c r="E131" i="4"/>
  <c r="F131" i="4" s="1"/>
  <c r="E142" i="4"/>
  <c r="F142" i="4" s="1"/>
  <c r="Z142" i="4" s="1"/>
  <c r="E152" i="4"/>
  <c r="F152" i="4" s="1"/>
  <c r="E156" i="4"/>
  <c r="F156" i="4"/>
  <c r="Z156" i="4" s="1"/>
  <c r="E161" i="4"/>
  <c r="F161" i="4" s="1"/>
  <c r="E176" i="4"/>
  <c r="F176" i="4"/>
  <c r="E186" i="4"/>
  <c r="F186" i="4" s="1"/>
  <c r="Z186" i="4" s="1"/>
  <c r="E197" i="4"/>
  <c r="F197" i="4" s="1"/>
  <c r="Z197" i="4" s="1"/>
  <c r="E31" i="4"/>
  <c r="F31" i="4" s="1"/>
  <c r="G31" i="4" s="1"/>
  <c r="I31" i="4" s="1"/>
  <c r="E39" i="4"/>
  <c r="F39" i="4" s="1"/>
  <c r="E46" i="4"/>
  <c r="F46" i="4" s="1"/>
  <c r="Z46" i="4" s="1"/>
  <c r="E55" i="4"/>
  <c r="F55" i="4" s="1"/>
  <c r="Z55" i="4" s="1"/>
  <c r="E68" i="4"/>
  <c r="F68" i="4"/>
  <c r="E94" i="4"/>
  <c r="F94" i="4" s="1"/>
  <c r="E101" i="4"/>
  <c r="F101" i="4"/>
  <c r="E114" i="4"/>
  <c r="F114" i="4" s="1"/>
  <c r="Z114" i="4" s="1"/>
  <c r="E121" i="4"/>
  <c r="F121" i="4" s="1"/>
  <c r="E127" i="4"/>
  <c r="F127" i="4" s="1"/>
  <c r="G127" i="4" s="1"/>
  <c r="AF127" i="4" s="1"/>
  <c r="E133" i="4"/>
  <c r="F133" i="4" s="1"/>
  <c r="E189" i="4"/>
  <c r="F189" i="4" s="1"/>
  <c r="E198" i="4"/>
  <c r="F198" i="4" s="1"/>
  <c r="E24" i="4"/>
  <c r="F24" i="4" s="1"/>
  <c r="E48" i="4"/>
  <c r="F48" i="4" s="1"/>
  <c r="G48" i="4" s="1"/>
  <c r="E75" i="4"/>
  <c r="F75" i="4" s="1"/>
  <c r="Z75" i="4" s="1"/>
  <c r="E81" i="4"/>
  <c r="F81" i="4" s="1"/>
  <c r="Z81" i="4" s="1"/>
  <c r="E108" i="4"/>
  <c r="F108" i="4" s="1"/>
  <c r="E134" i="4"/>
  <c r="F134" i="4" s="1"/>
  <c r="E154" i="4"/>
  <c r="F154" i="4"/>
  <c r="Z154" i="4" s="1"/>
  <c r="G44" i="4"/>
  <c r="R44" i="4" s="1"/>
  <c r="T44" i="4" s="1"/>
  <c r="E125" i="4"/>
  <c r="F125" i="4" s="1"/>
  <c r="E72" i="4"/>
  <c r="F72" i="4" s="1"/>
  <c r="E45" i="4"/>
  <c r="F45" i="4" s="1"/>
  <c r="G146" i="5"/>
  <c r="J146" i="5" s="1"/>
  <c r="Z146" i="5"/>
  <c r="E93" i="4"/>
  <c r="F93" i="4" s="1"/>
  <c r="G93" i="4" s="1"/>
  <c r="I93" i="4" s="1"/>
  <c r="E67" i="4"/>
  <c r="F67" i="4" s="1"/>
  <c r="E37" i="4"/>
  <c r="F37" i="4"/>
  <c r="E162" i="4"/>
  <c r="F162" i="4" s="1"/>
  <c r="E143" i="4"/>
  <c r="F143" i="4" s="1"/>
  <c r="E66" i="4"/>
  <c r="F66" i="4"/>
  <c r="E185" i="4"/>
  <c r="F185" i="4" s="1"/>
  <c r="G185" i="4" s="1"/>
  <c r="K185" i="4" s="1"/>
  <c r="E32" i="4"/>
  <c r="F32" i="4"/>
  <c r="AC163" i="5"/>
  <c r="K163" i="5"/>
  <c r="AF162" i="5"/>
  <c r="G154" i="5"/>
  <c r="K154" i="5" s="1"/>
  <c r="Z154" i="5"/>
  <c r="G149" i="5"/>
  <c r="AF149" i="5" s="1"/>
  <c r="Z149" i="5"/>
  <c r="Z118" i="5"/>
  <c r="G118" i="5"/>
  <c r="AF118" i="5" s="1"/>
  <c r="Z92" i="5"/>
  <c r="G92" i="5"/>
  <c r="AF92" i="5" s="1"/>
  <c r="Z60" i="5"/>
  <c r="G60" i="5"/>
  <c r="AC60" i="5" s="1"/>
  <c r="Z56" i="5"/>
  <c r="G56" i="5"/>
  <c r="R56" i="5" s="1"/>
  <c r="T56" i="5" s="1"/>
  <c r="G36" i="5"/>
  <c r="I36" i="5" s="1"/>
  <c r="Z36" i="5"/>
  <c r="G202" i="5"/>
  <c r="AF202" i="5" s="1"/>
  <c r="Z202" i="5"/>
  <c r="G176" i="5"/>
  <c r="AF176" i="5" s="1"/>
  <c r="Z176" i="5"/>
  <c r="Z136" i="5"/>
  <c r="G136" i="5"/>
  <c r="AF136" i="5" s="1"/>
  <c r="Z96" i="5"/>
  <c r="G96" i="5"/>
  <c r="R96" i="5" s="1"/>
  <c r="T96" i="5" s="1"/>
  <c r="G52" i="5"/>
  <c r="Z52" i="5"/>
  <c r="G201" i="5"/>
  <c r="AC201" i="5" s="1"/>
  <c r="Z201" i="5"/>
  <c r="G182" i="5"/>
  <c r="K182" i="5" s="1"/>
  <c r="Z182" i="5"/>
  <c r="G158" i="5"/>
  <c r="Z158" i="5"/>
  <c r="G122" i="5"/>
  <c r="I122" i="5" s="1"/>
  <c r="Z122" i="5"/>
  <c r="AC164" i="5"/>
  <c r="Z132" i="5"/>
  <c r="G132" i="5"/>
  <c r="AC132" i="5" s="1"/>
  <c r="Z26" i="5"/>
  <c r="G26" i="5"/>
  <c r="AC26" i="5" s="1"/>
  <c r="Z22" i="5"/>
  <c r="G22" i="5"/>
  <c r="G165" i="5"/>
  <c r="Z165" i="5"/>
  <c r="AY34" i="5"/>
  <c r="AY129" i="5"/>
  <c r="AY118" i="5"/>
  <c r="AY68" i="5"/>
  <c r="AY125" i="5"/>
  <c r="AY81" i="5"/>
  <c r="AY33" i="5"/>
  <c r="AY128" i="5"/>
  <c r="Z80" i="5"/>
  <c r="G80" i="5"/>
  <c r="AC80" i="5" s="1"/>
  <c r="AC170" i="5"/>
  <c r="AF170" i="5"/>
  <c r="G108" i="5"/>
  <c r="AF108" i="5" s="1"/>
  <c r="Z108" i="5"/>
  <c r="G90" i="5"/>
  <c r="R90" i="5" s="1"/>
  <c r="T90" i="5" s="1"/>
  <c r="Z90" i="5"/>
  <c r="Z156" i="5"/>
  <c r="Z130" i="5"/>
  <c r="G130" i="5"/>
  <c r="AF130" i="5" s="1"/>
  <c r="G125" i="5"/>
  <c r="AC125" i="5" s="1"/>
  <c r="Z125" i="5"/>
  <c r="Z164" i="5"/>
  <c r="G160" i="5"/>
  <c r="AF160" i="5" s="1"/>
  <c r="Z160" i="5"/>
  <c r="Z155" i="5"/>
  <c r="Z151" i="5"/>
  <c r="G151" i="5"/>
  <c r="J151" i="5" s="1"/>
  <c r="G128" i="5"/>
  <c r="I128" i="5" s="1"/>
  <c r="Z69" i="5"/>
  <c r="G69" i="5"/>
  <c r="AF69" i="5" s="1"/>
  <c r="Z40" i="5"/>
  <c r="G40" i="5"/>
  <c r="I40" i="5" s="1"/>
  <c r="P32" i="5"/>
  <c r="Z42" i="5"/>
  <c r="G42" i="5"/>
  <c r="AC42" i="5" s="1"/>
  <c r="Z28" i="5"/>
  <c r="G28" i="5"/>
  <c r="AC28" i="5" s="1"/>
  <c r="Z24" i="5"/>
  <c r="G24" i="5"/>
  <c r="R24" i="5" s="1"/>
  <c r="T24" i="5" s="1"/>
  <c r="Z112" i="5"/>
  <c r="Z76" i="5"/>
  <c r="G76" i="5"/>
  <c r="R76" i="5" s="1"/>
  <c r="T76" i="5" s="1"/>
  <c r="Z58" i="5"/>
  <c r="G58" i="5"/>
  <c r="R58" i="5" s="1"/>
  <c r="T58" i="5" s="1"/>
  <c r="Z104" i="5"/>
  <c r="G104" i="5"/>
  <c r="AF104" i="5" s="1"/>
  <c r="Z38" i="5"/>
  <c r="G38" i="5"/>
  <c r="R38" i="5" s="1"/>
  <c r="T38" i="5" s="1"/>
  <c r="Z54" i="5"/>
  <c r="G54" i="5"/>
  <c r="AC54" i="5" s="1"/>
  <c r="Z44" i="5"/>
  <c r="G44" i="5"/>
  <c r="I44" i="5" s="1"/>
  <c r="G31" i="5"/>
  <c r="I31" i="5" s="1"/>
  <c r="G61" i="5"/>
  <c r="I61" i="5" s="1"/>
  <c r="G47" i="5"/>
  <c r="R47" i="5" s="1"/>
  <c r="T47" i="5" s="1"/>
  <c r="R42" i="5"/>
  <c r="T42" i="5" s="1"/>
  <c r="AC22" i="5"/>
  <c r="I22" i="5"/>
  <c r="R22" i="5"/>
  <c r="T22" i="5" s="1"/>
  <c r="I132" i="5"/>
  <c r="AF132" i="5"/>
  <c r="AC158" i="5"/>
  <c r="AF158" i="5"/>
  <c r="AF201" i="5"/>
  <c r="K176" i="5"/>
  <c r="J118" i="5"/>
  <c r="R118" i="5"/>
  <c r="T118" i="5" s="1"/>
  <c r="Z97" i="4"/>
  <c r="AF150" i="4"/>
  <c r="Z158" i="4"/>
  <c r="Z44" i="4"/>
  <c r="G24" i="4"/>
  <c r="R24" i="4" s="1"/>
  <c r="T24" i="4" s="1"/>
  <c r="AC108" i="5"/>
  <c r="AF146" i="5"/>
  <c r="AC146" i="5"/>
  <c r="AF153" i="4"/>
  <c r="G128" i="4"/>
  <c r="I128" i="4" s="1"/>
  <c r="G163" i="4"/>
  <c r="Z150" i="4"/>
  <c r="I47" i="5"/>
  <c r="R40" i="5"/>
  <c r="T40" i="5" s="1"/>
  <c r="R26" i="5"/>
  <c r="T26" i="5" s="1"/>
  <c r="I26" i="5"/>
  <c r="I52" i="5"/>
  <c r="R52" i="5"/>
  <c r="T52" i="5" s="1"/>
  <c r="AF52" i="5"/>
  <c r="AC52" i="5"/>
  <c r="AF56" i="5"/>
  <c r="I56" i="5"/>
  <c r="AC61" i="5"/>
  <c r="AF58" i="5"/>
  <c r="I96" i="5"/>
  <c r="AF96" i="5"/>
  <c r="AC96" i="5"/>
  <c r="AC149" i="5"/>
  <c r="Z32" i="4"/>
  <c r="Z31" i="4"/>
  <c r="G181" i="4"/>
  <c r="Z181" i="4"/>
  <c r="G57" i="4"/>
  <c r="R57" i="4" s="1"/>
  <c r="T57" i="4" s="1"/>
  <c r="G184" i="4"/>
  <c r="AF184" i="4" s="1"/>
  <c r="AF44" i="4"/>
  <c r="I44" i="4"/>
  <c r="AC24" i="5"/>
  <c r="I69" i="5"/>
  <c r="AC69" i="5"/>
  <c r="AF151" i="5"/>
  <c r="AC130" i="5"/>
  <c r="K165" i="5"/>
  <c r="AF165" i="5"/>
  <c r="AC165" i="5"/>
  <c r="R60" i="5"/>
  <c r="T60" i="5" s="1"/>
  <c r="AF60" i="5"/>
  <c r="I60" i="5"/>
  <c r="Z185" i="4"/>
  <c r="AC109" i="4"/>
  <c r="Z180" i="4"/>
  <c r="Z188" i="4"/>
  <c r="G188" i="4"/>
  <c r="K188" i="4" s="1"/>
  <c r="Z63" i="4"/>
  <c r="Z153" i="4"/>
  <c r="Z56" i="4"/>
  <c r="AC202" i="5"/>
  <c r="AC36" i="5"/>
  <c r="AF154" i="5"/>
  <c r="AC154" i="5"/>
  <c r="Z66" i="4"/>
  <c r="Z98" i="4"/>
  <c r="G98" i="4"/>
  <c r="R98" i="4" s="1"/>
  <c r="T98" i="4" s="1"/>
  <c r="Z33" i="4"/>
  <c r="G33" i="4"/>
  <c r="Z82" i="4"/>
  <c r="Z177" i="4"/>
  <c r="G137" i="4"/>
  <c r="J137" i="4" s="1"/>
  <c r="G126" i="4"/>
  <c r="J126" i="4" s="1"/>
  <c r="Z126" i="4"/>
  <c r="Z119" i="4"/>
  <c r="G119" i="4"/>
  <c r="Z60" i="4"/>
  <c r="AC104" i="5"/>
  <c r="AC93" i="4"/>
  <c r="G28" i="4"/>
  <c r="Z28" i="4"/>
  <c r="AF38" i="5"/>
  <c r="AC38" i="5"/>
  <c r="I38" i="5"/>
  <c r="AF76" i="5"/>
  <c r="AF54" i="5"/>
  <c r="AC122" i="5"/>
  <c r="AC182" i="5"/>
  <c r="G143" i="4"/>
  <c r="AF143" i="4" s="1"/>
  <c r="Z143" i="4"/>
  <c r="Z161" i="4"/>
  <c r="G161" i="4"/>
  <c r="G59" i="4"/>
  <c r="Z59" i="4"/>
  <c r="G91" i="4"/>
  <c r="R91" i="4" s="1"/>
  <c r="T91" i="4" s="1"/>
  <c r="Z91" i="4"/>
  <c r="Z145" i="4"/>
  <c r="Z85" i="4"/>
  <c r="G85" i="4"/>
  <c r="AC85" i="4" s="1"/>
  <c r="G168" i="4"/>
  <c r="AC168" i="4" s="1"/>
  <c r="G130" i="4"/>
  <c r="AF130" i="4" s="1"/>
  <c r="Z164" i="4"/>
  <c r="Z109" i="4"/>
  <c r="G60" i="4"/>
  <c r="AC60" i="4" s="1"/>
  <c r="I60" i="4"/>
  <c r="I59" i="4"/>
  <c r="AF137" i="4"/>
  <c r="AC137" i="4"/>
  <c r="AC57" i="4"/>
  <c r="AF163" i="4"/>
  <c r="R85" i="4"/>
  <c r="T85" i="4" s="1"/>
  <c r="AF85" i="4"/>
  <c r="AF98" i="4"/>
  <c r="AC159" i="4"/>
  <c r="J159" i="4"/>
  <c r="AF159" i="4"/>
  <c r="K216" i="4"/>
  <c r="AC148" i="4"/>
  <c r="AF148" i="4"/>
  <c r="K215" i="4"/>
  <c r="AF91" i="4"/>
  <c r="AC91" i="4"/>
  <c r="AF126" i="4"/>
  <c r="AC128" i="4"/>
  <c r="R27" i="4"/>
  <c r="T27" i="4" s="1"/>
  <c r="I27" i="4"/>
  <c r="AC27" i="4"/>
  <c r="AC185" i="4"/>
  <c r="AF185" i="4"/>
  <c r="AF164" i="4"/>
  <c r="AC164" i="4"/>
  <c r="AC130" i="4"/>
  <c r="J130" i="4"/>
  <c r="AF82" i="4"/>
  <c r="AC82" i="4"/>
  <c r="I82" i="4"/>
  <c r="R82" i="4"/>
  <c r="T82" i="4" s="1"/>
  <c r="AC184" i="4"/>
  <c r="K184" i="4"/>
  <c r="AF168" i="4"/>
  <c r="K168" i="4"/>
  <c r="AC24" i="4"/>
  <c r="I24" i="4"/>
  <c r="K161" i="4"/>
  <c r="AC143" i="4"/>
  <c r="K182" i="4"/>
  <c r="AF182" i="4"/>
  <c r="E146" i="1"/>
  <c r="F146" i="1" s="1"/>
  <c r="G146" i="1" s="1"/>
  <c r="J146" i="1" s="1"/>
  <c r="E47" i="1"/>
  <c r="E131" i="1"/>
  <c r="E105" i="1"/>
  <c r="E69" i="3" s="1"/>
  <c r="E122" i="1"/>
  <c r="F122" i="1" s="1"/>
  <c r="E55" i="1"/>
  <c r="F55" i="1" s="1"/>
  <c r="G55" i="1" s="1"/>
  <c r="I55" i="1" s="1"/>
  <c r="Z189" i="4"/>
  <c r="G189" i="4"/>
  <c r="AC189" i="4" s="1"/>
  <c r="Z94" i="4"/>
  <c r="G94" i="4"/>
  <c r="AC94" i="4" s="1"/>
  <c r="G34" i="4"/>
  <c r="I34" i="4" s="1"/>
  <c r="Z34" i="4"/>
  <c r="G141" i="4"/>
  <c r="AF141" i="4" s="1"/>
  <c r="G56" i="4"/>
  <c r="I56" i="4" s="1"/>
  <c r="G110" i="4"/>
  <c r="I110" i="4" s="1"/>
  <c r="Z110" i="4"/>
  <c r="Z27" i="4"/>
  <c r="G92" i="4"/>
  <c r="Z104" i="4"/>
  <c r="G32" i="4"/>
  <c r="I32" i="4" s="1"/>
  <c r="G134" i="4"/>
  <c r="Z134" i="4"/>
  <c r="G197" i="4"/>
  <c r="AF197" i="4" s="1"/>
  <c r="G123" i="4"/>
  <c r="AF123" i="4" s="1"/>
  <c r="Z52" i="4"/>
  <c r="G52" i="4"/>
  <c r="Z122" i="4"/>
  <c r="G122" i="4"/>
  <c r="G45" i="4"/>
  <c r="AC45" i="4" s="1"/>
  <c r="Z45" i="4"/>
  <c r="R31" i="4"/>
  <c r="T31" i="4" s="1"/>
  <c r="AC31" i="4"/>
  <c r="G102" i="4"/>
  <c r="I102" i="4" s="1"/>
  <c r="Z139" i="4"/>
  <c r="G66" i="4"/>
  <c r="G55" i="4"/>
  <c r="AC55" i="4" s="1"/>
  <c r="AC145" i="4"/>
  <c r="AF145" i="4"/>
  <c r="R99" i="4"/>
  <c r="T99" i="4" s="1"/>
  <c r="AC99" i="4"/>
  <c r="G90" i="4"/>
  <c r="Z202" i="4"/>
  <c r="G202" i="4"/>
  <c r="G166" i="4"/>
  <c r="AF166" i="4" s="1"/>
  <c r="G46" i="4"/>
  <c r="AC46" i="4" s="1"/>
  <c r="G83" i="4"/>
  <c r="Z83" i="4"/>
  <c r="Z99" i="4"/>
  <c r="G62" i="4"/>
  <c r="Z62" i="4"/>
  <c r="G162" i="4"/>
  <c r="Z162" i="4"/>
  <c r="G81" i="4"/>
  <c r="R81" i="4" s="1"/>
  <c r="G39" i="4"/>
  <c r="AC39" i="4" s="1"/>
  <c r="Z39" i="4"/>
  <c r="G156" i="4"/>
  <c r="AC156" i="4" s="1"/>
  <c r="Z182" i="4"/>
  <c r="Z159" i="4"/>
  <c r="G49" i="4"/>
  <c r="AC49" i="4" s="1"/>
  <c r="AF215" i="4"/>
  <c r="AC215" i="4"/>
  <c r="Z215" i="4"/>
  <c r="G175" i="4"/>
  <c r="AC175" i="4" s="1"/>
  <c r="Z216" i="4"/>
  <c r="AF216" i="4"/>
  <c r="AC216" i="4"/>
  <c r="Z207" i="4"/>
  <c r="R110" i="4"/>
  <c r="T110" i="4" s="1"/>
  <c r="AF110" i="4"/>
  <c r="AF39" i="4"/>
  <c r="AC81" i="4"/>
  <c r="T81" i="4"/>
  <c r="I62" i="4"/>
  <c r="AF189" i="4"/>
  <c r="I49" i="4"/>
  <c r="AF46" i="4"/>
  <c r="I46" i="4"/>
  <c r="R46" i="4"/>
  <c r="T46" i="4" s="1"/>
  <c r="R34" i="4"/>
  <c r="T34" i="4" s="1"/>
  <c r="AC34" i="4"/>
  <c r="AF34" i="4"/>
  <c r="K175" i="4"/>
  <c r="K166" i="4"/>
  <c r="AC166" i="4"/>
  <c r="I122" i="4"/>
  <c r="AC123" i="4"/>
  <c r="I123" i="4"/>
  <c r="R56" i="4"/>
  <c r="T56" i="4"/>
  <c r="AF94" i="4"/>
  <c r="R94" i="4"/>
  <c r="T94" i="4" s="1"/>
  <c r="AC162" i="4"/>
  <c r="I55" i="4"/>
  <c r="R55" i="4"/>
  <c r="T55" i="4" s="1"/>
  <c r="AC139" i="4"/>
  <c r="K139" i="4"/>
  <c r="AF139" i="4"/>
  <c r="AC134" i="4"/>
  <c r="AF134" i="4"/>
  <c r="J156" i="4"/>
  <c r="AF156" i="4"/>
  <c r="AF45" i="4"/>
  <c r="I45" i="4"/>
  <c r="AC197" i="4"/>
  <c r="AF83" i="4"/>
  <c r="AC202" i="4"/>
  <c r="K202" i="4"/>
  <c r="AF202" i="4"/>
  <c r="AC66" i="4"/>
  <c r="AF66" i="4"/>
  <c r="R66" i="4"/>
  <c r="T66" i="4"/>
  <c r="I66" i="4"/>
  <c r="R102" i="4"/>
  <c r="T102" i="4" s="1"/>
  <c r="AC52" i="4"/>
  <c r="AF52" i="4"/>
  <c r="R52" i="4"/>
  <c r="T52" i="4" s="1"/>
  <c r="I52" i="4"/>
  <c r="R32" i="4"/>
  <c r="T32" i="4" s="1"/>
  <c r="I104" i="4"/>
  <c r="AF104" i="4"/>
  <c r="AC104" i="4"/>
  <c r="R104" i="4"/>
  <c r="T104" i="4" s="1"/>
  <c r="AC127" i="4"/>
  <c r="AC33" i="4" l="1"/>
  <c r="I33" i="4"/>
  <c r="R33" i="4"/>
  <c r="T33" i="4" s="1"/>
  <c r="AF33" i="4"/>
  <c r="G84" i="4"/>
  <c r="Z84" i="4"/>
  <c r="R92" i="4"/>
  <c r="T92" i="4" s="1"/>
  <c r="I92" i="4"/>
  <c r="AF92" i="4"/>
  <c r="AC48" i="4"/>
  <c r="I48" i="4"/>
  <c r="AF48" i="4"/>
  <c r="AC141" i="4"/>
  <c r="AF162" i="4"/>
  <c r="K162" i="4"/>
  <c r="Z194" i="4"/>
  <c r="G194" i="4"/>
  <c r="AF194" i="4" s="1"/>
  <c r="G131" i="4"/>
  <c r="Z131" i="4"/>
  <c r="AF62" i="4"/>
  <c r="R62" i="4"/>
  <c r="T62" i="4" s="1"/>
  <c r="G176" i="4"/>
  <c r="Z176" i="4"/>
  <c r="AC90" i="4"/>
  <c r="I90" i="4"/>
  <c r="R90" i="4"/>
  <c r="T90" i="4" s="1"/>
  <c r="AF90" i="4"/>
  <c r="G133" i="4"/>
  <c r="Z133" i="4"/>
  <c r="AC122" i="4"/>
  <c r="AF122" i="4"/>
  <c r="R122" i="4"/>
  <c r="T122" i="4" s="1"/>
  <c r="R28" i="4"/>
  <c r="T28" i="4" s="1"/>
  <c r="I28" i="4"/>
  <c r="AC28" i="4"/>
  <c r="AC92" i="4"/>
  <c r="I83" i="4"/>
  <c r="AC83" i="4"/>
  <c r="R83" i="4"/>
  <c r="T83" i="4" s="1"/>
  <c r="Z48" i="4"/>
  <c r="AC163" i="4"/>
  <c r="K163" i="4"/>
  <c r="Z127" i="4"/>
  <c r="AF128" i="4"/>
  <c r="G204" i="4"/>
  <c r="Z146" i="4"/>
  <c r="G146" i="4"/>
  <c r="I99" i="4"/>
  <c r="AF99" i="4"/>
  <c r="Z51" i="4"/>
  <c r="G51" i="4"/>
  <c r="Z193" i="4"/>
  <c r="G193" i="4"/>
  <c r="Z170" i="4"/>
  <c r="G170" i="4"/>
  <c r="G40" i="4"/>
  <c r="J127" i="4"/>
  <c r="J197" i="4"/>
  <c r="R45" i="4"/>
  <c r="T45" i="4" s="1"/>
  <c r="Z200" i="4"/>
  <c r="AF140" i="4"/>
  <c r="AC140" i="4"/>
  <c r="G47" i="4"/>
  <c r="Z47" i="4"/>
  <c r="Z37" i="4"/>
  <c r="G37" i="4"/>
  <c r="Z155" i="4"/>
  <c r="Z115" i="4"/>
  <c r="AF60" i="4"/>
  <c r="AF161" i="4"/>
  <c r="AC161" i="4"/>
  <c r="Z68" i="4"/>
  <c r="G68" i="4"/>
  <c r="I68" i="4" s="1"/>
  <c r="Z71" i="4"/>
  <c r="R60" i="4"/>
  <c r="T60" i="4" s="1"/>
  <c r="G115" i="4"/>
  <c r="AC181" i="4"/>
  <c r="AF181" i="4"/>
  <c r="J181" i="4"/>
  <c r="AF102" i="4"/>
  <c r="AF55" i="4"/>
  <c r="I94" i="4"/>
  <c r="R49" i="4"/>
  <c r="T49" i="4" s="1"/>
  <c r="G75" i="4"/>
  <c r="R119" i="4"/>
  <c r="T119" i="4" s="1"/>
  <c r="AF119" i="4"/>
  <c r="G71" i="4"/>
  <c r="G155" i="4"/>
  <c r="AF155" i="4" s="1"/>
  <c r="Z72" i="4"/>
  <c r="G72" i="4"/>
  <c r="Z49" i="4"/>
  <c r="AF58" i="4"/>
  <c r="I58" i="4"/>
  <c r="AC58" i="4"/>
  <c r="Z93" i="4"/>
  <c r="R93" i="4"/>
  <c r="T93" i="4" s="1"/>
  <c r="E53" i="4"/>
  <c r="F53" i="4" s="1"/>
  <c r="E167" i="4"/>
  <c r="F167" i="4" s="1"/>
  <c r="E211" i="4"/>
  <c r="F211" i="4" s="1"/>
  <c r="E206" i="4"/>
  <c r="F206" i="4" s="1"/>
  <c r="E113" i="4"/>
  <c r="F113" i="4" s="1"/>
  <c r="E213" i="4"/>
  <c r="F213" i="4" s="1"/>
  <c r="E210" i="4"/>
  <c r="F210" i="4" s="1"/>
  <c r="G210" i="4" s="1"/>
  <c r="E214" i="4"/>
  <c r="F214" i="4" s="1"/>
  <c r="E209" i="4"/>
  <c r="F209" i="4" s="1"/>
  <c r="E223" i="4"/>
  <c r="F223" i="4" s="1"/>
  <c r="E195" i="4"/>
  <c r="F195" i="4" s="1"/>
  <c r="G195" i="4" s="1"/>
  <c r="E76" i="4"/>
  <c r="F76" i="4" s="1"/>
  <c r="E132" i="4"/>
  <c r="F132" i="4" s="1"/>
  <c r="E192" i="4"/>
  <c r="F192" i="4" s="1"/>
  <c r="E38" i="4"/>
  <c r="F38" i="4" s="1"/>
  <c r="E107" i="4"/>
  <c r="F107" i="4" s="1"/>
  <c r="E196" i="4"/>
  <c r="F196" i="4" s="1"/>
  <c r="E87" i="4"/>
  <c r="F87" i="4" s="1"/>
  <c r="E147" i="4"/>
  <c r="F147" i="4" s="1"/>
  <c r="E190" i="4"/>
  <c r="F190" i="4" s="1"/>
  <c r="E78" i="4"/>
  <c r="F78" i="4" s="1"/>
  <c r="E118" i="4"/>
  <c r="F118" i="4" s="1"/>
  <c r="E25" i="4"/>
  <c r="F25" i="4" s="1"/>
  <c r="E103" i="4"/>
  <c r="F103" i="4" s="1"/>
  <c r="E208" i="4"/>
  <c r="F208" i="4" s="1"/>
  <c r="E187" i="4"/>
  <c r="F187" i="4" s="1"/>
  <c r="E217" i="4"/>
  <c r="F217" i="4" s="1"/>
  <c r="E205" i="4"/>
  <c r="F205" i="4" s="1"/>
  <c r="E179" i="4"/>
  <c r="F179" i="4" s="1"/>
  <c r="E191" i="4"/>
  <c r="F191" i="4" s="1"/>
  <c r="E224" i="4"/>
  <c r="F224" i="4" s="1"/>
  <c r="E203" i="4"/>
  <c r="F203" i="4" s="1"/>
  <c r="AD2" i="4"/>
  <c r="AB18" i="4" s="1"/>
  <c r="E183" i="4"/>
  <c r="F183" i="4" s="1"/>
  <c r="E225" i="4"/>
  <c r="F225" i="4" s="1"/>
  <c r="AB14" i="4"/>
  <c r="E222" i="4"/>
  <c r="F222" i="4" s="1"/>
  <c r="E221" i="4"/>
  <c r="F221" i="4" s="1"/>
  <c r="E50" i="4"/>
  <c r="F50" i="4" s="1"/>
  <c r="E157" i="4"/>
  <c r="F157" i="4" s="1"/>
  <c r="E23" i="4"/>
  <c r="F23" i="4" s="1"/>
  <c r="E70" i="4"/>
  <c r="F70" i="4" s="1"/>
  <c r="E64" i="4"/>
  <c r="F64" i="4" s="1"/>
  <c r="E117" i="4"/>
  <c r="F117" i="4" s="1"/>
  <c r="E171" i="4"/>
  <c r="F171" i="4" s="1"/>
  <c r="G171" i="4" s="1"/>
  <c r="E43" i="4"/>
  <c r="F43" i="4" s="1"/>
  <c r="E95" i="4"/>
  <c r="F95" i="4" s="1"/>
  <c r="E151" i="4"/>
  <c r="F151" i="4" s="1"/>
  <c r="E69" i="4"/>
  <c r="F69" i="4" s="1"/>
  <c r="E42" i="4"/>
  <c r="F42" i="4" s="1"/>
  <c r="E129" i="4"/>
  <c r="F129" i="4" s="1"/>
  <c r="AC98" i="4"/>
  <c r="G41" i="4"/>
  <c r="G154" i="4"/>
  <c r="E226" i="4"/>
  <c r="F226" i="4" s="1"/>
  <c r="G226" i="4" s="1"/>
  <c r="K226" i="4" s="1"/>
  <c r="E230" i="4"/>
  <c r="F230" i="4" s="1"/>
  <c r="G230" i="4" s="1"/>
  <c r="K230" i="4" s="1"/>
  <c r="AY96" i="4"/>
  <c r="E232" i="4"/>
  <c r="F232" i="4" s="1"/>
  <c r="G232" i="4" s="1"/>
  <c r="K232" i="4" s="1"/>
  <c r="E231" i="4"/>
  <c r="F231" i="4" s="1"/>
  <c r="G231" i="4" s="1"/>
  <c r="K231" i="4" s="1"/>
  <c r="G232" i="1"/>
  <c r="K232" i="1" s="1"/>
  <c r="P232" i="1"/>
  <c r="R232" i="1" s="1"/>
  <c r="T232" i="1" s="1"/>
  <c r="F5" i="1"/>
  <c r="W23" i="1"/>
  <c r="E26" i="1"/>
  <c r="P231" i="1"/>
  <c r="R231" i="1" s="1"/>
  <c r="T231" i="1" s="1"/>
  <c r="K231" i="1"/>
  <c r="W4" i="1"/>
  <c r="W3" i="1"/>
  <c r="W15" i="1"/>
  <c r="G230" i="1"/>
  <c r="K230" i="1" s="1"/>
  <c r="P230" i="1"/>
  <c r="E178" i="1"/>
  <c r="E48" i="1"/>
  <c r="E14" i="3" s="1"/>
  <c r="E102" i="1"/>
  <c r="E81" i="1"/>
  <c r="E115" i="1"/>
  <c r="E76" i="3" s="1"/>
  <c r="E85" i="1"/>
  <c r="E225" i="1"/>
  <c r="F225" i="1" s="1"/>
  <c r="G225" i="1" s="1"/>
  <c r="K225" i="1" s="1"/>
  <c r="E70" i="1"/>
  <c r="E130" i="1"/>
  <c r="E139" i="1"/>
  <c r="E148" i="3" s="1"/>
  <c r="E43" i="1"/>
  <c r="E189" i="1"/>
  <c r="E167" i="1"/>
  <c r="F167" i="1" s="1"/>
  <c r="E46" i="1"/>
  <c r="F46" i="1" s="1"/>
  <c r="E116" i="1"/>
  <c r="E162" i="1"/>
  <c r="E95" i="3" s="1"/>
  <c r="E163" i="1"/>
  <c r="F163" i="1" s="1"/>
  <c r="G163" i="1" s="1"/>
  <c r="K163" i="1" s="1"/>
  <c r="E215" i="1"/>
  <c r="F215" i="1" s="1"/>
  <c r="E190" i="1"/>
  <c r="F190" i="1" s="1"/>
  <c r="E185" i="1"/>
  <c r="F185" i="1" s="1"/>
  <c r="E22" i="1"/>
  <c r="F22" i="1" s="1"/>
  <c r="G22" i="1" s="1"/>
  <c r="I22" i="1" s="1"/>
  <c r="E161" i="1"/>
  <c r="F161" i="1" s="1"/>
  <c r="E169" i="1"/>
  <c r="F169" i="1" s="1"/>
  <c r="G169" i="1" s="1"/>
  <c r="K169" i="1" s="1"/>
  <c r="E145" i="1"/>
  <c r="E57" i="1"/>
  <c r="E199" i="1"/>
  <c r="F199" i="1" s="1"/>
  <c r="G199" i="1" s="1"/>
  <c r="K199" i="1" s="1"/>
  <c r="E75" i="1"/>
  <c r="E39" i="3" s="1"/>
  <c r="E83" i="1"/>
  <c r="E195" i="1"/>
  <c r="F195" i="1" s="1"/>
  <c r="G195" i="1" s="1"/>
  <c r="E180" i="1"/>
  <c r="E101" i="3" s="1"/>
  <c r="E137" i="1"/>
  <c r="F137" i="1" s="1"/>
  <c r="E218" i="1"/>
  <c r="F218" i="1" s="1"/>
  <c r="P218" i="1" s="1"/>
  <c r="E143" i="1"/>
  <c r="F143" i="1" s="1"/>
  <c r="G143" i="1" s="1"/>
  <c r="E93" i="1"/>
  <c r="E57" i="3" s="1"/>
  <c r="E194" i="1"/>
  <c r="F194" i="1" s="1"/>
  <c r="E56" i="1"/>
  <c r="E22" i="3" s="1"/>
  <c r="E113" i="1"/>
  <c r="F113" i="1" s="1"/>
  <c r="G113" i="1" s="1"/>
  <c r="I113" i="1" s="1"/>
  <c r="W31" i="1"/>
  <c r="Z120" i="5"/>
  <c r="AU120" i="5"/>
  <c r="AU204" i="5"/>
  <c r="Z204" i="5"/>
  <c r="G204" i="5"/>
  <c r="AC204" i="5" s="1"/>
  <c r="AY49" i="5"/>
  <c r="AY60" i="5"/>
  <c r="AY98" i="5"/>
  <c r="AY108" i="5"/>
  <c r="AY115" i="5"/>
  <c r="AY126" i="5"/>
  <c r="AY16" i="5"/>
  <c r="AY19" i="5"/>
  <c r="AY56" i="5"/>
  <c r="AY104" i="5"/>
  <c r="AY132" i="5"/>
  <c r="AY137" i="5"/>
  <c r="AY8" i="5"/>
  <c r="AY20" i="5"/>
  <c r="AY94" i="5"/>
  <c r="AY127" i="5"/>
  <c r="AY11" i="5"/>
  <c r="AY57" i="5"/>
  <c r="AY62" i="5"/>
  <c r="AY75" i="5"/>
  <c r="AY105" i="5"/>
  <c r="AY133" i="5"/>
  <c r="AY2" i="5"/>
  <c r="AY15" i="5"/>
  <c r="AY24" i="5"/>
  <c r="AY32" i="5"/>
  <c r="AY52" i="5"/>
  <c r="AY89" i="5"/>
  <c r="AY95" i="5"/>
  <c r="AY101" i="5"/>
  <c r="AY3" i="5"/>
  <c r="AY9" i="5"/>
  <c r="AY14" i="5"/>
  <c r="AY26" i="5"/>
  <c r="AY40" i="5"/>
  <c r="AY71" i="5"/>
  <c r="AY76" i="5"/>
  <c r="AY83" i="5"/>
  <c r="AY140" i="5"/>
  <c r="AY5" i="5"/>
  <c r="AY4" i="5"/>
  <c r="AY30" i="5"/>
  <c r="AY59" i="5"/>
  <c r="AY102" i="5"/>
  <c r="AY107" i="5"/>
  <c r="AY130" i="5"/>
  <c r="AY6" i="5"/>
  <c r="AY10" i="5"/>
  <c r="AY41" i="5"/>
  <c r="AY72" i="5"/>
  <c r="AY121" i="5"/>
  <c r="AY39" i="5"/>
  <c r="AY90" i="5"/>
  <c r="AY36" i="5"/>
  <c r="AY92" i="5"/>
  <c r="AY38" i="5"/>
  <c r="AY45" i="5"/>
  <c r="AY97" i="5"/>
  <c r="AY44" i="5"/>
  <c r="AY99" i="5"/>
  <c r="AY43" i="5"/>
  <c r="AY85" i="5"/>
  <c r="AY131" i="5"/>
  <c r="AY67" i="5"/>
  <c r="AY113" i="5"/>
  <c r="AY63" i="5"/>
  <c r="AY134" i="5"/>
  <c r="AY23" i="5"/>
  <c r="AY136" i="5"/>
  <c r="AY47" i="5"/>
  <c r="AY110" i="5"/>
  <c r="AY53" i="5"/>
  <c r="AY112" i="5"/>
  <c r="AY46" i="5"/>
  <c r="AY88" i="5"/>
  <c r="AY141" i="5"/>
  <c r="AY70" i="5"/>
  <c r="AY119" i="5"/>
  <c r="AY77" i="5"/>
  <c r="I28" i="5"/>
  <c r="AF36" i="5"/>
  <c r="AC44" i="5"/>
  <c r="AC47" i="5"/>
  <c r="I108" i="5"/>
  <c r="AC118" i="5"/>
  <c r="AY124" i="5"/>
  <c r="AY25" i="5"/>
  <c r="AY74" i="5"/>
  <c r="AY120" i="5"/>
  <c r="AY65" i="5"/>
  <c r="AY86" i="5"/>
  <c r="AY123" i="5"/>
  <c r="AY31" i="5"/>
  <c r="AJ121" i="5"/>
  <c r="BK38" i="5"/>
  <c r="BJ38" i="5"/>
  <c r="BI38" i="5" s="1"/>
  <c r="BH38" i="5" s="1"/>
  <c r="BG38" i="5" s="1"/>
  <c r="BF38" i="5" s="1"/>
  <c r="BE38" i="5" s="1"/>
  <c r="BD38" i="5" s="1"/>
  <c r="BC38" i="5" s="1"/>
  <c r="BA38" i="5" s="1"/>
  <c r="AI83" i="5"/>
  <c r="AK83" i="5"/>
  <c r="AJ83" i="5"/>
  <c r="AY122" i="5"/>
  <c r="AY139" i="5"/>
  <c r="AY58" i="5"/>
  <c r="AY117" i="5"/>
  <c r="AY61" i="5"/>
  <c r="AY80" i="5"/>
  <c r="AY116" i="5"/>
  <c r="AY27" i="5"/>
  <c r="AK179" i="5"/>
  <c r="AJ179" i="5"/>
  <c r="R54" i="5"/>
  <c r="T54" i="5" s="1"/>
  <c r="AC136" i="5"/>
  <c r="AY109" i="5"/>
  <c r="AY135" i="5"/>
  <c r="AY42" i="5"/>
  <c r="AY114" i="5"/>
  <c r="AY48" i="5"/>
  <c r="AY73" i="5"/>
  <c r="AY84" i="5"/>
  <c r="AF125" i="5"/>
  <c r="R108" i="5"/>
  <c r="T108" i="5" s="1"/>
  <c r="G120" i="5"/>
  <c r="AY103" i="5"/>
  <c r="AY106" i="5"/>
  <c r="AY37" i="5"/>
  <c r="AY111" i="5"/>
  <c r="AY35" i="5"/>
  <c r="AY69" i="5"/>
  <c r="AY78" i="5"/>
  <c r="AC78" i="5"/>
  <c r="AF78" i="5"/>
  <c r="K162" i="5"/>
  <c r="AC162" i="5"/>
  <c r="AY96" i="5"/>
  <c r="AY100" i="5"/>
  <c r="AY22" i="5"/>
  <c r="AY91" i="5"/>
  <c r="AY29" i="5"/>
  <c r="AY66" i="5"/>
  <c r="AY64" i="5"/>
  <c r="AF42" i="5"/>
  <c r="AY55" i="5"/>
  <c r="AY93" i="5"/>
  <c r="AY18" i="5"/>
  <c r="AY82" i="5"/>
  <c r="AY21" i="5"/>
  <c r="AY28" i="5"/>
  <c r="AY54" i="5"/>
  <c r="R36" i="5"/>
  <c r="T36" i="5" s="1"/>
  <c r="I42" i="5"/>
  <c r="AY138" i="5"/>
  <c r="AY50" i="5"/>
  <c r="AY87" i="5"/>
  <c r="AY13" i="5"/>
  <c r="AY79" i="5"/>
  <c r="AY17" i="5"/>
  <c r="AY12" i="5"/>
  <c r="AY51" i="5"/>
  <c r="AN176" i="5"/>
  <c r="AM176" i="5" s="1"/>
  <c r="AL176" i="5" s="1"/>
  <c r="BJ124" i="5"/>
  <c r="BI124" i="5" s="1"/>
  <c r="BH124" i="5" s="1"/>
  <c r="BG124" i="5" s="1"/>
  <c r="BF124" i="5" s="1"/>
  <c r="BE124" i="5" s="1"/>
  <c r="BD124" i="5" s="1"/>
  <c r="BC124" i="5" s="1"/>
  <c r="AS194" i="5"/>
  <c r="AR194" i="5" s="1"/>
  <c r="AQ194" i="5" s="1"/>
  <c r="AP194" i="5" s="1"/>
  <c r="AO194" i="5" s="1"/>
  <c r="AN194" i="5" s="1"/>
  <c r="AM194" i="5" s="1"/>
  <c r="AL194" i="5" s="1"/>
  <c r="AI194" i="5" s="1"/>
  <c r="R51" i="5"/>
  <c r="T51" i="5" s="1"/>
  <c r="AC51" i="5"/>
  <c r="AF51" i="5"/>
  <c r="I51" i="5"/>
  <c r="AU36" i="5"/>
  <c r="AT36" i="5" s="1"/>
  <c r="AS36" i="5" s="1"/>
  <c r="AR36" i="5" s="1"/>
  <c r="AQ36" i="5" s="1"/>
  <c r="AP36" i="5" s="1"/>
  <c r="AO36" i="5" s="1"/>
  <c r="AN36" i="5" s="1"/>
  <c r="AM36" i="5" s="1"/>
  <c r="AL36" i="5" s="1"/>
  <c r="AU52" i="5"/>
  <c r="AU137" i="5"/>
  <c r="AT137" i="5" s="1"/>
  <c r="AS137" i="5" s="1"/>
  <c r="AR137" i="5" s="1"/>
  <c r="AQ137" i="5" s="1"/>
  <c r="AP137" i="5" s="1"/>
  <c r="AO137" i="5" s="1"/>
  <c r="AN137" i="5" s="1"/>
  <c r="AM137" i="5" s="1"/>
  <c r="AL137" i="5" s="1"/>
  <c r="BL8" i="5"/>
  <c r="BK8" i="5" s="1"/>
  <c r="BJ8" i="5" s="1"/>
  <c r="BI8" i="5" s="1"/>
  <c r="BH8" i="5" s="1"/>
  <c r="BG8" i="5" s="1"/>
  <c r="BF8" i="5" s="1"/>
  <c r="BE8" i="5" s="1"/>
  <c r="BD8" i="5" s="1"/>
  <c r="BC8" i="5" s="1"/>
  <c r="BL14" i="5"/>
  <c r="AU132" i="5"/>
  <c r="AU182" i="5"/>
  <c r="AU51" i="5"/>
  <c r="AT51" i="5" s="1"/>
  <c r="AS51" i="5" s="1"/>
  <c r="AR51" i="5" s="1"/>
  <c r="AQ51" i="5" s="1"/>
  <c r="AP51" i="5" s="1"/>
  <c r="AO51" i="5" s="1"/>
  <c r="AN51" i="5" s="1"/>
  <c r="AM51" i="5" s="1"/>
  <c r="AL51" i="5" s="1"/>
  <c r="BL74" i="5"/>
  <c r="BL132" i="5"/>
  <c r="BL75" i="5"/>
  <c r="BL133" i="5"/>
  <c r="BL68" i="5"/>
  <c r="BK68" i="5" s="1"/>
  <c r="BL134" i="5"/>
  <c r="BL69" i="5"/>
  <c r="BL135" i="5"/>
  <c r="BL70" i="5"/>
  <c r="BK70" i="5" s="1"/>
  <c r="BJ70" i="5" s="1"/>
  <c r="BI70" i="5" s="1"/>
  <c r="BH70" i="5" s="1"/>
  <c r="BG70" i="5" s="1"/>
  <c r="BF70" i="5" s="1"/>
  <c r="BE70" i="5" s="1"/>
  <c r="BD70" i="5" s="1"/>
  <c r="BC70" i="5" s="1"/>
  <c r="BL136" i="5"/>
  <c r="BK136" i="5" s="1"/>
  <c r="BJ136" i="5" s="1"/>
  <c r="BI136" i="5" s="1"/>
  <c r="BH136" i="5" s="1"/>
  <c r="BG136" i="5" s="1"/>
  <c r="BF136" i="5" s="1"/>
  <c r="BE136" i="5" s="1"/>
  <c r="BD136" i="5" s="1"/>
  <c r="BC136" i="5" s="1"/>
  <c r="BL79" i="5"/>
  <c r="AU73" i="5"/>
  <c r="BL64" i="5"/>
  <c r="BL130" i="5"/>
  <c r="BL41" i="5"/>
  <c r="BK41" i="5" s="1"/>
  <c r="BJ41" i="5" s="1"/>
  <c r="BI41" i="5" s="1"/>
  <c r="BH41" i="5" s="1"/>
  <c r="BG41" i="5" s="1"/>
  <c r="BF41" i="5" s="1"/>
  <c r="BE41" i="5" s="1"/>
  <c r="BD41" i="5" s="1"/>
  <c r="BC41" i="5" s="1"/>
  <c r="BL65" i="5"/>
  <c r="BK65" i="5" s="1"/>
  <c r="BJ65" i="5" s="1"/>
  <c r="BI65" i="5" s="1"/>
  <c r="BH65" i="5" s="1"/>
  <c r="BG65" i="5" s="1"/>
  <c r="BF65" i="5" s="1"/>
  <c r="BE65" i="5" s="1"/>
  <c r="BD65" i="5" s="1"/>
  <c r="BC65" i="5" s="1"/>
  <c r="AU41" i="5"/>
  <c r="AT41" i="5" s="1"/>
  <c r="AS41" i="5" s="1"/>
  <c r="AR41" i="5" s="1"/>
  <c r="AQ41" i="5" s="1"/>
  <c r="AP41" i="5" s="1"/>
  <c r="AO41" i="5" s="1"/>
  <c r="AN41" i="5" s="1"/>
  <c r="AM41" i="5" s="1"/>
  <c r="AL41" i="5" s="1"/>
  <c r="BL9" i="5"/>
  <c r="AU57" i="5"/>
  <c r="AT57" i="5" s="1"/>
  <c r="AS57" i="5" s="1"/>
  <c r="AR57" i="5" s="1"/>
  <c r="AQ57" i="5" s="1"/>
  <c r="AP57" i="5" s="1"/>
  <c r="AO57" i="5" s="1"/>
  <c r="AN57" i="5" s="1"/>
  <c r="AM57" i="5" s="1"/>
  <c r="AL57" i="5" s="1"/>
  <c r="BL21" i="5"/>
  <c r="BK21" i="5" s="1"/>
  <c r="BJ21" i="5" s="1"/>
  <c r="BI21" i="5" s="1"/>
  <c r="BH21" i="5" s="1"/>
  <c r="BG21" i="5" s="1"/>
  <c r="BF21" i="5" s="1"/>
  <c r="BE21" i="5" s="1"/>
  <c r="BD21" i="5" s="1"/>
  <c r="BC21" i="5" s="1"/>
  <c r="AU161" i="5"/>
  <c r="AT161" i="5" s="1"/>
  <c r="AS161" i="5" s="1"/>
  <c r="AR161" i="5" s="1"/>
  <c r="AQ161" i="5" s="1"/>
  <c r="AP161" i="5" s="1"/>
  <c r="AO161" i="5" s="1"/>
  <c r="AN161" i="5" s="1"/>
  <c r="AM161" i="5" s="1"/>
  <c r="AL161" i="5" s="1"/>
  <c r="AU208" i="5"/>
  <c r="AU127" i="5"/>
  <c r="AT127" i="5" s="1"/>
  <c r="AS127" i="5" s="1"/>
  <c r="AR127" i="5" s="1"/>
  <c r="AQ127" i="5" s="1"/>
  <c r="AP127" i="5" s="1"/>
  <c r="AO127" i="5" s="1"/>
  <c r="AN127" i="5" s="1"/>
  <c r="AM127" i="5" s="1"/>
  <c r="AL127" i="5" s="1"/>
  <c r="AJ127" i="5" s="1"/>
  <c r="AU125" i="5"/>
  <c r="AU25" i="5"/>
  <c r="AT25" i="5" s="1"/>
  <c r="AS25" i="5" s="1"/>
  <c r="AR25" i="5" s="1"/>
  <c r="AQ25" i="5" s="1"/>
  <c r="AP25" i="5" s="1"/>
  <c r="AO25" i="5" s="1"/>
  <c r="AN25" i="5" s="1"/>
  <c r="AM25" i="5" s="1"/>
  <c r="AL25" i="5" s="1"/>
  <c r="AU78" i="5"/>
  <c r="AT78" i="5" s="1"/>
  <c r="AS78" i="5" s="1"/>
  <c r="AR78" i="5" s="1"/>
  <c r="AQ78" i="5" s="1"/>
  <c r="AP78" i="5" s="1"/>
  <c r="AO78" i="5" s="1"/>
  <c r="AN78" i="5" s="1"/>
  <c r="AM78" i="5" s="1"/>
  <c r="AL78" i="5" s="1"/>
  <c r="AJ78" i="5" s="1"/>
  <c r="AU142" i="5"/>
  <c r="BL15" i="5"/>
  <c r="AU107" i="5"/>
  <c r="BL82" i="5"/>
  <c r="BK82" i="5" s="1"/>
  <c r="BJ82" i="5" s="1"/>
  <c r="BI82" i="5" s="1"/>
  <c r="BH82" i="5" s="1"/>
  <c r="BG82" i="5" s="1"/>
  <c r="BF82" i="5" s="1"/>
  <c r="BE82" i="5" s="1"/>
  <c r="BD82" i="5" s="1"/>
  <c r="BC82" i="5" s="1"/>
  <c r="BL140" i="5"/>
  <c r="BK140" i="5" s="1"/>
  <c r="BJ140" i="5" s="1"/>
  <c r="BI140" i="5" s="1"/>
  <c r="BH140" i="5" s="1"/>
  <c r="BG140" i="5" s="1"/>
  <c r="BF140" i="5" s="1"/>
  <c r="BE140" i="5" s="1"/>
  <c r="BD140" i="5" s="1"/>
  <c r="BC140" i="5" s="1"/>
  <c r="BL83" i="5"/>
  <c r="BL141" i="5"/>
  <c r="BL76" i="5"/>
  <c r="BK76" i="5" s="1"/>
  <c r="BJ76" i="5" s="1"/>
  <c r="BI76" i="5" s="1"/>
  <c r="BH76" i="5" s="1"/>
  <c r="BG76" i="5" s="1"/>
  <c r="BF76" i="5" s="1"/>
  <c r="BE76" i="5" s="1"/>
  <c r="BD76" i="5" s="1"/>
  <c r="BC76" i="5" s="1"/>
  <c r="AU150" i="5"/>
  <c r="AT150" i="5" s="1"/>
  <c r="AS150" i="5" s="1"/>
  <c r="AR150" i="5" s="1"/>
  <c r="AQ150" i="5" s="1"/>
  <c r="AP150" i="5" s="1"/>
  <c r="AO150" i="5" s="1"/>
  <c r="AN150" i="5" s="1"/>
  <c r="AM150" i="5" s="1"/>
  <c r="AL150" i="5" s="1"/>
  <c r="BL77" i="5"/>
  <c r="AU94" i="5"/>
  <c r="BL78" i="5"/>
  <c r="BK78" i="5" s="1"/>
  <c r="BJ78" i="5" s="1"/>
  <c r="BI78" i="5" s="1"/>
  <c r="BH78" i="5" s="1"/>
  <c r="BG78" i="5" s="1"/>
  <c r="BF78" i="5" s="1"/>
  <c r="BE78" i="5" s="1"/>
  <c r="BD78" i="5" s="1"/>
  <c r="BC78" i="5" s="1"/>
  <c r="AU147" i="5"/>
  <c r="AT147" i="5" s="1"/>
  <c r="BL87" i="5"/>
  <c r="AU91" i="5"/>
  <c r="BL72" i="5"/>
  <c r="BK72" i="5" s="1"/>
  <c r="BJ72" i="5" s="1"/>
  <c r="BI72" i="5" s="1"/>
  <c r="BH72" i="5" s="1"/>
  <c r="BG72" i="5" s="1"/>
  <c r="BF72" i="5" s="1"/>
  <c r="BE72" i="5" s="1"/>
  <c r="BD72" i="5" s="1"/>
  <c r="BC72" i="5" s="1"/>
  <c r="BL138" i="5"/>
  <c r="BL105" i="5"/>
  <c r="BK105" i="5" s="1"/>
  <c r="BJ105" i="5" s="1"/>
  <c r="BI105" i="5" s="1"/>
  <c r="BH105" i="5" s="1"/>
  <c r="BG105" i="5" s="1"/>
  <c r="BF105" i="5" s="1"/>
  <c r="BE105" i="5" s="1"/>
  <c r="BD105" i="5" s="1"/>
  <c r="BC105" i="5" s="1"/>
  <c r="AU22" i="5"/>
  <c r="AT22" i="5" s="1"/>
  <c r="AS22" i="5" s="1"/>
  <c r="AR22" i="5" s="1"/>
  <c r="AQ22" i="5" s="1"/>
  <c r="AP22" i="5" s="1"/>
  <c r="AO22" i="5" s="1"/>
  <c r="AN22" i="5" s="1"/>
  <c r="AM22" i="5" s="1"/>
  <c r="AL22" i="5" s="1"/>
  <c r="AU66" i="5"/>
  <c r="AT66" i="5" s="1"/>
  <c r="AS66" i="5" s="1"/>
  <c r="AR66" i="5" s="1"/>
  <c r="AQ66" i="5" s="1"/>
  <c r="AP66" i="5" s="1"/>
  <c r="AO66" i="5" s="1"/>
  <c r="AN66" i="5" s="1"/>
  <c r="AM66" i="5" s="1"/>
  <c r="AL66" i="5" s="1"/>
  <c r="AU35" i="5"/>
  <c r="AU98" i="5"/>
  <c r="AT98" i="5" s="1"/>
  <c r="AS98" i="5" s="1"/>
  <c r="AR98" i="5" s="1"/>
  <c r="AQ98" i="5" s="1"/>
  <c r="AP98" i="5" s="1"/>
  <c r="AO98" i="5" s="1"/>
  <c r="AN98" i="5" s="1"/>
  <c r="AM98" i="5" s="1"/>
  <c r="AL98" i="5" s="1"/>
  <c r="AU24" i="5"/>
  <c r="AU169" i="5"/>
  <c r="AT169" i="5" s="1"/>
  <c r="AS169" i="5" s="1"/>
  <c r="AR169" i="5" s="1"/>
  <c r="AQ169" i="5" s="1"/>
  <c r="AP169" i="5" s="1"/>
  <c r="AO169" i="5" s="1"/>
  <c r="AN169" i="5" s="1"/>
  <c r="AM169" i="5" s="1"/>
  <c r="AL169" i="5" s="1"/>
  <c r="AU60" i="5"/>
  <c r="AT60" i="5" s="1"/>
  <c r="AS60" i="5" s="1"/>
  <c r="AR60" i="5" s="1"/>
  <c r="AQ60" i="5" s="1"/>
  <c r="AP60" i="5" s="1"/>
  <c r="AO60" i="5" s="1"/>
  <c r="AN60" i="5" s="1"/>
  <c r="AM60" i="5" s="1"/>
  <c r="AL60" i="5" s="1"/>
  <c r="BL2" i="5"/>
  <c r="AU133" i="5"/>
  <c r="AU99" i="5"/>
  <c r="AT99" i="5" s="1"/>
  <c r="AS99" i="5" s="1"/>
  <c r="AR99" i="5" s="1"/>
  <c r="AQ99" i="5" s="1"/>
  <c r="AP99" i="5" s="1"/>
  <c r="AO99" i="5" s="1"/>
  <c r="AN99" i="5" s="1"/>
  <c r="AM99" i="5" s="1"/>
  <c r="AL99" i="5" s="1"/>
  <c r="BL18" i="5"/>
  <c r="BL26" i="5"/>
  <c r="AU164" i="5"/>
  <c r="BL90" i="5"/>
  <c r="BL23" i="5"/>
  <c r="BL91" i="5"/>
  <c r="BL84" i="5"/>
  <c r="BK84" i="5" s="1"/>
  <c r="BJ84" i="5" s="1"/>
  <c r="BI84" i="5" s="1"/>
  <c r="BH84" i="5" s="1"/>
  <c r="BG84" i="5" s="1"/>
  <c r="BF84" i="5" s="1"/>
  <c r="BE84" i="5" s="1"/>
  <c r="BD84" i="5" s="1"/>
  <c r="BC84" i="5" s="1"/>
  <c r="BL20" i="5"/>
  <c r="BL85" i="5"/>
  <c r="BK85" i="5" s="1"/>
  <c r="BJ85" i="5" s="1"/>
  <c r="BI85" i="5" s="1"/>
  <c r="BH85" i="5" s="1"/>
  <c r="BG85" i="5" s="1"/>
  <c r="BF85" i="5" s="1"/>
  <c r="BE85" i="5" s="1"/>
  <c r="BD85" i="5" s="1"/>
  <c r="BC85" i="5" s="1"/>
  <c r="BL22" i="5"/>
  <c r="BK22" i="5" s="1"/>
  <c r="BJ22" i="5" s="1"/>
  <c r="BI22" i="5" s="1"/>
  <c r="BH22" i="5" s="1"/>
  <c r="BG22" i="5" s="1"/>
  <c r="BF22" i="5" s="1"/>
  <c r="BE22" i="5" s="1"/>
  <c r="BD22" i="5" s="1"/>
  <c r="BC22" i="5" s="1"/>
  <c r="BL86" i="5"/>
  <c r="BK86" i="5" s="1"/>
  <c r="BJ86" i="5" s="1"/>
  <c r="BI86" i="5" s="1"/>
  <c r="BH86" i="5" s="1"/>
  <c r="BG86" i="5" s="1"/>
  <c r="BF86" i="5" s="1"/>
  <c r="BE86" i="5" s="1"/>
  <c r="BD86" i="5" s="1"/>
  <c r="BC86" i="5" s="1"/>
  <c r="BL11" i="5"/>
  <c r="BK11" i="5" s="1"/>
  <c r="BJ11" i="5" s="1"/>
  <c r="BI11" i="5" s="1"/>
  <c r="BH11" i="5" s="1"/>
  <c r="BG11" i="5" s="1"/>
  <c r="BF11" i="5" s="1"/>
  <c r="BE11" i="5" s="1"/>
  <c r="BD11" i="5" s="1"/>
  <c r="BC11" i="5" s="1"/>
  <c r="BL95" i="5"/>
  <c r="BK95" i="5" s="1"/>
  <c r="BJ95" i="5" s="1"/>
  <c r="BI95" i="5" s="1"/>
  <c r="BH95" i="5" s="1"/>
  <c r="BG95" i="5" s="1"/>
  <c r="BF95" i="5" s="1"/>
  <c r="BE95" i="5" s="1"/>
  <c r="BD95" i="5" s="1"/>
  <c r="BC95" i="5" s="1"/>
  <c r="AU148" i="5"/>
  <c r="AT148" i="5" s="1"/>
  <c r="AS148" i="5" s="1"/>
  <c r="AR148" i="5" s="1"/>
  <c r="AQ148" i="5" s="1"/>
  <c r="AP148" i="5" s="1"/>
  <c r="AO148" i="5" s="1"/>
  <c r="AN148" i="5" s="1"/>
  <c r="AM148" i="5" s="1"/>
  <c r="AL148" i="5" s="1"/>
  <c r="BL80" i="5"/>
  <c r="AU171" i="5"/>
  <c r="AT171" i="5" s="1"/>
  <c r="AS171" i="5" s="1"/>
  <c r="AR171" i="5" s="1"/>
  <c r="AQ171" i="5" s="1"/>
  <c r="AP171" i="5" s="1"/>
  <c r="AO171" i="5" s="1"/>
  <c r="AN171" i="5" s="1"/>
  <c r="AM171" i="5" s="1"/>
  <c r="AL171" i="5" s="1"/>
  <c r="BL139" i="5"/>
  <c r="AU38" i="5"/>
  <c r="AT38" i="5" s="1"/>
  <c r="AS38" i="5" s="1"/>
  <c r="AR38" i="5" s="1"/>
  <c r="AQ38" i="5" s="1"/>
  <c r="AP38" i="5" s="1"/>
  <c r="AO38" i="5" s="1"/>
  <c r="AN38" i="5" s="1"/>
  <c r="AM38" i="5" s="1"/>
  <c r="AL38" i="5" s="1"/>
  <c r="AU40" i="5"/>
  <c r="AT40" i="5" s="1"/>
  <c r="AS40" i="5" s="1"/>
  <c r="AR40" i="5" s="1"/>
  <c r="AQ40" i="5" s="1"/>
  <c r="AP40" i="5" s="1"/>
  <c r="AO40" i="5" s="1"/>
  <c r="AN40" i="5" s="1"/>
  <c r="AM40" i="5" s="1"/>
  <c r="AL40" i="5" s="1"/>
  <c r="AU114" i="5"/>
  <c r="AT114" i="5" s="1"/>
  <c r="AS114" i="5" s="1"/>
  <c r="AR114" i="5" s="1"/>
  <c r="AQ114" i="5" s="1"/>
  <c r="AP114" i="5" s="1"/>
  <c r="AO114" i="5" s="1"/>
  <c r="AN114" i="5" s="1"/>
  <c r="AM114" i="5" s="1"/>
  <c r="AL114" i="5" s="1"/>
  <c r="AK114" i="5" s="1"/>
  <c r="AU67" i="5"/>
  <c r="AU104" i="5"/>
  <c r="AU37" i="5"/>
  <c r="AT37" i="5" s="1"/>
  <c r="AS37" i="5" s="1"/>
  <c r="AR37" i="5" s="1"/>
  <c r="AQ37" i="5" s="1"/>
  <c r="AP37" i="5" s="1"/>
  <c r="AO37" i="5" s="1"/>
  <c r="AN37" i="5" s="1"/>
  <c r="AM37" i="5" s="1"/>
  <c r="AL37" i="5" s="1"/>
  <c r="AK37" i="5" s="1"/>
  <c r="AU116" i="5"/>
  <c r="AU163" i="5"/>
  <c r="AT163" i="5" s="1"/>
  <c r="AS163" i="5" s="1"/>
  <c r="AR163" i="5" s="1"/>
  <c r="AQ163" i="5" s="1"/>
  <c r="AP163" i="5" s="1"/>
  <c r="AO163" i="5" s="1"/>
  <c r="AN163" i="5" s="1"/>
  <c r="AM163" i="5" s="1"/>
  <c r="AL163" i="5" s="1"/>
  <c r="BL27" i="5"/>
  <c r="BK27" i="5" s="1"/>
  <c r="BJ27" i="5" s="1"/>
  <c r="BI27" i="5" s="1"/>
  <c r="BH27" i="5" s="1"/>
  <c r="BG27" i="5" s="1"/>
  <c r="BF27" i="5" s="1"/>
  <c r="BE27" i="5" s="1"/>
  <c r="BD27" i="5" s="1"/>
  <c r="BC27" i="5" s="1"/>
  <c r="AU124" i="5"/>
  <c r="BL31" i="5"/>
  <c r="BL98" i="5"/>
  <c r="BK98" i="5" s="1"/>
  <c r="BJ98" i="5" s="1"/>
  <c r="BI98" i="5" s="1"/>
  <c r="BH98" i="5" s="1"/>
  <c r="BG98" i="5" s="1"/>
  <c r="BF98" i="5" s="1"/>
  <c r="BE98" i="5" s="1"/>
  <c r="BD98" i="5" s="1"/>
  <c r="BC98" i="5" s="1"/>
  <c r="BL30" i="5"/>
  <c r="BL99" i="5"/>
  <c r="BK99" i="5" s="1"/>
  <c r="BJ99" i="5" s="1"/>
  <c r="BI99" i="5" s="1"/>
  <c r="BH99" i="5" s="1"/>
  <c r="BG99" i="5" s="1"/>
  <c r="BF99" i="5" s="1"/>
  <c r="BE99" i="5" s="1"/>
  <c r="BD99" i="5" s="1"/>
  <c r="BC99" i="5" s="1"/>
  <c r="BL13" i="5"/>
  <c r="BL92" i="5"/>
  <c r="BL32" i="5"/>
  <c r="BK32" i="5" s="1"/>
  <c r="BJ32" i="5" s="1"/>
  <c r="BI32" i="5" s="1"/>
  <c r="BH32" i="5" s="1"/>
  <c r="BG32" i="5" s="1"/>
  <c r="BF32" i="5" s="1"/>
  <c r="BE32" i="5" s="1"/>
  <c r="BD32" i="5" s="1"/>
  <c r="BC32" i="5" s="1"/>
  <c r="BL93" i="5"/>
  <c r="BK93" i="5" s="1"/>
  <c r="BJ93" i="5" s="1"/>
  <c r="BI93" i="5" s="1"/>
  <c r="BH93" i="5" s="1"/>
  <c r="BG93" i="5" s="1"/>
  <c r="BF93" i="5" s="1"/>
  <c r="BE93" i="5" s="1"/>
  <c r="BD93" i="5" s="1"/>
  <c r="BC93" i="5" s="1"/>
  <c r="BL25" i="5"/>
  <c r="BK25" i="5" s="1"/>
  <c r="BJ25" i="5" s="1"/>
  <c r="BI25" i="5" s="1"/>
  <c r="BH25" i="5" s="1"/>
  <c r="BG25" i="5" s="1"/>
  <c r="BF25" i="5" s="1"/>
  <c r="BE25" i="5" s="1"/>
  <c r="BD25" i="5" s="1"/>
  <c r="BC25" i="5" s="1"/>
  <c r="BL94" i="5"/>
  <c r="BK94" i="5" s="1"/>
  <c r="BJ94" i="5" s="1"/>
  <c r="BI94" i="5" s="1"/>
  <c r="BH94" i="5" s="1"/>
  <c r="BG94" i="5" s="1"/>
  <c r="BF94" i="5" s="1"/>
  <c r="BE94" i="5" s="1"/>
  <c r="BD94" i="5" s="1"/>
  <c r="BC94" i="5" s="1"/>
  <c r="BL34" i="5"/>
  <c r="BL103" i="5"/>
  <c r="BL19" i="5"/>
  <c r="BL88" i="5"/>
  <c r="BL81" i="5"/>
  <c r="BL49" i="5"/>
  <c r="AU46" i="5"/>
  <c r="AU21" i="5"/>
  <c r="AU53" i="5"/>
  <c r="AT53" i="5" s="1"/>
  <c r="AS53" i="5" s="1"/>
  <c r="AR53" i="5" s="1"/>
  <c r="AQ53" i="5" s="1"/>
  <c r="AP53" i="5" s="1"/>
  <c r="AO53" i="5" s="1"/>
  <c r="AN53" i="5" s="1"/>
  <c r="AM53" i="5" s="1"/>
  <c r="AL53" i="5" s="1"/>
  <c r="AU130" i="5"/>
  <c r="AU201" i="5"/>
  <c r="AT201" i="5" s="1"/>
  <c r="AS201" i="5" s="1"/>
  <c r="AR201" i="5" s="1"/>
  <c r="AQ201" i="5" s="1"/>
  <c r="AP201" i="5" s="1"/>
  <c r="AO201" i="5" s="1"/>
  <c r="AN201" i="5" s="1"/>
  <c r="AM201" i="5" s="1"/>
  <c r="AL201" i="5" s="1"/>
  <c r="AU112" i="5"/>
  <c r="AT112" i="5" s="1"/>
  <c r="AS112" i="5" s="1"/>
  <c r="AR112" i="5" s="1"/>
  <c r="AQ112" i="5" s="1"/>
  <c r="AP112" i="5" s="1"/>
  <c r="AO112" i="5" s="1"/>
  <c r="AN112" i="5" s="1"/>
  <c r="AM112" i="5" s="1"/>
  <c r="AL112" i="5" s="1"/>
  <c r="AU54" i="5"/>
  <c r="AU175" i="5"/>
  <c r="AT175" i="5" s="1"/>
  <c r="AS175" i="5" s="1"/>
  <c r="AR175" i="5" s="1"/>
  <c r="AQ175" i="5" s="1"/>
  <c r="AP175" i="5" s="1"/>
  <c r="AO175" i="5" s="1"/>
  <c r="AN175" i="5" s="1"/>
  <c r="AM175" i="5" s="1"/>
  <c r="AL175" i="5" s="1"/>
  <c r="AU123" i="5"/>
  <c r="AT123" i="5" s="1"/>
  <c r="AS123" i="5" s="1"/>
  <c r="AR123" i="5" s="1"/>
  <c r="AQ123" i="5" s="1"/>
  <c r="AP123" i="5" s="1"/>
  <c r="AO123" i="5" s="1"/>
  <c r="AN123" i="5" s="1"/>
  <c r="AM123" i="5" s="1"/>
  <c r="AL123" i="5" s="1"/>
  <c r="AU43" i="5"/>
  <c r="AT43" i="5" s="1"/>
  <c r="AS43" i="5" s="1"/>
  <c r="AR43" i="5" s="1"/>
  <c r="AQ43" i="5" s="1"/>
  <c r="AP43" i="5" s="1"/>
  <c r="AO43" i="5" s="1"/>
  <c r="AN43" i="5" s="1"/>
  <c r="AM43" i="5" s="1"/>
  <c r="AL43" i="5" s="1"/>
  <c r="BL42" i="5"/>
  <c r="BK42" i="5" s="1"/>
  <c r="BJ42" i="5" s="1"/>
  <c r="BI42" i="5" s="1"/>
  <c r="BH42" i="5" s="1"/>
  <c r="BG42" i="5" s="1"/>
  <c r="BF42" i="5" s="1"/>
  <c r="BE42" i="5" s="1"/>
  <c r="BD42" i="5" s="1"/>
  <c r="BC42" i="5" s="1"/>
  <c r="BL106" i="5"/>
  <c r="BL43" i="5"/>
  <c r="BK43" i="5" s="1"/>
  <c r="BJ43" i="5" s="1"/>
  <c r="BI43" i="5" s="1"/>
  <c r="BH43" i="5" s="1"/>
  <c r="BG43" i="5" s="1"/>
  <c r="BF43" i="5" s="1"/>
  <c r="BE43" i="5" s="1"/>
  <c r="BD43" i="5" s="1"/>
  <c r="BC43" i="5" s="1"/>
  <c r="BL107" i="5"/>
  <c r="BK107" i="5" s="1"/>
  <c r="BJ107" i="5" s="1"/>
  <c r="BI107" i="5" s="1"/>
  <c r="BH107" i="5" s="1"/>
  <c r="BG107" i="5" s="1"/>
  <c r="BF107" i="5" s="1"/>
  <c r="BE107" i="5" s="1"/>
  <c r="BD107" i="5" s="1"/>
  <c r="BC107" i="5" s="1"/>
  <c r="BL37" i="5"/>
  <c r="BL100" i="5"/>
  <c r="BK100" i="5" s="1"/>
  <c r="BJ100" i="5" s="1"/>
  <c r="BI100" i="5" s="1"/>
  <c r="BH100" i="5" s="1"/>
  <c r="BG100" i="5" s="1"/>
  <c r="BF100" i="5" s="1"/>
  <c r="BE100" i="5" s="1"/>
  <c r="BD100" i="5" s="1"/>
  <c r="BC100" i="5" s="1"/>
  <c r="BL36" i="5"/>
  <c r="BK36" i="5" s="1"/>
  <c r="BJ36" i="5" s="1"/>
  <c r="BI36" i="5" s="1"/>
  <c r="BH36" i="5" s="1"/>
  <c r="BG36" i="5" s="1"/>
  <c r="BF36" i="5" s="1"/>
  <c r="BE36" i="5" s="1"/>
  <c r="BD36" i="5" s="1"/>
  <c r="BC36" i="5" s="1"/>
  <c r="BL101" i="5"/>
  <c r="BL35" i="5"/>
  <c r="BK35" i="5" s="1"/>
  <c r="BJ35" i="5" s="1"/>
  <c r="BI35" i="5" s="1"/>
  <c r="BH35" i="5" s="1"/>
  <c r="BG35" i="5" s="1"/>
  <c r="BF35" i="5" s="1"/>
  <c r="BE35" i="5" s="1"/>
  <c r="BD35" i="5" s="1"/>
  <c r="BC35" i="5" s="1"/>
  <c r="BL102" i="5"/>
  <c r="BL47" i="5"/>
  <c r="BL111" i="5"/>
  <c r="BK111" i="5" s="1"/>
  <c r="BL33" i="5"/>
  <c r="BL96" i="5"/>
  <c r="BL73" i="5"/>
  <c r="BL113" i="5"/>
  <c r="BK113" i="5" s="1"/>
  <c r="BJ113" i="5" s="1"/>
  <c r="BI113" i="5" s="1"/>
  <c r="BH113" i="5" s="1"/>
  <c r="BG113" i="5" s="1"/>
  <c r="BF113" i="5" s="1"/>
  <c r="BE113" i="5" s="1"/>
  <c r="BD113" i="5" s="1"/>
  <c r="BC113" i="5" s="1"/>
  <c r="BL7" i="5"/>
  <c r="BL3" i="5"/>
  <c r="BK3" i="5" s="1"/>
  <c r="BJ3" i="5" s="1"/>
  <c r="BI3" i="5" s="1"/>
  <c r="BH3" i="5" s="1"/>
  <c r="BG3" i="5" s="1"/>
  <c r="BF3" i="5" s="1"/>
  <c r="BE3" i="5" s="1"/>
  <c r="BD3" i="5" s="1"/>
  <c r="BC3" i="5" s="1"/>
  <c r="AU87" i="5"/>
  <c r="AT87" i="5" s="1"/>
  <c r="AS87" i="5" s="1"/>
  <c r="AR87" i="5" s="1"/>
  <c r="AQ87" i="5" s="1"/>
  <c r="AP87" i="5" s="1"/>
  <c r="AO87" i="5" s="1"/>
  <c r="AN87" i="5" s="1"/>
  <c r="AM87" i="5" s="1"/>
  <c r="AL87" i="5" s="1"/>
  <c r="AK87" i="5" s="1"/>
  <c r="BL4" i="5"/>
  <c r="BK4" i="5" s="1"/>
  <c r="BJ4" i="5" s="1"/>
  <c r="BI4" i="5" s="1"/>
  <c r="BH4" i="5" s="1"/>
  <c r="BG4" i="5" s="1"/>
  <c r="BF4" i="5" s="1"/>
  <c r="BE4" i="5" s="1"/>
  <c r="BD4" i="5" s="1"/>
  <c r="BC4" i="5" s="1"/>
  <c r="AU173" i="5"/>
  <c r="AT173" i="5" s="1"/>
  <c r="AS173" i="5" s="1"/>
  <c r="AR173" i="5" s="1"/>
  <c r="AQ173" i="5" s="1"/>
  <c r="AP173" i="5" s="1"/>
  <c r="AO173" i="5" s="1"/>
  <c r="AN173" i="5" s="1"/>
  <c r="AM173" i="5" s="1"/>
  <c r="AL173" i="5" s="1"/>
  <c r="AU126" i="5"/>
  <c r="AT126" i="5" s="1"/>
  <c r="AS126" i="5" s="1"/>
  <c r="AR126" i="5" s="1"/>
  <c r="AQ126" i="5" s="1"/>
  <c r="AP126" i="5" s="1"/>
  <c r="AO126" i="5" s="1"/>
  <c r="AN126" i="5" s="1"/>
  <c r="AM126" i="5" s="1"/>
  <c r="AL126" i="5" s="1"/>
  <c r="BL28" i="5"/>
  <c r="BL16" i="5"/>
  <c r="BL50" i="5"/>
  <c r="BL114" i="5"/>
  <c r="BL51" i="5"/>
  <c r="BL115" i="5"/>
  <c r="BL44" i="5"/>
  <c r="BL108" i="5"/>
  <c r="BL45" i="5"/>
  <c r="BK45" i="5" s="1"/>
  <c r="BJ45" i="5" s="1"/>
  <c r="BI45" i="5" s="1"/>
  <c r="BH45" i="5" s="1"/>
  <c r="BG45" i="5" s="1"/>
  <c r="BF45" i="5" s="1"/>
  <c r="BE45" i="5" s="1"/>
  <c r="BD45" i="5" s="1"/>
  <c r="BC45" i="5" s="1"/>
  <c r="BL109" i="5"/>
  <c r="BK109" i="5" s="1"/>
  <c r="BJ109" i="5" s="1"/>
  <c r="BI109" i="5" s="1"/>
  <c r="BH109" i="5" s="1"/>
  <c r="BG109" i="5" s="1"/>
  <c r="BF109" i="5" s="1"/>
  <c r="BE109" i="5" s="1"/>
  <c r="BD109" i="5" s="1"/>
  <c r="BC109" i="5" s="1"/>
  <c r="BL46" i="5"/>
  <c r="BL110" i="5"/>
  <c r="BL55" i="5"/>
  <c r="BL119" i="5"/>
  <c r="BL40" i="5"/>
  <c r="BK40" i="5" s="1"/>
  <c r="BJ40" i="5" s="1"/>
  <c r="BI40" i="5" s="1"/>
  <c r="BH40" i="5" s="1"/>
  <c r="BG40" i="5" s="1"/>
  <c r="BF40" i="5" s="1"/>
  <c r="BE40" i="5" s="1"/>
  <c r="BD40" i="5" s="1"/>
  <c r="BC40" i="5" s="1"/>
  <c r="BL104" i="5"/>
  <c r="BL89" i="5"/>
  <c r="BL57" i="5"/>
  <c r="BL10" i="5"/>
  <c r="BK10" i="5" s="1"/>
  <c r="BJ10" i="5" s="1"/>
  <c r="BI10" i="5" s="1"/>
  <c r="BH10" i="5" s="1"/>
  <c r="BG10" i="5" s="1"/>
  <c r="BF10" i="5" s="1"/>
  <c r="BE10" i="5" s="1"/>
  <c r="BD10" i="5" s="1"/>
  <c r="BC10" i="5" s="1"/>
  <c r="AU72" i="5"/>
  <c r="AT72" i="5" s="1"/>
  <c r="AS72" i="5" s="1"/>
  <c r="AR72" i="5" s="1"/>
  <c r="AQ72" i="5" s="1"/>
  <c r="AP72" i="5" s="1"/>
  <c r="AO72" i="5" s="1"/>
  <c r="AN72" i="5" s="1"/>
  <c r="AM72" i="5" s="1"/>
  <c r="AL72" i="5" s="1"/>
  <c r="BL6" i="5"/>
  <c r="AU170" i="5"/>
  <c r="AT170" i="5" s="1"/>
  <c r="AS170" i="5" s="1"/>
  <c r="AR170" i="5" s="1"/>
  <c r="AQ170" i="5" s="1"/>
  <c r="AP170" i="5" s="1"/>
  <c r="AO170" i="5" s="1"/>
  <c r="AN170" i="5" s="1"/>
  <c r="AM170" i="5" s="1"/>
  <c r="AL170" i="5" s="1"/>
  <c r="AU113" i="5"/>
  <c r="AT113" i="5" s="1"/>
  <c r="AS113" i="5" s="1"/>
  <c r="AR113" i="5" s="1"/>
  <c r="AQ113" i="5" s="1"/>
  <c r="AP113" i="5" s="1"/>
  <c r="AO113" i="5" s="1"/>
  <c r="AN113" i="5" s="1"/>
  <c r="AM113" i="5" s="1"/>
  <c r="AL113" i="5" s="1"/>
  <c r="BL12" i="5"/>
  <c r="AU152" i="5"/>
  <c r="BL17" i="5"/>
  <c r="AU23" i="5"/>
  <c r="AU172" i="5"/>
  <c r="BL24" i="5"/>
  <c r="BK24" i="5" s="1"/>
  <c r="BJ24" i="5" s="1"/>
  <c r="BI24" i="5" s="1"/>
  <c r="BH24" i="5" s="1"/>
  <c r="BG24" i="5" s="1"/>
  <c r="BF24" i="5" s="1"/>
  <c r="BE24" i="5" s="1"/>
  <c r="BD24" i="5" s="1"/>
  <c r="BC24" i="5" s="1"/>
  <c r="BL58" i="5"/>
  <c r="BK58" i="5" s="1"/>
  <c r="BJ58" i="5" s="1"/>
  <c r="BI58" i="5" s="1"/>
  <c r="BH58" i="5" s="1"/>
  <c r="BG58" i="5" s="1"/>
  <c r="BF58" i="5" s="1"/>
  <c r="BE58" i="5" s="1"/>
  <c r="BD58" i="5" s="1"/>
  <c r="BC58" i="5" s="1"/>
  <c r="BL122" i="5"/>
  <c r="BK122" i="5" s="1"/>
  <c r="BJ122" i="5" s="1"/>
  <c r="BI122" i="5" s="1"/>
  <c r="BH122" i="5" s="1"/>
  <c r="BG122" i="5" s="1"/>
  <c r="BF122" i="5" s="1"/>
  <c r="BE122" i="5" s="1"/>
  <c r="BD122" i="5" s="1"/>
  <c r="BC122" i="5" s="1"/>
  <c r="BL59" i="5"/>
  <c r="BL123" i="5"/>
  <c r="BK123" i="5" s="1"/>
  <c r="BJ123" i="5" s="1"/>
  <c r="BI123" i="5" s="1"/>
  <c r="BH123" i="5" s="1"/>
  <c r="BG123" i="5" s="1"/>
  <c r="BF123" i="5" s="1"/>
  <c r="BE123" i="5" s="1"/>
  <c r="BD123" i="5" s="1"/>
  <c r="BC123" i="5" s="1"/>
  <c r="BL52" i="5"/>
  <c r="BL116" i="5"/>
  <c r="BL53" i="5"/>
  <c r="BK53" i="5" s="1"/>
  <c r="BJ53" i="5" s="1"/>
  <c r="BI53" i="5" s="1"/>
  <c r="BH53" i="5" s="1"/>
  <c r="BG53" i="5" s="1"/>
  <c r="BF53" i="5" s="1"/>
  <c r="BE53" i="5" s="1"/>
  <c r="BD53" i="5" s="1"/>
  <c r="BC53" i="5" s="1"/>
  <c r="BL117" i="5"/>
  <c r="BL54" i="5"/>
  <c r="BK54" i="5" s="1"/>
  <c r="BJ54" i="5" s="1"/>
  <c r="BI54" i="5" s="1"/>
  <c r="BH54" i="5" s="1"/>
  <c r="BG54" i="5" s="1"/>
  <c r="BF54" i="5" s="1"/>
  <c r="BE54" i="5" s="1"/>
  <c r="BD54" i="5" s="1"/>
  <c r="BC54" i="5" s="1"/>
  <c r="BL118" i="5"/>
  <c r="BL63" i="5"/>
  <c r="BL129" i="5"/>
  <c r="BK129" i="5" s="1"/>
  <c r="BJ129" i="5" s="1"/>
  <c r="BI129" i="5" s="1"/>
  <c r="BH129" i="5" s="1"/>
  <c r="BG129" i="5" s="1"/>
  <c r="BF129" i="5" s="1"/>
  <c r="BE129" i="5" s="1"/>
  <c r="BD129" i="5" s="1"/>
  <c r="BC129" i="5" s="1"/>
  <c r="BL48" i="5"/>
  <c r="BK48" i="5" s="1"/>
  <c r="BJ48" i="5" s="1"/>
  <c r="BI48" i="5" s="1"/>
  <c r="BH48" i="5" s="1"/>
  <c r="BG48" i="5" s="1"/>
  <c r="BF48" i="5" s="1"/>
  <c r="BE48" i="5" s="1"/>
  <c r="BD48" i="5" s="1"/>
  <c r="BC48" i="5" s="1"/>
  <c r="BL112" i="5"/>
  <c r="BK112" i="5" s="1"/>
  <c r="BJ112" i="5" s="1"/>
  <c r="BI112" i="5" s="1"/>
  <c r="BH112" i="5" s="1"/>
  <c r="BG112" i="5" s="1"/>
  <c r="BF112" i="5" s="1"/>
  <c r="BE112" i="5" s="1"/>
  <c r="BD112" i="5" s="1"/>
  <c r="BC112" i="5" s="1"/>
  <c r="BL97" i="5"/>
  <c r="BK97" i="5" s="1"/>
  <c r="BL121" i="5"/>
  <c r="Z157" i="5"/>
  <c r="AU157" i="5"/>
  <c r="AU149" i="5"/>
  <c r="AT149" i="5" s="1"/>
  <c r="AS149" i="5" s="1"/>
  <c r="AR149" i="5" s="1"/>
  <c r="AQ149" i="5" s="1"/>
  <c r="AP149" i="5" s="1"/>
  <c r="AO149" i="5" s="1"/>
  <c r="AN149" i="5" s="1"/>
  <c r="AM149" i="5" s="1"/>
  <c r="AL149" i="5" s="1"/>
  <c r="Z103" i="5"/>
  <c r="AU103" i="5"/>
  <c r="AT103" i="5" s="1"/>
  <c r="AS103" i="5" s="1"/>
  <c r="AR103" i="5" s="1"/>
  <c r="AQ103" i="5" s="1"/>
  <c r="AP103" i="5" s="1"/>
  <c r="AO103" i="5" s="1"/>
  <c r="AN103" i="5" s="1"/>
  <c r="AM103" i="5" s="1"/>
  <c r="AL103" i="5" s="1"/>
  <c r="AI103" i="5" s="1"/>
  <c r="G103" i="5"/>
  <c r="AU96" i="5"/>
  <c r="AU88" i="5"/>
  <c r="AU26" i="5"/>
  <c r="AU210" i="5"/>
  <c r="AU187" i="5"/>
  <c r="AT187" i="5" s="1"/>
  <c r="AS187" i="5" s="1"/>
  <c r="AR187" i="5" s="1"/>
  <c r="AQ187" i="5" s="1"/>
  <c r="AP187" i="5" s="1"/>
  <c r="AO187" i="5" s="1"/>
  <c r="AN187" i="5" s="1"/>
  <c r="AM187" i="5" s="1"/>
  <c r="AL187" i="5" s="1"/>
  <c r="BK60" i="5"/>
  <c r="BJ60" i="5"/>
  <c r="BI60" i="5" s="1"/>
  <c r="BH60" i="5" s="1"/>
  <c r="BG60" i="5" s="1"/>
  <c r="BF60" i="5" s="1"/>
  <c r="BE60" i="5" s="1"/>
  <c r="BD60" i="5" s="1"/>
  <c r="BC60" i="5" s="1"/>
  <c r="BK29" i="5"/>
  <c r="BJ29" i="5"/>
  <c r="BI29" i="5" s="1"/>
  <c r="BH29" i="5" s="1"/>
  <c r="BG29" i="5" s="1"/>
  <c r="BF29" i="5" s="1"/>
  <c r="BE29" i="5" s="1"/>
  <c r="BD29" i="5" s="1"/>
  <c r="BC29" i="5" s="1"/>
  <c r="AU42" i="5"/>
  <c r="Z34" i="5"/>
  <c r="AU34" i="5"/>
  <c r="G34" i="5"/>
  <c r="G209" i="5"/>
  <c r="Z209" i="5"/>
  <c r="AU209" i="5"/>
  <c r="AT209" i="5" s="1"/>
  <c r="AS209" i="5" s="1"/>
  <c r="AR209" i="5" s="1"/>
  <c r="AQ209" i="5" s="1"/>
  <c r="AP209" i="5" s="1"/>
  <c r="AO209" i="5" s="1"/>
  <c r="AN209" i="5" s="1"/>
  <c r="AM209" i="5" s="1"/>
  <c r="AL209" i="5" s="1"/>
  <c r="AK209" i="5" s="1"/>
  <c r="G194" i="5"/>
  <c r="J194" i="5" s="1"/>
  <c r="Z194" i="5"/>
  <c r="BG137" i="5"/>
  <c r="BF137" i="5" s="1"/>
  <c r="BE137" i="5" s="1"/>
  <c r="BD137" i="5" s="1"/>
  <c r="BC137" i="5" s="1"/>
  <c r="BK125" i="5"/>
  <c r="BJ125" i="5"/>
  <c r="BI125" i="5" s="1"/>
  <c r="BH125" i="5"/>
  <c r="BG125" i="5" s="1"/>
  <c r="BF125" i="5" s="1"/>
  <c r="BE125" i="5" s="1"/>
  <c r="BD125" i="5" s="1"/>
  <c r="BC125" i="5" s="1"/>
  <c r="AT80" i="5"/>
  <c r="AS80" i="5" s="1"/>
  <c r="AR80" i="5" s="1"/>
  <c r="AQ80" i="5" s="1"/>
  <c r="AP80" i="5" s="1"/>
  <c r="AO80" i="5" s="1"/>
  <c r="AN80" i="5" s="1"/>
  <c r="AM80" i="5" s="1"/>
  <c r="AL80" i="5" s="1"/>
  <c r="AF172" i="5"/>
  <c r="AC172" i="5"/>
  <c r="K172" i="5"/>
  <c r="AC142" i="5"/>
  <c r="AF142" i="5"/>
  <c r="G117" i="5"/>
  <c r="Z117" i="5"/>
  <c r="AU117" i="5"/>
  <c r="AT117" i="5" s="1"/>
  <c r="AS117" i="5" s="1"/>
  <c r="AR117" i="5" s="1"/>
  <c r="AQ117" i="5" s="1"/>
  <c r="AP117" i="5" s="1"/>
  <c r="AO117" i="5" s="1"/>
  <c r="AN117" i="5" s="1"/>
  <c r="AM117" i="5" s="1"/>
  <c r="AL117" i="5" s="1"/>
  <c r="AU193" i="5"/>
  <c r="BK67" i="5"/>
  <c r="BJ67" i="5"/>
  <c r="BI67" i="5" s="1"/>
  <c r="BH67" i="5" s="1"/>
  <c r="BG67" i="5" s="1"/>
  <c r="BF67" i="5" s="1"/>
  <c r="BE67" i="5" s="1"/>
  <c r="BD67" i="5" s="1"/>
  <c r="BC67" i="5" s="1"/>
  <c r="Z162" i="5"/>
  <c r="AU162" i="5"/>
  <c r="AT162" i="5" s="1"/>
  <c r="AS162" i="5" s="1"/>
  <c r="AR162" i="5" s="1"/>
  <c r="AQ162" i="5" s="1"/>
  <c r="AP162" i="5" s="1"/>
  <c r="AO162" i="5" s="1"/>
  <c r="AN162" i="5" s="1"/>
  <c r="AM162" i="5" s="1"/>
  <c r="AL162" i="5" s="1"/>
  <c r="AR108" i="5"/>
  <c r="AQ108" i="5" s="1"/>
  <c r="AP108" i="5" s="1"/>
  <c r="AO108" i="5" s="1"/>
  <c r="AN108" i="5" s="1"/>
  <c r="AM108" i="5" s="1"/>
  <c r="AL108" i="5" s="1"/>
  <c r="G77" i="5"/>
  <c r="AU77" i="5"/>
  <c r="Z48" i="5"/>
  <c r="G48" i="5"/>
  <c r="AU48" i="5"/>
  <c r="AT48" i="5" s="1"/>
  <c r="AS48" i="5" s="1"/>
  <c r="AR48" i="5" s="1"/>
  <c r="AQ48" i="5" s="1"/>
  <c r="AP48" i="5" s="1"/>
  <c r="AO48" i="5" s="1"/>
  <c r="AN48" i="5" s="1"/>
  <c r="AM48" i="5" s="1"/>
  <c r="AL48" i="5" s="1"/>
  <c r="G200" i="5"/>
  <c r="AC200" i="5" s="1"/>
  <c r="AU200" i="5"/>
  <c r="AU76" i="5"/>
  <c r="AU69" i="5"/>
  <c r="AT69" i="5" s="1"/>
  <c r="AS69" i="5" s="1"/>
  <c r="AR69" i="5" s="1"/>
  <c r="AQ69" i="5" s="1"/>
  <c r="AP69" i="5" s="1"/>
  <c r="AO69" i="5" s="1"/>
  <c r="AN69" i="5" s="1"/>
  <c r="AM69" i="5" s="1"/>
  <c r="AL69" i="5" s="1"/>
  <c r="AI69" i="5" s="1"/>
  <c r="Z47" i="5"/>
  <c r="AU47" i="5"/>
  <c r="AT47" i="5" s="1"/>
  <c r="AS47" i="5" s="1"/>
  <c r="AR47" i="5" s="1"/>
  <c r="AQ47" i="5" s="1"/>
  <c r="AP47" i="5" s="1"/>
  <c r="AO47" i="5" s="1"/>
  <c r="AN47" i="5" s="1"/>
  <c r="AM47" i="5" s="1"/>
  <c r="AL47" i="5" s="1"/>
  <c r="G75" i="5"/>
  <c r="AU75" i="5"/>
  <c r="AT75" i="5" s="1"/>
  <c r="AS75" i="5" s="1"/>
  <c r="AR75" i="5" s="1"/>
  <c r="AQ75" i="5" s="1"/>
  <c r="AP75" i="5" s="1"/>
  <c r="AO75" i="5" s="1"/>
  <c r="AN75" i="5" s="1"/>
  <c r="AM75" i="5" s="1"/>
  <c r="AL75" i="5" s="1"/>
  <c r="Z68" i="5"/>
  <c r="AU68" i="5"/>
  <c r="AT68" i="5" s="1"/>
  <c r="AS68" i="5" s="1"/>
  <c r="AR68" i="5" s="1"/>
  <c r="AQ68" i="5" s="1"/>
  <c r="AP68" i="5" s="1"/>
  <c r="AO68" i="5" s="1"/>
  <c r="AN68" i="5" s="1"/>
  <c r="AM68" i="5" s="1"/>
  <c r="AL68" i="5" s="1"/>
  <c r="G29" i="5"/>
  <c r="AU29" i="5"/>
  <c r="AT29" i="5" s="1"/>
  <c r="AS29" i="5" s="1"/>
  <c r="AR29" i="5" s="1"/>
  <c r="AQ29" i="5" s="1"/>
  <c r="AP29" i="5" s="1"/>
  <c r="AO29" i="5" s="1"/>
  <c r="AN29" i="5" s="1"/>
  <c r="AM29" i="5" s="1"/>
  <c r="AL29" i="5" s="1"/>
  <c r="G143" i="5"/>
  <c r="Z143" i="5"/>
  <c r="AU143" i="5"/>
  <c r="G135" i="5"/>
  <c r="Z135" i="5"/>
  <c r="AU135" i="5"/>
  <c r="AT135" i="5" s="1"/>
  <c r="AS135" i="5" s="1"/>
  <c r="AR135" i="5" s="1"/>
  <c r="AQ135" i="5" s="1"/>
  <c r="AP135" i="5" s="1"/>
  <c r="AO135" i="5" s="1"/>
  <c r="AN135" i="5" s="1"/>
  <c r="AM135" i="5" s="1"/>
  <c r="AL135" i="5" s="1"/>
  <c r="AU74" i="5"/>
  <c r="AT74" i="5" s="1"/>
  <c r="AS74" i="5" s="1"/>
  <c r="AR74" i="5" s="1"/>
  <c r="AQ74" i="5" s="1"/>
  <c r="AP74" i="5" s="1"/>
  <c r="AO74" i="5" s="1"/>
  <c r="AN74" i="5" s="1"/>
  <c r="AM74" i="5" s="1"/>
  <c r="AL74" i="5" s="1"/>
  <c r="G189" i="5"/>
  <c r="AC189" i="5" s="1"/>
  <c r="Z189" i="5"/>
  <c r="AU189" i="5"/>
  <c r="AT189" i="5" s="1"/>
  <c r="AS189" i="5" s="1"/>
  <c r="AR189" i="5" s="1"/>
  <c r="AQ189" i="5" s="1"/>
  <c r="AP189" i="5" s="1"/>
  <c r="AO189" i="5" s="1"/>
  <c r="AN189" i="5" s="1"/>
  <c r="AM189" i="5" s="1"/>
  <c r="AL189" i="5" s="1"/>
  <c r="AC77" i="5"/>
  <c r="AC48" i="5"/>
  <c r="AU154" i="5"/>
  <c r="AU190" i="5"/>
  <c r="AT190" i="5" s="1"/>
  <c r="AS190" i="5" s="1"/>
  <c r="AR190" i="5" s="1"/>
  <c r="AQ190" i="5" s="1"/>
  <c r="AP190" i="5" s="1"/>
  <c r="AO190" i="5" s="1"/>
  <c r="AN190" i="5" s="1"/>
  <c r="AM190" i="5" s="1"/>
  <c r="AL190" i="5" s="1"/>
  <c r="AU160" i="5"/>
  <c r="AT160" i="5" s="1"/>
  <c r="AS160" i="5" s="1"/>
  <c r="AR160" i="5" s="1"/>
  <c r="AQ160" i="5" s="1"/>
  <c r="AP160" i="5" s="1"/>
  <c r="AO160" i="5" s="1"/>
  <c r="AN160" i="5" s="1"/>
  <c r="AM160" i="5" s="1"/>
  <c r="AL160" i="5" s="1"/>
  <c r="AU146" i="5"/>
  <c r="AT146" i="5" s="1"/>
  <c r="AS146" i="5" s="1"/>
  <c r="AR146" i="5" s="1"/>
  <c r="AQ146" i="5" s="1"/>
  <c r="AP146" i="5" s="1"/>
  <c r="AO146" i="5" s="1"/>
  <c r="AN146" i="5" s="1"/>
  <c r="AM146" i="5" s="1"/>
  <c r="AL146" i="5" s="1"/>
  <c r="AU92" i="5"/>
  <c r="AU45" i="5"/>
  <c r="AT45" i="5" s="1"/>
  <c r="AS45" i="5" s="1"/>
  <c r="AR45" i="5" s="1"/>
  <c r="AQ45" i="5" s="1"/>
  <c r="AP45" i="5" s="1"/>
  <c r="AO45" i="5" s="1"/>
  <c r="AN45" i="5" s="1"/>
  <c r="AM45" i="5" s="1"/>
  <c r="AL45" i="5" s="1"/>
  <c r="AJ45" i="5" s="1"/>
  <c r="AU202" i="5"/>
  <c r="AU58" i="5"/>
  <c r="AU44" i="5"/>
  <c r="AU195" i="5"/>
  <c r="AT195" i="5" s="1"/>
  <c r="AS195" i="5" s="1"/>
  <c r="AR195" i="5" s="1"/>
  <c r="AQ195" i="5" s="1"/>
  <c r="AP195" i="5" s="1"/>
  <c r="AO195" i="5" s="1"/>
  <c r="AN195" i="5" s="1"/>
  <c r="AM195" i="5" s="1"/>
  <c r="AL195" i="5" s="1"/>
  <c r="AI195" i="5" s="1"/>
  <c r="AU158" i="5"/>
  <c r="AT158" i="5" s="1"/>
  <c r="AS158" i="5" s="1"/>
  <c r="AR158" i="5" s="1"/>
  <c r="AQ158" i="5" s="1"/>
  <c r="AP158" i="5" s="1"/>
  <c r="AO158" i="5" s="1"/>
  <c r="AN158" i="5" s="1"/>
  <c r="AM158" i="5" s="1"/>
  <c r="AL158" i="5" s="1"/>
  <c r="AU151" i="5"/>
  <c r="AT151" i="5" s="1"/>
  <c r="AS151" i="5" s="1"/>
  <c r="AR151" i="5" s="1"/>
  <c r="AQ151" i="5" s="1"/>
  <c r="AP151" i="5" s="1"/>
  <c r="AO151" i="5" s="1"/>
  <c r="AN151" i="5" s="1"/>
  <c r="AM151" i="5" s="1"/>
  <c r="AL151" i="5" s="1"/>
  <c r="AU138" i="5"/>
  <c r="AU90" i="5"/>
  <c r="AU211" i="5"/>
  <c r="AT211" i="5" s="1"/>
  <c r="AS211" i="5" s="1"/>
  <c r="AU118" i="5"/>
  <c r="AT118" i="5" s="1"/>
  <c r="AS118" i="5" s="1"/>
  <c r="AR118" i="5" s="1"/>
  <c r="AQ118" i="5" s="1"/>
  <c r="AP118" i="5" s="1"/>
  <c r="AO118" i="5" s="1"/>
  <c r="AN118" i="5" s="1"/>
  <c r="AM118" i="5" s="1"/>
  <c r="AL118" i="5" s="1"/>
  <c r="AU82" i="5"/>
  <c r="AU27" i="5"/>
  <c r="AT27" i="5" s="1"/>
  <c r="AS27" i="5" s="1"/>
  <c r="AR27" i="5" s="1"/>
  <c r="AQ27" i="5" s="1"/>
  <c r="AP27" i="5" s="1"/>
  <c r="AO27" i="5" s="1"/>
  <c r="AN27" i="5" s="1"/>
  <c r="AM27" i="5" s="1"/>
  <c r="AL27" i="5" s="1"/>
  <c r="AU212" i="5"/>
  <c r="AU168" i="5"/>
  <c r="AT168" i="5" s="1"/>
  <c r="AS168" i="5" s="1"/>
  <c r="AR168" i="5" s="1"/>
  <c r="AQ168" i="5" s="1"/>
  <c r="AP168" i="5" s="1"/>
  <c r="AO168" i="5" s="1"/>
  <c r="AN168" i="5" s="1"/>
  <c r="AM168" i="5" s="1"/>
  <c r="AL168" i="5" s="1"/>
  <c r="AU224" i="5"/>
  <c r="BB98" i="5"/>
  <c r="BA98" i="5"/>
  <c r="BA76" i="5"/>
  <c r="BB76" i="5"/>
  <c r="BA65" i="5"/>
  <c r="BB65" i="5"/>
  <c r="BB70" i="5"/>
  <c r="BA70" i="5"/>
  <c r="BA72" i="5"/>
  <c r="BB72" i="5"/>
  <c r="AF47" i="5"/>
  <c r="AF44" i="5"/>
  <c r="AC56" i="5"/>
  <c r="AC176" i="5"/>
  <c r="BB38" i="5"/>
  <c r="BB84" i="5"/>
  <c r="BA84" i="5"/>
  <c r="BA71" i="5"/>
  <c r="BB71" i="5"/>
  <c r="I76" i="5"/>
  <c r="I104" i="5"/>
  <c r="AJ114" i="5"/>
  <c r="AI114" i="5"/>
  <c r="AJ173" i="5"/>
  <c r="AI173" i="5"/>
  <c r="BA129" i="5"/>
  <c r="BB129" i="5"/>
  <c r="AC40" i="5"/>
  <c r="K201" i="5"/>
  <c r="I90" i="5"/>
  <c r="AI205" i="5"/>
  <c r="AJ205" i="5"/>
  <c r="BA136" i="5"/>
  <c r="BB136" i="5"/>
  <c r="BA99" i="5"/>
  <c r="BB99" i="5"/>
  <c r="AC76" i="5"/>
  <c r="AC128" i="5"/>
  <c r="R28" i="5"/>
  <c r="T28" i="5" s="1"/>
  <c r="R104" i="5"/>
  <c r="T104" i="5" s="1"/>
  <c r="AF128" i="5"/>
  <c r="AF40" i="5"/>
  <c r="R80" i="5"/>
  <c r="T80" i="5" s="1"/>
  <c r="AC160" i="5"/>
  <c r="AK173" i="5"/>
  <c r="AK103" i="5"/>
  <c r="BB8" i="5"/>
  <c r="BA8" i="5"/>
  <c r="K160" i="5"/>
  <c r="BA22" i="5"/>
  <c r="BB22" i="5"/>
  <c r="BA32" i="5"/>
  <c r="BB32" i="5"/>
  <c r="BB78" i="5"/>
  <c r="BA78" i="5"/>
  <c r="BB105" i="5"/>
  <c r="BA105" i="5"/>
  <c r="BB93" i="5"/>
  <c r="BA93" i="5"/>
  <c r="BA43" i="5"/>
  <c r="BB43" i="5"/>
  <c r="G155" i="5"/>
  <c r="AU155" i="5"/>
  <c r="Z115" i="5"/>
  <c r="G115" i="5"/>
  <c r="AU115" i="5"/>
  <c r="Z101" i="5"/>
  <c r="G101" i="5"/>
  <c r="AU101" i="5"/>
  <c r="AT101" i="5" s="1"/>
  <c r="AS101" i="5" s="1"/>
  <c r="AR101" i="5" s="1"/>
  <c r="AQ101" i="5" s="1"/>
  <c r="AP101" i="5" s="1"/>
  <c r="AO101" i="5" s="1"/>
  <c r="AN101" i="5" s="1"/>
  <c r="AM101" i="5" s="1"/>
  <c r="AL101" i="5" s="1"/>
  <c r="G86" i="5"/>
  <c r="R86" i="5" s="1"/>
  <c r="T86" i="5" s="1"/>
  <c r="AU86" i="5"/>
  <c r="AT86" i="5" s="1"/>
  <c r="AS86" i="5" s="1"/>
  <c r="AR86" i="5" s="1"/>
  <c r="AQ86" i="5" s="1"/>
  <c r="AP86" i="5" s="1"/>
  <c r="AO86" i="5" s="1"/>
  <c r="AN86" i="5" s="1"/>
  <c r="AM86" i="5" s="1"/>
  <c r="AL86" i="5" s="1"/>
  <c r="Z61" i="5"/>
  <c r="AU61" i="5"/>
  <c r="G191" i="5"/>
  <c r="Z191" i="5"/>
  <c r="AU191" i="5"/>
  <c r="G178" i="5"/>
  <c r="Z178" i="5"/>
  <c r="AU178" i="5"/>
  <c r="AC62" i="5"/>
  <c r="AF62" i="5"/>
  <c r="I62" i="5"/>
  <c r="R62" i="5"/>
  <c r="T62" i="5" s="1"/>
  <c r="BK6" i="5"/>
  <c r="BJ6" i="5" s="1"/>
  <c r="BI6" i="5" s="1"/>
  <c r="BH6" i="5" s="1"/>
  <c r="BG6" i="5" s="1"/>
  <c r="BF6" i="5" s="1"/>
  <c r="BE6" i="5" s="1"/>
  <c r="BD6" i="5" s="1"/>
  <c r="BC6" i="5" s="1"/>
  <c r="G141" i="5"/>
  <c r="AU141" i="5"/>
  <c r="Z134" i="5"/>
  <c r="AU134" i="5"/>
  <c r="G100" i="5"/>
  <c r="Z100" i="5"/>
  <c r="AU100" i="5"/>
  <c r="Z93" i="5"/>
  <c r="G93" i="5"/>
  <c r="AU93" i="5"/>
  <c r="AT93" i="5" s="1"/>
  <c r="AS93" i="5" s="1"/>
  <c r="AR93" i="5" s="1"/>
  <c r="AQ93" i="5" s="1"/>
  <c r="AP93" i="5" s="1"/>
  <c r="AO93" i="5" s="1"/>
  <c r="AN93" i="5" s="1"/>
  <c r="AM93" i="5" s="1"/>
  <c r="AL93" i="5" s="1"/>
  <c r="AI93" i="5" s="1"/>
  <c r="G39" i="5"/>
  <c r="AC39" i="5" s="1"/>
  <c r="Z39" i="5"/>
  <c r="AU39" i="5"/>
  <c r="G30" i="5"/>
  <c r="AU30" i="5"/>
  <c r="G203" i="5"/>
  <c r="AU203" i="5"/>
  <c r="AU197" i="5"/>
  <c r="Z197" i="5"/>
  <c r="G197" i="5"/>
  <c r="G184" i="5"/>
  <c r="AU184" i="5"/>
  <c r="AT184" i="5" s="1"/>
  <c r="AS184" i="5" s="1"/>
  <c r="AR184" i="5" s="1"/>
  <c r="AQ184" i="5" s="1"/>
  <c r="AP184" i="5" s="1"/>
  <c r="AO184" i="5" s="1"/>
  <c r="AN184" i="5" s="1"/>
  <c r="AM184" i="5" s="1"/>
  <c r="AL184" i="5" s="1"/>
  <c r="Z184" i="5"/>
  <c r="G177" i="5"/>
  <c r="Z177" i="5"/>
  <c r="AU177" i="5"/>
  <c r="AC83" i="5"/>
  <c r="AF83" i="5"/>
  <c r="I83" i="5"/>
  <c r="Z126" i="5"/>
  <c r="G126" i="5"/>
  <c r="Z106" i="5"/>
  <c r="G106" i="5"/>
  <c r="AU106" i="5"/>
  <c r="G84" i="5"/>
  <c r="Z84" i="5"/>
  <c r="AU84" i="5"/>
  <c r="Z196" i="5"/>
  <c r="G196" i="5"/>
  <c r="AU196" i="5"/>
  <c r="AF189" i="5"/>
  <c r="G183" i="5"/>
  <c r="AF183" i="5" s="1"/>
  <c r="Z183" i="5"/>
  <c r="AU183" i="5"/>
  <c r="AB11" i="5"/>
  <c r="BK39" i="5"/>
  <c r="BK128" i="5"/>
  <c r="AT133" i="5"/>
  <c r="AS133" i="5" s="1"/>
  <c r="AR133" i="5" s="1"/>
  <c r="AQ133" i="5" s="1"/>
  <c r="AP133" i="5" s="1"/>
  <c r="AO133" i="5" s="1"/>
  <c r="AN133" i="5" s="1"/>
  <c r="AM133" i="5" s="1"/>
  <c r="AL133" i="5" s="1"/>
  <c r="AT193" i="5"/>
  <c r="AS193" i="5" s="1"/>
  <c r="AR193" i="5" s="1"/>
  <c r="AQ193" i="5" s="1"/>
  <c r="AP193" i="5" s="1"/>
  <c r="AO193" i="5" s="1"/>
  <c r="AN193" i="5" s="1"/>
  <c r="AM193" i="5" s="1"/>
  <c r="AL193" i="5" s="1"/>
  <c r="AT31" i="5"/>
  <c r="AS31" i="5" s="1"/>
  <c r="BJ66" i="5"/>
  <c r="BI66" i="5" s="1"/>
  <c r="BH66" i="5" s="1"/>
  <c r="BG66" i="5" s="1"/>
  <c r="BF66" i="5" s="1"/>
  <c r="BE66" i="5" s="1"/>
  <c r="BD66" i="5" s="1"/>
  <c r="BC66" i="5" s="1"/>
  <c r="BK34" i="5"/>
  <c r="BJ34" i="5" s="1"/>
  <c r="BI34" i="5" s="1"/>
  <c r="BH34" i="5" s="1"/>
  <c r="BG34" i="5" s="1"/>
  <c r="BF34" i="5" s="1"/>
  <c r="BE34" i="5" s="1"/>
  <c r="BD34" i="5" s="1"/>
  <c r="BC34" i="5" s="1"/>
  <c r="BJ128" i="5"/>
  <c r="BI128" i="5" s="1"/>
  <c r="BH128" i="5" s="1"/>
  <c r="BG128" i="5" s="1"/>
  <c r="BF128" i="5" s="1"/>
  <c r="BE128" i="5" s="1"/>
  <c r="BD128" i="5" s="1"/>
  <c r="BC128" i="5" s="1"/>
  <c r="AT204" i="5"/>
  <c r="AT28" i="5"/>
  <c r="AS28" i="5" s="1"/>
  <c r="AR28" i="5" s="1"/>
  <c r="AQ28" i="5" s="1"/>
  <c r="AP28" i="5" s="1"/>
  <c r="AO28" i="5" s="1"/>
  <c r="AN28" i="5" s="1"/>
  <c r="AM28" i="5" s="1"/>
  <c r="AL28" i="5" s="1"/>
  <c r="AR31" i="5"/>
  <c r="AQ31" i="5" s="1"/>
  <c r="AP31" i="5" s="1"/>
  <c r="AO31" i="5" s="1"/>
  <c r="AN31" i="5" s="1"/>
  <c r="AM31" i="5" s="1"/>
  <c r="AL31" i="5" s="1"/>
  <c r="BK118" i="5"/>
  <c r="BJ118" i="5" s="1"/>
  <c r="BI118" i="5" s="1"/>
  <c r="BH118" i="5" s="1"/>
  <c r="BG118" i="5" s="1"/>
  <c r="BF118" i="5" s="1"/>
  <c r="BE118" i="5" s="1"/>
  <c r="BD118" i="5" s="1"/>
  <c r="BC118" i="5" s="1"/>
  <c r="BK131" i="5"/>
  <c r="BJ131" i="5" s="1"/>
  <c r="BI131" i="5" s="1"/>
  <c r="BH131" i="5" s="1"/>
  <c r="BG131" i="5" s="1"/>
  <c r="BF131" i="5" s="1"/>
  <c r="BE131" i="5" s="1"/>
  <c r="BD131" i="5" s="1"/>
  <c r="BC131" i="5" s="1"/>
  <c r="BK127" i="5"/>
  <c r="BK90" i="5"/>
  <c r="BJ90" i="5" s="1"/>
  <c r="BI90" i="5" s="1"/>
  <c r="BH90" i="5" s="1"/>
  <c r="BG90" i="5" s="1"/>
  <c r="BF90" i="5" s="1"/>
  <c r="BE90" i="5" s="1"/>
  <c r="BD90" i="5" s="1"/>
  <c r="BC90" i="5" s="1"/>
  <c r="AS204" i="5"/>
  <c r="AR204" i="5" s="1"/>
  <c r="AQ204" i="5" s="1"/>
  <c r="AP204" i="5" s="1"/>
  <c r="AO204" i="5" s="1"/>
  <c r="AN204" i="5" s="1"/>
  <c r="AM204" i="5" s="1"/>
  <c r="AL204" i="5" s="1"/>
  <c r="AT88" i="5"/>
  <c r="AT34" i="5"/>
  <c r="AS34" i="5" s="1"/>
  <c r="AR34" i="5" s="1"/>
  <c r="AQ34" i="5" s="1"/>
  <c r="AP34" i="5" s="1"/>
  <c r="AO34" i="5" s="1"/>
  <c r="AN34" i="5" s="1"/>
  <c r="AM34" i="5" s="1"/>
  <c r="AL34" i="5" s="1"/>
  <c r="BK47" i="5"/>
  <c r="BJ127" i="5"/>
  <c r="BI127" i="5" s="1"/>
  <c r="BH127" i="5" s="1"/>
  <c r="BG127" i="5" s="1"/>
  <c r="BF127" i="5" s="1"/>
  <c r="BE127" i="5" s="1"/>
  <c r="BD127" i="5" s="1"/>
  <c r="BC127" i="5" s="1"/>
  <c r="BK75" i="5"/>
  <c r="AT76" i="5"/>
  <c r="AS76" i="5" s="1"/>
  <c r="AR76" i="5" s="1"/>
  <c r="AQ76" i="5" s="1"/>
  <c r="AP76" i="5" s="1"/>
  <c r="AO76" i="5" s="1"/>
  <c r="AN76" i="5" s="1"/>
  <c r="AM76" i="5" s="1"/>
  <c r="AL76" i="5" s="1"/>
  <c r="AT67" i="5"/>
  <c r="AS67" i="5" s="1"/>
  <c r="AR67" i="5" s="1"/>
  <c r="AQ67" i="5" s="1"/>
  <c r="AP67" i="5" s="1"/>
  <c r="AO67" i="5" s="1"/>
  <c r="AN67" i="5" s="1"/>
  <c r="AM67" i="5" s="1"/>
  <c r="AL67" i="5" s="1"/>
  <c r="AS88" i="5"/>
  <c r="AR88" i="5" s="1"/>
  <c r="AQ88" i="5" s="1"/>
  <c r="AP88" i="5" s="1"/>
  <c r="AO88" i="5" s="1"/>
  <c r="AN88" i="5" s="1"/>
  <c r="AM88" i="5" s="1"/>
  <c r="AL88" i="5" s="1"/>
  <c r="BK121" i="5"/>
  <c r="BJ121" i="5" s="1"/>
  <c r="BI121" i="5" s="1"/>
  <c r="BH121" i="5" s="1"/>
  <c r="BG121" i="5" s="1"/>
  <c r="BF121" i="5" s="1"/>
  <c r="BE121" i="5" s="1"/>
  <c r="BD121" i="5" s="1"/>
  <c r="BC121" i="5" s="1"/>
  <c r="BK120" i="5"/>
  <c r="BJ120" i="5" s="1"/>
  <c r="BI120" i="5" s="1"/>
  <c r="BH120" i="5" s="1"/>
  <c r="BG120" i="5" s="1"/>
  <c r="BF120" i="5" s="1"/>
  <c r="BE120" i="5" s="1"/>
  <c r="BD120" i="5" s="1"/>
  <c r="BC120" i="5" s="1"/>
  <c r="BJ39" i="5"/>
  <c r="BI39" i="5" s="1"/>
  <c r="BH39" i="5" s="1"/>
  <c r="BG39" i="5" s="1"/>
  <c r="BF39" i="5" s="1"/>
  <c r="BE39" i="5" s="1"/>
  <c r="BD39" i="5" s="1"/>
  <c r="BC39" i="5" s="1"/>
  <c r="BK104" i="5"/>
  <c r="BJ104" i="5" s="1"/>
  <c r="BI104" i="5" s="1"/>
  <c r="BH104" i="5" s="1"/>
  <c r="BG104" i="5" s="1"/>
  <c r="BF104" i="5" s="1"/>
  <c r="BE104" i="5" s="1"/>
  <c r="BD104" i="5" s="1"/>
  <c r="BC104" i="5" s="1"/>
  <c r="BK130" i="5"/>
  <c r="BJ130" i="5" s="1"/>
  <c r="BI130" i="5" s="1"/>
  <c r="BH130" i="5" s="1"/>
  <c r="BG130" i="5" s="1"/>
  <c r="BF130" i="5" s="1"/>
  <c r="BE130" i="5" s="1"/>
  <c r="BD130" i="5" s="1"/>
  <c r="BC130" i="5" s="1"/>
  <c r="BJ47" i="5"/>
  <c r="BI47" i="5" s="1"/>
  <c r="BH47" i="5" s="1"/>
  <c r="BG47" i="5" s="1"/>
  <c r="BF47" i="5" s="1"/>
  <c r="BE47" i="5" s="1"/>
  <c r="BD47" i="5" s="1"/>
  <c r="BC47" i="5" s="1"/>
  <c r="BK62" i="5"/>
  <c r="BK61" i="5"/>
  <c r="BJ61" i="5" s="1"/>
  <c r="BI61" i="5" s="1"/>
  <c r="BH61" i="5" s="1"/>
  <c r="BG61" i="5" s="1"/>
  <c r="BF61" i="5" s="1"/>
  <c r="BE61" i="5" s="1"/>
  <c r="BD61" i="5" s="1"/>
  <c r="BC61" i="5" s="1"/>
  <c r="BJ75" i="5"/>
  <c r="AB12" i="5"/>
  <c r="AT124" i="5"/>
  <c r="AS124" i="5" s="1"/>
  <c r="AR124" i="5" s="1"/>
  <c r="AQ124" i="5" s="1"/>
  <c r="AP124" i="5" s="1"/>
  <c r="AO124" i="5" s="1"/>
  <c r="AN124" i="5" s="1"/>
  <c r="AM124" i="5" s="1"/>
  <c r="AL124" i="5" s="1"/>
  <c r="BJ62" i="5"/>
  <c r="BJ68" i="5"/>
  <c r="BI68" i="5" s="1"/>
  <c r="BH68" i="5" s="1"/>
  <c r="BG68" i="5" s="1"/>
  <c r="BF68" i="5" s="1"/>
  <c r="BE68" i="5" s="1"/>
  <c r="BD68" i="5" s="1"/>
  <c r="BC68" i="5" s="1"/>
  <c r="BK133" i="5"/>
  <c r="BI75" i="5"/>
  <c r="BH75" i="5" s="1"/>
  <c r="BG75" i="5" s="1"/>
  <c r="BF75" i="5" s="1"/>
  <c r="BE75" i="5" s="1"/>
  <c r="BD75" i="5" s="1"/>
  <c r="BC75" i="5" s="1"/>
  <c r="AT164" i="5"/>
  <c r="AS164" i="5" s="1"/>
  <c r="AR164" i="5" s="1"/>
  <c r="AQ164" i="5" s="1"/>
  <c r="AP164" i="5" s="1"/>
  <c r="AO164" i="5" s="1"/>
  <c r="AN164" i="5" s="1"/>
  <c r="AM164" i="5" s="1"/>
  <c r="AL164" i="5" s="1"/>
  <c r="BK73" i="5"/>
  <c r="BJ73" i="5" s="1"/>
  <c r="BI73" i="5" s="1"/>
  <c r="BH73" i="5" s="1"/>
  <c r="BG73" i="5" s="1"/>
  <c r="BF73" i="5" s="1"/>
  <c r="BE73" i="5" s="1"/>
  <c r="BD73" i="5" s="1"/>
  <c r="BC73" i="5" s="1"/>
  <c r="BJ97" i="5"/>
  <c r="BI97" i="5" s="1"/>
  <c r="BH97" i="5" s="1"/>
  <c r="BG97" i="5" s="1"/>
  <c r="BF97" i="5" s="1"/>
  <c r="BE97" i="5" s="1"/>
  <c r="BD97" i="5" s="1"/>
  <c r="BC97" i="5" s="1"/>
  <c r="BI62" i="5"/>
  <c r="BH62" i="5" s="1"/>
  <c r="BG62" i="5" s="1"/>
  <c r="BF62" i="5" s="1"/>
  <c r="BE62" i="5" s="1"/>
  <c r="BD62" i="5" s="1"/>
  <c r="BC62" i="5" s="1"/>
  <c r="BJ133" i="5"/>
  <c r="BI133" i="5" s="1"/>
  <c r="BH133" i="5" s="1"/>
  <c r="BG133" i="5" s="1"/>
  <c r="BF133" i="5" s="1"/>
  <c r="BE133" i="5" s="1"/>
  <c r="BD133" i="5" s="1"/>
  <c r="BC133" i="5" s="1"/>
  <c r="AT200" i="5"/>
  <c r="AS200" i="5" s="1"/>
  <c r="AR200" i="5" s="1"/>
  <c r="AQ200" i="5" s="1"/>
  <c r="AP200" i="5" s="1"/>
  <c r="AO200" i="5" s="1"/>
  <c r="AN200" i="5" s="1"/>
  <c r="AM200" i="5" s="1"/>
  <c r="AL200" i="5" s="1"/>
  <c r="AT21" i="5"/>
  <c r="AS21" i="5" s="1"/>
  <c r="AR21" i="5" s="1"/>
  <c r="AQ21" i="5" s="1"/>
  <c r="AP21" i="5" s="1"/>
  <c r="AO21" i="5" s="1"/>
  <c r="AN21" i="5" s="1"/>
  <c r="AM21" i="5" s="1"/>
  <c r="AL21" i="5" s="1"/>
  <c r="BK101" i="5"/>
  <c r="BJ101" i="5" s="1"/>
  <c r="BI101" i="5" s="1"/>
  <c r="BH101" i="5" s="1"/>
  <c r="BG101" i="5" s="1"/>
  <c r="BF101" i="5" s="1"/>
  <c r="BE101" i="5" s="1"/>
  <c r="BD101" i="5" s="1"/>
  <c r="BC101" i="5" s="1"/>
  <c r="BK56" i="5"/>
  <c r="BJ56" i="5" s="1"/>
  <c r="BI56" i="5" s="1"/>
  <c r="BH56" i="5" s="1"/>
  <c r="BG56" i="5" s="1"/>
  <c r="BF56" i="5" s="1"/>
  <c r="BE56" i="5" s="1"/>
  <c r="BD56" i="5" s="1"/>
  <c r="BC56" i="5" s="1"/>
  <c r="BK103" i="5"/>
  <c r="BJ103" i="5" s="1"/>
  <c r="BI103" i="5" s="1"/>
  <c r="BH103" i="5" s="1"/>
  <c r="BG103" i="5" s="1"/>
  <c r="BF103" i="5" s="1"/>
  <c r="BE103" i="5" s="1"/>
  <c r="BD103" i="5" s="1"/>
  <c r="BC103" i="5" s="1"/>
  <c r="AF204" i="5"/>
  <c r="K204" i="5"/>
  <c r="AU159" i="5"/>
  <c r="Z159" i="5"/>
  <c r="AU145" i="5"/>
  <c r="AT145" i="5" s="1"/>
  <c r="AS145" i="5" s="1"/>
  <c r="AR145" i="5" s="1"/>
  <c r="AQ145" i="5" s="1"/>
  <c r="AP145" i="5" s="1"/>
  <c r="AO145" i="5" s="1"/>
  <c r="AN145" i="5" s="1"/>
  <c r="AM145" i="5" s="1"/>
  <c r="AL145" i="5" s="1"/>
  <c r="AI145" i="5" s="1"/>
  <c r="Z145" i="5"/>
  <c r="G145" i="5"/>
  <c r="G139" i="5"/>
  <c r="K139" i="5" s="1"/>
  <c r="AU139" i="5"/>
  <c r="Z139" i="5"/>
  <c r="BK33" i="5"/>
  <c r="BJ33" i="5" s="1"/>
  <c r="BI33" i="5" s="1"/>
  <c r="BH33" i="5" s="1"/>
  <c r="BG33" i="5" s="1"/>
  <c r="BF33" i="5" s="1"/>
  <c r="BE33" i="5" s="1"/>
  <c r="BD33" i="5" s="1"/>
  <c r="BC33" i="5" s="1"/>
  <c r="AF159" i="5"/>
  <c r="J159" i="5"/>
  <c r="AC159" i="5"/>
  <c r="AU119" i="5"/>
  <c r="Z119" i="5"/>
  <c r="G119" i="5"/>
  <c r="AC119" i="5" s="1"/>
  <c r="Z111" i="5"/>
  <c r="G111" i="5"/>
  <c r="AU111" i="5"/>
  <c r="AU105" i="5"/>
  <c r="Z105" i="5"/>
  <c r="G105" i="5"/>
  <c r="Z71" i="5"/>
  <c r="G71" i="5"/>
  <c r="AU71" i="5"/>
  <c r="Z65" i="5"/>
  <c r="AU65" i="5"/>
  <c r="G65" i="5"/>
  <c r="Z50" i="5"/>
  <c r="AU50" i="5"/>
  <c r="G50" i="5"/>
  <c r="AF50" i="5" s="1"/>
  <c r="K206" i="5"/>
  <c r="AC206" i="5"/>
  <c r="AF206" i="5"/>
  <c r="Z188" i="5"/>
  <c r="G188" i="5"/>
  <c r="AU188" i="5"/>
  <c r="BK96" i="5"/>
  <c r="BJ96" i="5" s="1"/>
  <c r="BI96" i="5" s="1"/>
  <c r="BH96" i="5" s="1"/>
  <c r="BG96" i="5" s="1"/>
  <c r="BF96" i="5" s="1"/>
  <c r="BE96" i="5" s="1"/>
  <c r="BD96" i="5" s="1"/>
  <c r="BC96" i="5" s="1"/>
  <c r="Z144" i="5"/>
  <c r="AU144" i="5"/>
  <c r="AT144" i="5" s="1"/>
  <c r="AS144" i="5" s="1"/>
  <c r="AR144" i="5" s="1"/>
  <c r="AQ144" i="5" s="1"/>
  <c r="AP144" i="5" s="1"/>
  <c r="AO144" i="5" s="1"/>
  <c r="AN144" i="5" s="1"/>
  <c r="AM144" i="5" s="1"/>
  <c r="AL144" i="5" s="1"/>
  <c r="AK144" i="5" s="1"/>
  <c r="G137" i="5"/>
  <c r="Z137" i="5"/>
  <c r="AU97" i="5"/>
  <c r="Z97" i="5"/>
  <c r="G97" i="5"/>
  <c r="G89" i="5"/>
  <c r="AU89" i="5"/>
  <c r="Z64" i="5"/>
  <c r="G64" i="5"/>
  <c r="AU64" i="5"/>
  <c r="AT64" i="5" s="1"/>
  <c r="AS64" i="5" s="1"/>
  <c r="AR64" i="5" s="1"/>
  <c r="AQ64" i="5" s="1"/>
  <c r="AP64" i="5" s="1"/>
  <c r="AO64" i="5" s="1"/>
  <c r="AN64" i="5" s="1"/>
  <c r="AM64" i="5" s="1"/>
  <c r="AL64" i="5" s="1"/>
  <c r="Z49" i="5"/>
  <c r="AU49" i="5"/>
  <c r="G49" i="5"/>
  <c r="Z206" i="5"/>
  <c r="AU206" i="5"/>
  <c r="G181" i="5"/>
  <c r="J181" i="5" s="1"/>
  <c r="Z181" i="5"/>
  <c r="AU181" i="5"/>
  <c r="G174" i="5"/>
  <c r="K174" i="5" s="1"/>
  <c r="Z174" i="5"/>
  <c r="AU174" i="5"/>
  <c r="AF37" i="5"/>
  <c r="AC37" i="5"/>
  <c r="I37" i="5"/>
  <c r="R37" i="5"/>
  <c r="T37" i="5" s="1"/>
  <c r="AC134" i="5"/>
  <c r="AF134" i="5"/>
  <c r="I94" i="5"/>
  <c r="AC94" i="5"/>
  <c r="AF94" i="5"/>
  <c r="R94" i="5"/>
  <c r="T94" i="5" s="1"/>
  <c r="AC91" i="5"/>
  <c r="AF91" i="5"/>
  <c r="AF72" i="5"/>
  <c r="AC72" i="5"/>
  <c r="AC34" i="5"/>
  <c r="AF34" i="5"/>
  <c r="G129" i="5"/>
  <c r="Z129" i="5"/>
  <c r="AU129" i="5"/>
  <c r="Z109" i="5"/>
  <c r="G109" i="5"/>
  <c r="AU109" i="5"/>
  <c r="Z81" i="5"/>
  <c r="AU81" i="5"/>
  <c r="AT81" i="5" s="1"/>
  <c r="AS81" i="5" s="1"/>
  <c r="AR81" i="5" s="1"/>
  <c r="AQ81" i="5" s="1"/>
  <c r="AP81" i="5" s="1"/>
  <c r="AO81" i="5" s="1"/>
  <c r="AN81" i="5" s="1"/>
  <c r="AM81" i="5" s="1"/>
  <c r="AL81" i="5" s="1"/>
  <c r="G81" i="5"/>
  <c r="Z63" i="5"/>
  <c r="G63" i="5"/>
  <c r="G55" i="5"/>
  <c r="AC55" i="5" s="1"/>
  <c r="AU55" i="5"/>
  <c r="G199" i="5"/>
  <c r="K199" i="5" s="1"/>
  <c r="Z199" i="5"/>
  <c r="AU199" i="5"/>
  <c r="AT199" i="5" s="1"/>
  <c r="AS199" i="5" s="1"/>
  <c r="AR199" i="5" s="1"/>
  <c r="AQ199" i="5" s="1"/>
  <c r="AP199" i="5" s="1"/>
  <c r="AO199" i="5" s="1"/>
  <c r="AN199" i="5" s="1"/>
  <c r="AM199" i="5" s="1"/>
  <c r="AL199" i="5" s="1"/>
  <c r="AJ199" i="5" s="1"/>
  <c r="G167" i="5"/>
  <c r="K167" i="5" s="1"/>
  <c r="AU167" i="5"/>
  <c r="AT167" i="5" s="1"/>
  <c r="AS167" i="5" s="1"/>
  <c r="AR167" i="5" s="1"/>
  <c r="AQ167" i="5" s="1"/>
  <c r="AP167" i="5" s="1"/>
  <c r="AO167" i="5" s="1"/>
  <c r="AN167" i="5" s="1"/>
  <c r="AM167" i="5" s="1"/>
  <c r="AL167" i="5" s="1"/>
  <c r="AJ167" i="5" s="1"/>
  <c r="AC85" i="5"/>
  <c r="I85" i="5"/>
  <c r="R85" i="5"/>
  <c r="T85" i="5" s="1"/>
  <c r="AF85" i="5"/>
  <c r="AC113" i="5"/>
  <c r="AF113" i="5"/>
  <c r="AC107" i="5"/>
  <c r="AF107" i="5"/>
  <c r="G156" i="5"/>
  <c r="AF156" i="5" s="1"/>
  <c r="AU156" i="5"/>
  <c r="AT156" i="5" s="1"/>
  <c r="AS156" i="5" s="1"/>
  <c r="AR156" i="5" s="1"/>
  <c r="AQ156" i="5" s="1"/>
  <c r="AP156" i="5" s="1"/>
  <c r="AO156" i="5" s="1"/>
  <c r="AN156" i="5" s="1"/>
  <c r="AM156" i="5" s="1"/>
  <c r="AL156" i="5" s="1"/>
  <c r="Z128" i="5"/>
  <c r="AU128" i="5"/>
  <c r="AT128" i="5" s="1"/>
  <c r="AS128" i="5" s="1"/>
  <c r="AR128" i="5" s="1"/>
  <c r="AQ128" i="5" s="1"/>
  <c r="AP128" i="5" s="1"/>
  <c r="AO128" i="5" s="1"/>
  <c r="AN128" i="5" s="1"/>
  <c r="AM128" i="5" s="1"/>
  <c r="AL128" i="5" s="1"/>
  <c r="G102" i="5"/>
  <c r="AU102" i="5"/>
  <c r="AT102" i="5" s="1"/>
  <c r="AS102" i="5" s="1"/>
  <c r="AR102" i="5" s="1"/>
  <c r="AQ102" i="5" s="1"/>
  <c r="AP102" i="5" s="1"/>
  <c r="AO102" i="5" s="1"/>
  <c r="AN102" i="5" s="1"/>
  <c r="AM102" i="5" s="1"/>
  <c r="AL102" i="5" s="1"/>
  <c r="AI102" i="5" s="1"/>
  <c r="AH102" i="5" s="1"/>
  <c r="G74" i="5"/>
  <c r="AC74" i="5" s="1"/>
  <c r="Z74" i="5"/>
  <c r="AU62" i="5"/>
  <c r="Z62" i="5"/>
  <c r="G192" i="5"/>
  <c r="AU192" i="5"/>
  <c r="Z192" i="5"/>
  <c r="AU186" i="5"/>
  <c r="G186" i="5"/>
  <c r="G166" i="5"/>
  <c r="AC166" i="5" s="1"/>
  <c r="AU166" i="5"/>
  <c r="AT166" i="5" s="1"/>
  <c r="AS166" i="5" s="1"/>
  <c r="AR166" i="5" s="1"/>
  <c r="AQ166" i="5" s="1"/>
  <c r="AP166" i="5" s="1"/>
  <c r="AO166" i="5" s="1"/>
  <c r="AN166" i="5" s="1"/>
  <c r="AM166" i="5" s="1"/>
  <c r="AL166" i="5" s="1"/>
  <c r="Z166" i="5"/>
  <c r="AU222" i="5"/>
  <c r="AT222" i="5" s="1"/>
  <c r="AS222" i="5" s="1"/>
  <c r="G222" i="5"/>
  <c r="K222" i="5" s="1"/>
  <c r="G68" i="5"/>
  <c r="Z29" i="5"/>
  <c r="AU225" i="5"/>
  <c r="AT116" i="5"/>
  <c r="AS116" i="5" s="1"/>
  <c r="AR116" i="5" s="1"/>
  <c r="AQ116" i="5" s="1"/>
  <c r="AP116" i="5" s="1"/>
  <c r="AO116" i="5" s="1"/>
  <c r="AN116" i="5" s="1"/>
  <c r="AM116" i="5" s="1"/>
  <c r="AL116" i="5" s="1"/>
  <c r="AU136" i="5"/>
  <c r="AT136" i="5" s="1"/>
  <c r="AS136" i="5" s="1"/>
  <c r="AR136" i="5" s="1"/>
  <c r="AQ136" i="5" s="1"/>
  <c r="AP136" i="5" s="1"/>
  <c r="AO136" i="5" s="1"/>
  <c r="AN136" i="5" s="1"/>
  <c r="AM136" i="5" s="1"/>
  <c r="AL136" i="5" s="1"/>
  <c r="AU220" i="5"/>
  <c r="AU214" i="5"/>
  <c r="AT214" i="5" s="1"/>
  <c r="AS214" i="5" s="1"/>
  <c r="AU165" i="5"/>
  <c r="AT165" i="5" s="1"/>
  <c r="AS165" i="5" s="1"/>
  <c r="AR165" i="5" s="1"/>
  <c r="AQ165" i="5" s="1"/>
  <c r="AP165" i="5" s="1"/>
  <c r="AO165" i="5" s="1"/>
  <c r="AN165" i="5" s="1"/>
  <c r="AM165" i="5" s="1"/>
  <c r="AL165" i="5" s="1"/>
  <c r="AU56" i="5"/>
  <c r="AT56" i="5" s="1"/>
  <c r="AS56" i="5" s="1"/>
  <c r="AR56" i="5" s="1"/>
  <c r="AQ56" i="5" s="1"/>
  <c r="AP56" i="5" s="1"/>
  <c r="AO56" i="5" s="1"/>
  <c r="AN56" i="5" s="1"/>
  <c r="AM56" i="5" s="1"/>
  <c r="AL56" i="5" s="1"/>
  <c r="AJ56" i="5" s="1"/>
  <c r="AU216" i="5"/>
  <c r="AJ201" i="5"/>
  <c r="AI201" i="5"/>
  <c r="AK201" i="5"/>
  <c r="AK187" i="5"/>
  <c r="AJ187" i="5"/>
  <c r="AI187" i="5"/>
  <c r="AJ190" i="5"/>
  <c r="AI190" i="5"/>
  <c r="AK190" i="5"/>
  <c r="AI36" i="5"/>
  <c r="AJ36" i="5"/>
  <c r="AK36" i="5"/>
  <c r="AI144" i="5"/>
  <c r="AJ57" i="5"/>
  <c r="AK57" i="5"/>
  <c r="AI57" i="5"/>
  <c r="AK108" i="5"/>
  <c r="AI108" i="5"/>
  <c r="AJ108" i="5"/>
  <c r="AJ164" i="5"/>
  <c r="AI164" i="5"/>
  <c r="AK164" i="5"/>
  <c r="AK137" i="5"/>
  <c r="AI137" i="5"/>
  <c r="AH137" i="5" s="1"/>
  <c r="AJ137" i="5"/>
  <c r="AJ156" i="5"/>
  <c r="AI156" i="5"/>
  <c r="AK156" i="5"/>
  <c r="AK48" i="5"/>
  <c r="AI48" i="5"/>
  <c r="AJ48" i="5"/>
  <c r="AJ102" i="5"/>
  <c r="AK148" i="5"/>
  <c r="AI148" i="5"/>
  <c r="AJ148" i="5"/>
  <c r="AK149" i="5"/>
  <c r="AJ149" i="5"/>
  <c r="AI149" i="5"/>
  <c r="AF117" i="5"/>
  <c r="AC117" i="5"/>
  <c r="J117" i="5"/>
  <c r="R117" i="5"/>
  <c r="T117" i="5" s="1"/>
  <c r="Z110" i="5"/>
  <c r="G110" i="5"/>
  <c r="AU110" i="5"/>
  <c r="R100" i="5"/>
  <c r="T100" i="5" s="1"/>
  <c r="AF100" i="5"/>
  <c r="I100" i="5"/>
  <c r="AC100" i="5"/>
  <c r="Z95" i="5"/>
  <c r="G95" i="5"/>
  <c r="AU95" i="5"/>
  <c r="AK171" i="5"/>
  <c r="AJ171" i="5"/>
  <c r="AI171" i="5"/>
  <c r="AF182" i="5"/>
  <c r="I54" i="5"/>
  <c r="AC151" i="5"/>
  <c r="I24" i="5"/>
  <c r="I58" i="5"/>
  <c r="R61" i="5"/>
  <c r="T61" i="5" s="1"/>
  <c r="AF80" i="5"/>
  <c r="AJ69" i="5"/>
  <c r="AK99" i="5"/>
  <c r="AI167" i="5"/>
  <c r="AJ195" i="5"/>
  <c r="AK195" i="5"/>
  <c r="AC31" i="5"/>
  <c r="AC58" i="5"/>
  <c r="AK69" i="5"/>
  <c r="AJ103" i="5"/>
  <c r="AI63" i="5"/>
  <c r="AH63" i="5" s="1"/>
  <c r="AK146" i="5"/>
  <c r="AJ146" i="5"/>
  <c r="AI146" i="5"/>
  <c r="AI59" i="5"/>
  <c r="AK59" i="5"/>
  <c r="AJ161" i="5"/>
  <c r="AI161" i="5"/>
  <c r="AK161" i="5"/>
  <c r="AK86" i="5"/>
  <c r="AI86" i="5"/>
  <c r="AJ86" i="5"/>
  <c r="AC92" i="5"/>
  <c r="AI78" i="5"/>
  <c r="AK78" i="5"/>
  <c r="AJ150" i="5"/>
  <c r="AI150" i="5"/>
  <c r="AH150" i="5" s="1"/>
  <c r="AK150" i="5"/>
  <c r="AK41" i="5"/>
  <c r="AI41" i="5"/>
  <c r="AK145" i="5"/>
  <c r="AJ145" i="5"/>
  <c r="AJ198" i="5"/>
  <c r="AK198" i="5"/>
  <c r="AJ176" i="5"/>
  <c r="AI176" i="5"/>
  <c r="AK194" i="5"/>
  <c r="AJ194" i="5"/>
  <c r="AI25" i="5"/>
  <c r="AK25" i="5"/>
  <c r="AJ25" i="5"/>
  <c r="AK56" i="5"/>
  <c r="AF122" i="5"/>
  <c r="R31" i="5"/>
  <c r="T31" i="5" s="1"/>
  <c r="K202" i="5"/>
  <c r="I80" i="5"/>
  <c r="AF90" i="5"/>
  <c r="AJ87" i="5"/>
  <c r="AK176" i="5"/>
  <c r="AI209" i="5"/>
  <c r="AJ209" i="5"/>
  <c r="AH209" i="5" s="1"/>
  <c r="AJ160" i="5"/>
  <c r="AI160" i="5"/>
  <c r="AK160" i="5"/>
  <c r="R92" i="5"/>
  <c r="T92" i="5" s="1"/>
  <c r="J130" i="5"/>
  <c r="R69" i="5"/>
  <c r="T69" i="5" s="1"/>
  <c r="R44" i="5"/>
  <c r="T44" i="5" s="1"/>
  <c r="AF61" i="5"/>
  <c r="R120" i="5"/>
  <c r="T120" i="5" s="1"/>
  <c r="AC90" i="5"/>
  <c r="AI87" i="5"/>
  <c r="AK122" i="5"/>
  <c r="AJ122" i="5"/>
  <c r="AJ158" i="5"/>
  <c r="AI158" i="5"/>
  <c r="AK158" i="5"/>
  <c r="AI175" i="5"/>
  <c r="AJ175" i="5"/>
  <c r="AK175" i="5"/>
  <c r="AI45" i="5"/>
  <c r="I92" i="5"/>
  <c r="R122" i="5"/>
  <c r="T122" i="5" s="1"/>
  <c r="AI179" i="5"/>
  <c r="AJ41" i="5"/>
  <c r="AJ66" i="5"/>
  <c r="AI66" i="5"/>
  <c r="AK66" i="5"/>
  <c r="AI37" i="5"/>
  <c r="AJ37" i="5"/>
  <c r="AK168" i="5"/>
  <c r="AI168" i="5"/>
  <c r="AJ168" i="5"/>
  <c r="AI199" i="5"/>
  <c r="AH199" i="5" s="1"/>
  <c r="R73" i="5"/>
  <c r="T73" i="5" s="1"/>
  <c r="AC73" i="5"/>
  <c r="AF73" i="5"/>
  <c r="G116" i="5"/>
  <c r="Z116" i="5"/>
  <c r="Z140" i="5"/>
  <c r="G140" i="5"/>
  <c r="AU140" i="5"/>
  <c r="G131" i="5"/>
  <c r="AU131" i="5"/>
  <c r="Z131" i="5"/>
  <c r="AC147" i="5"/>
  <c r="AF147" i="5"/>
  <c r="K147" i="5"/>
  <c r="Z153" i="5"/>
  <c r="G153" i="5"/>
  <c r="AU153" i="5"/>
  <c r="AF192" i="5"/>
  <c r="J192" i="5"/>
  <c r="AC192" i="5"/>
  <c r="G185" i="5"/>
  <c r="Z185" i="5"/>
  <c r="AU185" i="5"/>
  <c r="G180" i="5"/>
  <c r="AU180" i="5"/>
  <c r="R50" i="5"/>
  <c r="T50" i="5" s="1"/>
  <c r="I50" i="5"/>
  <c r="AC50" i="5"/>
  <c r="AF119" i="5"/>
  <c r="I119" i="5"/>
  <c r="R119" i="5"/>
  <c r="T119" i="5" s="1"/>
  <c r="Z66" i="5"/>
  <c r="G66" i="5"/>
  <c r="AU33" i="5"/>
  <c r="Z33" i="5"/>
  <c r="G33" i="5"/>
  <c r="G207" i="5"/>
  <c r="Z207" i="5"/>
  <c r="AU207" i="5"/>
  <c r="Z32" i="5"/>
  <c r="AU32" i="5"/>
  <c r="G32" i="5"/>
  <c r="Z70" i="5"/>
  <c r="G70" i="5"/>
  <c r="AU70" i="5"/>
  <c r="AC123" i="5"/>
  <c r="AF123" i="5"/>
  <c r="I123" i="5"/>
  <c r="R84" i="5"/>
  <c r="T84" i="5" s="1"/>
  <c r="I84" i="5"/>
  <c r="AC84" i="5"/>
  <c r="AF84" i="5"/>
  <c r="Z79" i="5"/>
  <c r="G79" i="5"/>
  <c r="AU79" i="5"/>
  <c r="Z127" i="5"/>
  <c r="Z161" i="5"/>
  <c r="G161" i="5"/>
  <c r="Z152" i="5"/>
  <c r="AF135" i="5"/>
  <c r="J135" i="5"/>
  <c r="AC135" i="5"/>
  <c r="AF74" i="5"/>
  <c r="R74" i="5"/>
  <c r="T74" i="5" s="1"/>
  <c r="I74" i="5"/>
  <c r="I55" i="5"/>
  <c r="AF55" i="5"/>
  <c r="R55" i="5"/>
  <c r="T55" i="5" s="1"/>
  <c r="I39" i="5"/>
  <c r="AF39" i="5"/>
  <c r="R39" i="5"/>
  <c r="T39" i="5" s="1"/>
  <c r="G195" i="5"/>
  <c r="Z195" i="5"/>
  <c r="G179" i="5"/>
  <c r="Z179" i="5"/>
  <c r="G217" i="5"/>
  <c r="K217" i="5" s="1"/>
  <c r="AU217" i="5"/>
  <c r="AT217" i="5" s="1"/>
  <c r="AS217" i="5" s="1"/>
  <c r="AR217" i="5" s="1"/>
  <c r="AQ217" i="5" s="1"/>
  <c r="AP217" i="5" s="1"/>
  <c r="AC156" i="5"/>
  <c r="I152" i="5"/>
  <c r="AC152" i="5"/>
  <c r="G212" i="5"/>
  <c r="Z212" i="5"/>
  <c r="G198" i="5"/>
  <c r="Z198" i="5"/>
  <c r="K191" i="5"/>
  <c r="AF191" i="5"/>
  <c r="AC191" i="5"/>
  <c r="G169" i="5"/>
  <c r="Z169" i="5"/>
  <c r="AU226" i="5"/>
  <c r="AT226" i="5" s="1"/>
  <c r="AS226" i="5" s="1"/>
  <c r="AR226" i="5" s="1"/>
  <c r="AQ226" i="5" s="1"/>
  <c r="G226" i="5"/>
  <c r="K226" i="5" s="1"/>
  <c r="K164" i="5"/>
  <c r="AF164" i="5"/>
  <c r="Z114" i="5"/>
  <c r="G114" i="5"/>
  <c r="G98" i="5"/>
  <c r="Z98" i="5"/>
  <c r="G88" i="5"/>
  <c r="Z88" i="5"/>
  <c r="Z82" i="5"/>
  <c r="G82" i="5"/>
  <c r="G43" i="5"/>
  <c r="Z43" i="5"/>
  <c r="G25" i="5"/>
  <c r="Z25" i="5"/>
  <c r="G210" i="5"/>
  <c r="Z210" i="5"/>
  <c r="G187" i="5"/>
  <c r="Z187" i="5"/>
  <c r="K183" i="5"/>
  <c r="AC183" i="5"/>
  <c r="K173" i="5"/>
  <c r="AC173" i="5"/>
  <c r="AF173" i="5"/>
  <c r="G168" i="5"/>
  <c r="Z168" i="5"/>
  <c r="Z138" i="5"/>
  <c r="G138" i="5"/>
  <c r="K209" i="5"/>
  <c r="AC209" i="5"/>
  <c r="AF209" i="5"/>
  <c r="G190" i="5"/>
  <c r="Z190" i="5"/>
  <c r="AC167" i="5"/>
  <c r="AF167" i="5"/>
  <c r="G225" i="5"/>
  <c r="K225" i="5" s="1"/>
  <c r="AU213" i="5"/>
  <c r="AT213" i="5" s="1"/>
  <c r="AS213" i="5" s="1"/>
  <c r="AR213" i="5" s="1"/>
  <c r="AQ213" i="5" s="1"/>
  <c r="AP213" i="5" s="1"/>
  <c r="AO213" i="5" s="1"/>
  <c r="AN213" i="5" s="1"/>
  <c r="AM213" i="5" s="1"/>
  <c r="AL213" i="5" s="1"/>
  <c r="G213" i="5"/>
  <c r="K213" i="5" s="1"/>
  <c r="Z150" i="5"/>
  <c r="G150" i="5"/>
  <c r="AC112" i="5"/>
  <c r="AF112" i="5"/>
  <c r="R112" i="5"/>
  <c r="T112" i="5" s="1"/>
  <c r="I112" i="5"/>
  <c r="Z205" i="5"/>
  <c r="G205" i="5"/>
  <c r="G221" i="5"/>
  <c r="K221" i="5" s="1"/>
  <c r="AU221" i="5"/>
  <c r="AS221" i="5" s="1"/>
  <c r="AR221" i="5" s="1"/>
  <c r="AQ221" i="5" s="1"/>
  <c r="AP221" i="5" s="1"/>
  <c r="AO221" i="5" s="1"/>
  <c r="AN221" i="5" s="1"/>
  <c r="AM221" i="5" s="1"/>
  <c r="AL221" i="5" s="1"/>
  <c r="G133" i="5"/>
  <c r="Z133" i="5"/>
  <c r="G41" i="5"/>
  <c r="Z41" i="5"/>
  <c r="G23" i="5"/>
  <c r="Z23" i="5"/>
  <c r="AF200" i="5"/>
  <c r="K200" i="5"/>
  <c r="Z193" i="5"/>
  <c r="G193" i="5"/>
  <c r="AF181" i="5"/>
  <c r="AF166" i="5"/>
  <c r="K166" i="5"/>
  <c r="G215" i="5"/>
  <c r="K215" i="5" s="1"/>
  <c r="AU215" i="5"/>
  <c r="AT215" i="5" s="1"/>
  <c r="AS215" i="5" s="1"/>
  <c r="Z148" i="5"/>
  <c r="G148" i="5"/>
  <c r="AF127" i="5"/>
  <c r="AC127" i="5"/>
  <c r="J127" i="5"/>
  <c r="G57" i="5"/>
  <c r="Z57" i="5"/>
  <c r="G45" i="5"/>
  <c r="Z45" i="5"/>
  <c r="G27" i="5"/>
  <c r="Z27" i="5"/>
  <c r="K175" i="5"/>
  <c r="AC175" i="5"/>
  <c r="AF175" i="5"/>
  <c r="Z171" i="5"/>
  <c r="G171" i="5"/>
  <c r="G223" i="5"/>
  <c r="K223" i="5" s="1"/>
  <c r="AU223" i="5"/>
  <c r="AT223" i="5" s="1"/>
  <c r="AS223" i="5" s="1"/>
  <c r="AU218" i="5"/>
  <c r="AT218" i="5" s="1"/>
  <c r="G157" i="5"/>
  <c r="G219" i="5"/>
  <c r="K219" i="5" s="1"/>
  <c r="Z102" i="5"/>
  <c r="Z86" i="5"/>
  <c r="Z55" i="5"/>
  <c r="G220" i="5"/>
  <c r="K220" i="5" s="1"/>
  <c r="P16" i="5"/>
  <c r="P17" i="5" s="1"/>
  <c r="P18" i="5" s="1"/>
  <c r="AU227" i="5"/>
  <c r="AK219" i="5"/>
  <c r="AJ219" i="5"/>
  <c r="AI219" i="5"/>
  <c r="AR211" i="5"/>
  <c r="AQ211" i="5" s="1"/>
  <c r="AP211" i="5" s="1"/>
  <c r="AO211" i="5" s="1"/>
  <c r="AN211" i="5" s="1"/>
  <c r="AM211" i="5" s="1"/>
  <c r="AL211" i="5" s="1"/>
  <c r="AR222" i="5"/>
  <c r="AQ222" i="5" s="1"/>
  <c r="AT220" i="5"/>
  <c r="AS220" i="5" s="1"/>
  <c r="AR220" i="5" s="1"/>
  <c r="AQ220" i="5" s="1"/>
  <c r="AP220" i="5" s="1"/>
  <c r="AO220" i="5" s="1"/>
  <c r="AN220" i="5" s="1"/>
  <c r="AM220" i="5" s="1"/>
  <c r="AL220" i="5" s="1"/>
  <c r="AR214" i="5"/>
  <c r="AQ214" i="5" s="1"/>
  <c r="AP214" i="5" s="1"/>
  <c r="AO214" i="5" s="1"/>
  <c r="AN214" i="5" s="1"/>
  <c r="AM214" i="5" s="1"/>
  <c r="AL214" i="5" s="1"/>
  <c r="AT224" i="5"/>
  <c r="AS224" i="5" s="1"/>
  <c r="AR224" i="5" s="1"/>
  <c r="AQ224" i="5" s="1"/>
  <c r="AP224" i="5" s="1"/>
  <c r="AO224" i="5" s="1"/>
  <c r="AN224" i="5" s="1"/>
  <c r="AM224" i="5" s="1"/>
  <c r="AL224" i="5" s="1"/>
  <c r="AP222" i="5"/>
  <c r="AO222" i="5" s="1"/>
  <c r="AN222" i="5" s="1"/>
  <c r="AM222" i="5" s="1"/>
  <c r="AL222" i="5" s="1"/>
  <c r="AT227" i="5"/>
  <c r="AT221" i="5"/>
  <c r="AT225" i="5"/>
  <c r="AS225" i="5" s="1"/>
  <c r="AR225" i="5" s="1"/>
  <c r="AQ225" i="5" s="1"/>
  <c r="AP225" i="5" s="1"/>
  <c r="AO225" i="5" s="1"/>
  <c r="AN225" i="5" s="1"/>
  <c r="AM225" i="5" s="1"/>
  <c r="AL225" i="5" s="1"/>
  <c r="AT216" i="5"/>
  <c r="AS216" i="5" s="1"/>
  <c r="AR216" i="5" s="1"/>
  <c r="AQ216" i="5" s="1"/>
  <c r="AP216" i="5" s="1"/>
  <c r="AO216" i="5" s="1"/>
  <c r="AN216" i="5" s="1"/>
  <c r="AM216" i="5" s="1"/>
  <c r="AL216" i="5" s="1"/>
  <c r="E116" i="3"/>
  <c r="F26" i="1"/>
  <c r="G26" i="1" s="1"/>
  <c r="I26" i="1" s="1"/>
  <c r="F116" i="1"/>
  <c r="E77" i="3"/>
  <c r="E67" i="1"/>
  <c r="E126" i="1"/>
  <c r="F126" i="1" s="1"/>
  <c r="G126" i="1" s="1"/>
  <c r="J126" i="1" s="1"/>
  <c r="E69" i="1"/>
  <c r="E33" i="3" s="1"/>
  <c r="E149" i="1"/>
  <c r="E111" i="1"/>
  <c r="E135" i="1"/>
  <c r="E88" i="1"/>
  <c r="E219" i="1"/>
  <c r="F219" i="1" s="1"/>
  <c r="P219" i="1" s="1"/>
  <c r="E63" i="1"/>
  <c r="E49" i="1"/>
  <c r="E213" i="1"/>
  <c r="F213" i="1" s="1"/>
  <c r="G213" i="1" s="1"/>
  <c r="U213" i="1" s="1"/>
  <c r="E110" i="3"/>
  <c r="E192" i="1"/>
  <c r="E186" i="1"/>
  <c r="F186" i="1" s="1"/>
  <c r="G186" i="1" s="1"/>
  <c r="K186" i="1" s="1"/>
  <c r="E208" i="1"/>
  <c r="F208" i="1" s="1"/>
  <c r="U208" i="1" s="1"/>
  <c r="E214" i="1"/>
  <c r="F214" i="1" s="1"/>
  <c r="E177" i="1"/>
  <c r="E207" i="1"/>
  <c r="F207" i="1" s="1"/>
  <c r="P207" i="1" s="1"/>
  <c r="E52" i="1"/>
  <c r="E30" i="3"/>
  <c r="E42" i="1"/>
  <c r="D14" i="1"/>
  <c r="E160" i="1"/>
  <c r="E140" i="1"/>
  <c r="E106" i="1"/>
  <c r="F93" i="1"/>
  <c r="P93" i="1" s="1"/>
  <c r="E87" i="3"/>
  <c r="E228" i="1"/>
  <c r="F228" i="1" s="1"/>
  <c r="G228" i="1" s="1"/>
  <c r="K228" i="1" s="1"/>
  <c r="F56" i="1"/>
  <c r="G56" i="1" s="1"/>
  <c r="I56" i="1" s="1"/>
  <c r="E90" i="1"/>
  <c r="E134" i="1"/>
  <c r="E82" i="1"/>
  <c r="E39" i="1"/>
  <c r="F39" i="1" s="1"/>
  <c r="E119" i="1"/>
  <c r="E144" i="1"/>
  <c r="F144" i="1" s="1"/>
  <c r="E181" i="1"/>
  <c r="E99" i="1"/>
  <c r="F99" i="1" s="1"/>
  <c r="E227" i="1"/>
  <c r="F227" i="1" s="1"/>
  <c r="E89" i="1"/>
  <c r="E73" i="1"/>
  <c r="F73" i="1" s="1"/>
  <c r="G73" i="1" s="1"/>
  <c r="I73" i="1" s="1"/>
  <c r="E132" i="3"/>
  <c r="E163" i="3"/>
  <c r="E198" i="1"/>
  <c r="F198" i="1" s="1"/>
  <c r="G198" i="1" s="1"/>
  <c r="K198" i="1" s="1"/>
  <c r="E184" i="1"/>
  <c r="F184" i="1" s="1"/>
  <c r="G184" i="1" s="1"/>
  <c r="K184" i="1" s="1"/>
  <c r="E170" i="1"/>
  <c r="F170" i="1" s="1"/>
  <c r="E197" i="1"/>
  <c r="F197" i="1" s="1"/>
  <c r="G197" i="1" s="1"/>
  <c r="J197" i="1" s="1"/>
  <c r="E206" i="1"/>
  <c r="F206" i="1" s="1"/>
  <c r="U206" i="1" s="1"/>
  <c r="E224" i="1"/>
  <c r="F224" i="1" s="1"/>
  <c r="G224" i="1" s="1"/>
  <c r="K224" i="1" s="1"/>
  <c r="E188" i="1"/>
  <c r="E44" i="1"/>
  <c r="E62" i="1"/>
  <c r="E38" i="1"/>
  <c r="E174" i="1"/>
  <c r="E157" i="1"/>
  <c r="E129" i="1"/>
  <c r="E100" i="1"/>
  <c r="F100" i="1" s="1"/>
  <c r="G100" i="1" s="1"/>
  <c r="I100" i="1" s="1"/>
  <c r="F105" i="1"/>
  <c r="G105" i="1" s="1"/>
  <c r="I105" i="1" s="1"/>
  <c r="E21" i="1"/>
  <c r="E97" i="1"/>
  <c r="E138" i="1"/>
  <c r="F138" i="1" s="1"/>
  <c r="G138" i="1" s="1"/>
  <c r="K138" i="1" s="1"/>
  <c r="E217" i="1"/>
  <c r="F217" i="1" s="1"/>
  <c r="G217" i="1" s="1"/>
  <c r="K217" i="1" s="1"/>
  <c r="E87" i="1"/>
  <c r="E71" i="1"/>
  <c r="E123" i="1"/>
  <c r="E166" i="1"/>
  <c r="F166" i="1" s="1"/>
  <c r="E151" i="1"/>
  <c r="F151" i="1" s="1"/>
  <c r="G151" i="1" s="1"/>
  <c r="J151" i="1" s="1"/>
  <c r="E25" i="1"/>
  <c r="E94" i="1"/>
  <c r="E202" i="1"/>
  <c r="F202" i="1" s="1"/>
  <c r="E212" i="1"/>
  <c r="F212" i="1" s="1"/>
  <c r="G212" i="1" s="1"/>
  <c r="K212" i="1" s="1"/>
  <c r="E187" i="1"/>
  <c r="F187" i="1" s="1"/>
  <c r="E176" i="1"/>
  <c r="E203" i="1"/>
  <c r="F203" i="1" s="1"/>
  <c r="E172" i="1"/>
  <c r="F172" i="1" s="1"/>
  <c r="G172" i="1" s="1"/>
  <c r="K172" i="1" s="1"/>
  <c r="E68" i="1"/>
  <c r="F68" i="1" s="1"/>
  <c r="G68" i="1" s="1"/>
  <c r="I68" i="1" s="1"/>
  <c r="E40" i="1"/>
  <c r="E58" i="1"/>
  <c r="F58" i="1" s="1"/>
  <c r="G58" i="1" s="1"/>
  <c r="I58" i="1" s="1"/>
  <c r="E210" i="1"/>
  <c r="F210" i="1" s="1"/>
  <c r="P210" i="1" s="1"/>
  <c r="E156" i="1"/>
  <c r="E128" i="1"/>
  <c r="E86" i="1"/>
  <c r="P100" i="1"/>
  <c r="R100" i="1" s="1"/>
  <c r="T100" i="1" s="1"/>
  <c r="F75" i="1"/>
  <c r="G75" i="1" s="1"/>
  <c r="I75" i="1" s="1"/>
  <c r="E151" i="3"/>
  <c r="F115" i="1"/>
  <c r="G115" i="1" s="1"/>
  <c r="J115" i="1" s="1"/>
  <c r="E80" i="3"/>
  <c r="E31" i="1"/>
  <c r="E103" i="1"/>
  <c r="E142" i="1"/>
  <c r="E91" i="1"/>
  <c r="F91" i="1" s="1"/>
  <c r="E76" i="1"/>
  <c r="E150" i="1"/>
  <c r="E41" i="1"/>
  <c r="E128" i="3" s="1"/>
  <c r="E27" i="1"/>
  <c r="E101" i="1"/>
  <c r="E74" i="1"/>
  <c r="E179" i="1"/>
  <c r="E168" i="1"/>
  <c r="F168" i="1" s="1"/>
  <c r="G168" i="1" s="1"/>
  <c r="K168" i="1" s="1"/>
  <c r="E191" i="1"/>
  <c r="F191" i="1" s="1"/>
  <c r="G191" i="1" s="1"/>
  <c r="E200" i="1"/>
  <c r="F200" i="1" s="1"/>
  <c r="G200" i="1" s="1"/>
  <c r="K200" i="1" s="1"/>
  <c r="E205" i="1"/>
  <c r="F205" i="1" s="1"/>
  <c r="G205" i="1" s="1"/>
  <c r="K205" i="1" s="1"/>
  <c r="E36" i="1"/>
  <c r="E54" i="1"/>
  <c r="E34" i="1"/>
  <c r="E125" i="1"/>
  <c r="E82" i="3" s="1"/>
  <c r="E78" i="1"/>
  <c r="F78" i="1" s="1"/>
  <c r="P78" i="1" s="1"/>
  <c r="E53" i="1"/>
  <c r="F53" i="1" s="1"/>
  <c r="E114" i="1"/>
  <c r="E136" i="3" s="1"/>
  <c r="E154" i="1"/>
  <c r="E223" i="1"/>
  <c r="F223" i="1" s="1"/>
  <c r="G223" i="1" s="1"/>
  <c r="K223" i="1" s="1"/>
  <c r="E104" i="1"/>
  <c r="E92" i="1"/>
  <c r="E155" i="1"/>
  <c r="E59" i="1"/>
  <c r="E221" i="1"/>
  <c r="F221" i="1" s="1"/>
  <c r="P221" i="1" s="1"/>
  <c r="E107" i="1"/>
  <c r="F107" i="1" s="1"/>
  <c r="G107" i="1" s="1"/>
  <c r="I107" i="1" s="1"/>
  <c r="E33" i="1"/>
  <c r="E222" i="1"/>
  <c r="F222" i="1" s="1"/>
  <c r="G222" i="1" s="1"/>
  <c r="K222" i="1" s="1"/>
  <c r="E45" i="1"/>
  <c r="E109" i="3"/>
  <c r="E204" i="1"/>
  <c r="F204" i="1" s="1"/>
  <c r="E171" i="1"/>
  <c r="F171" i="1" s="1"/>
  <c r="G171" i="1" s="1"/>
  <c r="K171" i="1" s="1"/>
  <c r="E216" i="1"/>
  <c r="F216" i="1" s="1"/>
  <c r="E183" i="1"/>
  <c r="E196" i="1"/>
  <c r="E173" i="1"/>
  <c r="F173" i="1" s="1"/>
  <c r="G173" i="1" s="1"/>
  <c r="K173" i="1" s="1"/>
  <c r="E64" i="1"/>
  <c r="E28" i="1"/>
  <c r="E30" i="1"/>
  <c r="E153" i="1"/>
  <c r="F153" i="1" s="1"/>
  <c r="G153" i="1" s="1"/>
  <c r="I153" i="1" s="1"/>
  <c r="E117" i="1"/>
  <c r="E32" i="1"/>
  <c r="F32" i="1" s="1"/>
  <c r="E65" i="1"/>
  <c r="E37" i="1"/>
  <c r="E118" i="1"/>
  <c r="F118" i="1" s="1"/>
  <c r="G118" i="1" s="1"/>
  <c r="J118" i="1" s="1"/>
  <c r="E158" i="1"/>
  <c r="E165" i="1"/>
  <c r="F165" i="1" s="1"/>
  <c r="P165" i="1" s="1"/>
  <c r="E110" i="1"/>
  <c r="E135" i="3" s="1"/>
  <c r="E98" i="1"/>
  <c r="E127" i="1"/>
  <c r="F127" i="1" s="1"/>
  <c r="G127" i="1" s="1"/>
  <c r="J127" i="1" s="1"/>
  <c r="E159" i="1"/>
  <c r="E77" i="1"/>
  <c r="E94" i="3"/>
  <c r="E35" i="1"/>
  <c r="F35" i="1" s="1"/>
  <c r="G35" i="1" s="1"/>
  <c r="I35" i="1" s="1"/>
  <c r="E84" i="1"/>
  <c r="F180" i="1"/>
  <c r="G180" i="1" s="1"/>
  <c r="J180" i="1" s="1"/>
  <c r="E51" i="1"/>
  <c r="E17" i="3" s="1"/>
  <c r="E182" i="1"/>
  <c r="E211" i="1"/>
  <c r="F211" i="1" s="1"/>
  <c r="G211" i="1" s="1"/>
  <c r="K211" i="1" s="1"/>
  <c r="E209" i="1"/>
  <c r="F209" i="1" s="1"/>
  <c r="G209" i="1" s="1"/>
  <c r="K209" i="1" s="1"/>
  <c r="E175" i="1"/>
  <c r="F175" i="1" s="1"/>
  <c r="G175" i="1" s="1"/>
  <c r="K175" i="1" s="1"/>
  <c r="E193" i="1"/>
  <c r="E60" i="1"/>
  <c r="E24" i="1"/>
  <c r="E50" i="1"/>
  <c r="F50" i="1" s="1"/>
  <c r="E164" i="1"/>
  <c r="F164" i="1" s="1"/>
  <c r="G164" i="1" s="1"/>
  <c r="K164" i="1" s="1"/>
  <c r="E152" i="1"/>
  <c r="F152" i="1" s="1"/>
  <c r="P152" i="1" s="1"/>
  <c r="H32" i="4"/>
  <c r="AC56" i="4"/>
  <c r="AF175" i="4"/>
  <c r="AF49" i="4"/>
  <c r="AC62" i="4"/>
  <c r="AF71" i="4"/>
  <c r="R39" i="4"/>
  <c r="T39" i="4" s="1"/>
  <c r="Z198" i="4"/>
  <c r="G198" i="4"/>
  <c r="Z123" i="4"/>
  <c r="G199" i="4"/>
  <c r="Z199" i="4"/>
  <c r="AC155" i="4"/>
  <c r="G120" i="4"/>
  <c r="Z120" i="4"/>
  <c r="AC102" i="4"/>
  <c r="AF56" i="4"/>
  <c r="I81" i="4"/>
  <c r="AC194" i="4"/>
  <c r="K155" i="4"/>
  <c r="AF81" i="4"/>
  <c r="J194" i="4"/>
  <c r="AC110" i="4"/>
  <c r="R59" i="4"/>
  <c r="T59" i="4" s="1"/>
  <c r="AC59" i="4"/>
  <c r="I39" i="4"/>
  <c r="Z125" i="4"/>
  <c r="G125" i="4"/>
  <c r="Z130" i="4"/>
  <c r="R47" i="4"/>
  <c r="T47" i="4" s="1"/>
  <c r="AC47" i="4"/>
  <c r="AF47" i="4"/>
  <c r="I47" i="4"/>
  <c r="AF59" i="4"/>
  <c r="AC126" i="4"/>
  <c r="I91" i="4"/>
  <c r="R48" i="4"/>
  <c r="T48" i="4" s="1"/>
  <c r="I98" i="4"/>
  <c r="AF188" i="4"/>
  <c r="R115" i="4"/>
  <c r="T115" i="4" s="1"/>
  <c r="AC119" i="4"/>
  <c r="Z67" i="4"/>
  <c r="G180" i="4"/>
  <c r="J180" i="4" s="1"/>
  <c r="G158" i="4"/>
  <c r="G200" i="4"/>
  <c r="Z70" i="4"/>
  <c r="Z111" i="4"/>
  <c r="G111" i="4"/>
  <c r="G105" i="4"/>
  <c r="Z105" i="4"/>
  <c r="G35" i="4"/>
  <c r="Z35" i="4"/>
  <c r="I85" i="4"/>
  <c r="AF57" i="4"/>
  <c r="I41" i="4"/>
  <c r="G169" i="4"/>
  <c r="G97" i="4"/>
  <c r="I57" i="4"/>
  <c r="G186" i="4"/>
  <c r="Z42" i="4"/>
  <c r="G114" i="4"/>
  <c r="Z140" i="4"/>
  <c r="AF68" i="4"/>
  <c r="R68" i="4"/>
  <c r="T68" i="4" s="1"/>
  <c r="AC68" i="4"/>
  <c r="Z116" i="4"/>
  <c r="I119" i="4"/>
  <c r="G142" i="4"/>
  <c r="G116" i="4"/>
  <c r="AF93" i="4"/>
  <c r="G67" i="4"/>
  <c r="AC44" i="4"/>
  <c r="G70" i="4"/>
  <c r="G121" i="4"/>
  <c r="Z121" i="4"/>
  <c r="G135" i="4"/>
  <c r="Z135" i="4"/>
  <c r="Z58" i="4"/>
  <c r="P32" i="4"/>
  <c r="AF32" i="4" s="1"/>
  <c r="C17" i="4"/>
  <c r="E112" i="4"/>
  <c r="F112" i="4" s="1"/>
  <c r="E30" i="4"/>
  <c r="F30" i="4" s="1"/>
  <c r="E228" i="4"/>
  <c r="F228" i="4" s="1"/>
  <c r="E21" i="4"/>
  <c r="F21" i="4" s="1"/>
  <c r="E100" i="4"/>
  <c r="F100" i="4" s="1"/>
  <c r="E173" i="4"/>
  <c r="F173" i="4" s="1"/>
  <c r="AY18" i="4"/>
  <c r="E227" i="4"/>
  <c r="F227" i="4" s="1"/>
  <c r="E229" i="4"/>
  <c r="F229" i="4" s="1"/>
  <c r="G229" i="4" s="1"/>
  <c r="K229" i="4" s="1"/>
  <c r="E86" i="4"/>
  <c r="F86" i="4" s="1"/>
  <c r="E172" i="4"/>
  <c r="F172" i="4" s="1"/>
  <c r="AC188" i="4"/>
  <c r="E73" i="4"/>
  <c r="F73" i="4" s="1"/>
  <c r="E138" i="4"/>
  <c r="F138" i="4" s="1"/>
  <c r="G117" i="4"/>
  <c r="Z117" i="4"/>
  <c r="Z74" i="4"/>
  <c r="G74" i="4"/>
  <c r="Z166" i="4"/>
  <c r="G136" i="4"/>
  <c r="Z136" i="4"/>
  <c r="G89" i="4"/>
  <c r="Z89" i="4"/>
  <c r="Z22" i="4"/>
  <c r="G22" i="4"/>
  <c r="Z221" i="4"/>
  <c r="G221" i="4"/>
  <c r="Z220" i="4"/>
  <c r="G220" i="4"/>
  <c r="Z172" i="4"/>
  <c r="G172" i="4"/>
  <c r="R71" i="4"/>
  <c r="T71" i="4" s="1"/>
  <c r="G25" i="4"/>
  <c r="Z25" i="4"/>
  <c r="AC180" i="4"/>
  <c r="AF180" i="4"/>
  <c r="Z73" i="4"/>
  <c r="G73" i="4"/>
  <c r="Z124" i="4"/>
  <c r="AC26" i="4"/>
  <c r="I26" i="4"/>
  <c r="R26" i="4"/>
  <c r="T26" i="4" s="1"/>
  <c r="G101" i="4"/>
  <c r="Z101" i="4"/>
  <c r="Z184" i="4"/>
  <c r="Z174" i="4"/>
  <c r="G174" i="4"/>
  <c r="G132" i="4"/>
  <c r="Z132" i="4"/>
  <c r="Z79" i="4"/>
  <c r="G79" i="4"/>
  <c r="G219" i="4"/>
  <c r="Z219" i="4"/>
  <c r="Z118" i="4"/>
  <c r="G118" i="4"/>
  <c r="Z88" i="4"/>
  <c r="G88" i="4"/>
  <c r="Z171" i="4"/>
  <c r="Z147" i="4"/>
  <c r="G147" i="4"/>
  <c r="Z61" i="4"/>
  <c r="G61" i="4"/>
  <c r="G76" i="4"/>
  <c r="Z76" i="4"/>
  <c r="Z201" i="4"/>
  <c r="G201" i="4"/>
  <c r="AC153" i="4"/>
  <c r="I153" i="4"/>
  <c r="Z24" i="4"/>
  <c r="G36" i="4"/>
  <c r="Z36" i="4"/>
  <c r="Z144" i="4"/>
  <c r="G160" i="4"/>
  <c r="Z160" i="4"/>
  <c r="R63" i="4"/>
  <c r="T63" i="4" s="1"/>
  <c r="I63" i="4"/>
  <c r="AF63" i="4"/>
  <c r="AC63" i="4"/>
  <c r="Z195" i="4"/>
  <c r="Z29" i="4"/>
  <c r="G29" i="4"/>
  <c r="Z157" i="4"/>
  <c r="AF109" i="4"/>
  <c r="I109" i="4"/>
  <c r="R109" i="4"/>
  <c r="T109" i="4" s="1"/>
  <c r="Z178" i="4"/>
  <c r="G178" i="4"/>
  <c r="Z218" i="4"/>
  <c r="G218" i="4"/>
  <c r="Z191" i="4"/>
  <c r="G108" i="4"/>
  <c r="Z108" i="4"/>
  <c r="Z128" i="4"/>
  <c r="G151" i="4"/>
  <c r="G106" i="4"/>
  <c r="Z106" i="4"/>
  <c r="G191" i="4"/>
  <c r="Z210" i="4"/>
  <c r="Z152" i="4"/>
  <c r="G152" i="4"/>
  <c r="Z148" i="4"/>
  <c r="G80" i="4"/>
  <c r="Z26" i="4"/>
  <c r="G149" i="4"/>
  <c r="Z149" i="4"/>
  <c r="G96" i="4"/>
  <c r="G207" i="4"/>
  <c r="G65" i="4"/>
  <c r="Z65" i="4"/>
  <c r="G177" i="4"/>
  <c r="G77" i="4"/>
  <c r="Z77" i="4"/>
  <c r="Z54" i="4"/>
  <c r="G54" i="4"/>
  <c r="G165" i="4"/>
  <c r="Z165" i="4"/>
  <c r="G203" i="4"/>
  <c r="G212" i="4"/>
  <c r="Z212" i="4"/>
  <c r="G210" i="1"/>
  <c r="K210" i="1" s="1"/>
  <c r="P137" i="1"/>
  <c r="G137" i="1"/>
  <c r="J137" i="1" s="1"/>
  <c r="P39" i="1"/>
  <c r="G39" i="1"/>
  <c r="I39" i="1" s="1"/>
  <c r="G194" i="1"/>
  <c r="J194" i="1" s="1"/>
  <c r="P194" i="1"/>
  <c r="R194" i="1" s="1"/>
  <c r="T194" i="1" s="1"/>
  <c r="G214" i="1"/>
  <c r="U214" i="1" s="1"/>
  <c r="P214" i="1"/>
  <c r="W33" i="1"/>
  <c r="P206" i="1"/>
  <c r="R206" i="1" s="1"/>
  <c r="T206" i="1" s="1"/>
  <c r="P73" i="1"/>
  <c r="R73" i="1" s="1"/>
  <c r="T73" i="1" s="1"/>
  <c r="P169" i="1"/>
  <c r="R169" i="1" s="1"/>
  <c r="T169" i="1" s="1"/>
  <c r="W22" i="1"/>
  <c r="W6" i="1"/>
  <c r="W36" i="1"/>
  <c r="W20" i="1"/>
  <c r="E32" i="3"/>
  <c r="P209" i="1"/>
  <c r="R209" i="1" s="1"/>
  <c r="T209" i="1" s="1"/>
  <c r="P224" i="1"/>
  <c r="R224" i="1" s="1"/>
  <c r="T224" i="1" s="1"/>
  <c r="E148" i="1"/>
  <c r="E136" i="1"/>
  <c r="E124" i="1"/>
  <c r="E112" i="1"/>
  <c r="F112" i="1" s="1"/>
  <c r="E96" i="1"/>
  <c r="E72" i="1"/>
  <c r="E226" i="1"/>
  <c r="F226" i="1" s="1"/>
  <c r="F139" i="1"/>
  <c r="G139" i="1" s="1"/>
  <c r="K139" i="1" s="1"/>
  <c r="E79" i="3"/>
  <c r="E37" i="3"/>
  <c r="W32" i="1"/>
  <c r="P199" i="1"/>
  <c r="R199" i="1" s="1"/>
  <c r="T199" i="1" s="1"/>
  <c r="W5" i="1"/>
  <c r="W14" i="1"/>
  <c r="W25" i="1"/>
  <c r="W29" i="1"/>
  <c r="W28" i="1"/>
  <c r="P22" i="1"/>
  <c r="R22" i="1" s="1"/>
  <c r="T22" i="1" s="1"/>
  <c r="E147" i="1"/>
  <c r="E133" i="1"/>
  <c r="E145" i="3" s="1"/>
  <c r="E109" i="1"/>
  <c r="E95" i="1"/>
  <c r="E23" i="1"/>
  <c r="P55" i="1"/>
  <c r="R55" i="1" s="1"/>
  <c r="T55" i="1" s="1"/>
  <c r="W10" i="1"/>
  <c r="P127" i="1"/>
  <c r="R127" i="1" s="1"/>
  <c r="T127" i="1" s="1"/>
  <c r="G219" i="1"/>
  <c r="K219" i="1" s="1"/>
  <c r="P198" i="1"/>
  <c r="R198" i="1" s="1"/>
  <c r="T198" i="1" s="1"/>
  <c r="E97" i="3"/>
  <c r="E75" i="3"/>
  <c r="P146" i="1"/>
  <c r="R146" i="1" s="1"/>
  <c r="T146" i="1" s="1"/>
  <c r="W13" i="1"/>
  <c r="W8" i="1"/>
  <c r="W18" i="1"/>
  <c r="W11" i="1"/>
  <c r="P195" i="1"/>
  <c r="R195" i="1" s="1"/>
  <c r="T195" i="1" s="1"/>
  <c r="E121" i="1"/>
  <c r="E108" i="1"/>
  <c r="E61" i="1"/>
  <c r="R219" i="1"/>
  <c r="T219" i="1" s="1"/>
  <c r="E21" i="3"/>
  <c r="P75" i="1"/>
  <c r="R75" i="1" s="1"/>
  <c r="T75" i="1" s="1"/>
  <c r="P164" i="1"/>
  <c r="R164" i="1" s="1"/>
  <c r="T164" i="1" s="1"/>
  <c r="P175" i="1"/>
  <c r="R175" i="1" s="1"/>
  <c r="T175" i="1" s="1"/>
  <c r="E85" i="3"/>
  <c r="P225" i="1"/>
  <c r="R225" i="1" s="1"/>
  <c r="T225" i="1" s="1"/>
  <c r="P113" i="1"/>
  <c r="R113" i="1" s="1"/>
  <c r="T113" i="1" s="1"/>
  <c r="W16" i="1"/>
  <c r="W26" i="1"/>
  <c r="W2" i="1"/>
  <c r="E141" i="1"/>
  <c r="E132" i="1"/>
  <c r="E120" i="1"/>
  <c r="E138" i="3" s="1"/>
  <c r="E220" i="1"/>
  <c r="F220" i="1" s="1"/>
  <c r="W12" i="1"/>
  <c r="F110" i="1"/>
  <c r="G110" i="1" s="1"/>
  <c r="I110" i="1" s="1"/>
  <c r="P191" i="1"/>
  <c r="R191" i="1" s="1"/>
  <c r="T191" i="1" s="1"/>
  <c r="E63" i="3"/>
  <c r="W30" i="1"/>
  <c r="P213" i="1"/>
  <c r="R213" i="1" s="1"/>
  <c r="T213" i="1" s="1"/>
  <c r="P58" i="1"/>
  <c r="R58" i="1" s="1"/>
  <c r="T58" i="1" s="1"/>
  <c r="G152" i="1"/>
  <c r="W35" i="1"/>
  <c r="W9" i="1"/>
  <c r="E64" i="3"/>
  <c r="P118" i="1"/>
  <c r="R118" i="1" s="1"/>
  <c r="T118" i="1" s="1"/>
  <c r="E126" i="3"/>
  <c r="W21" i="1"/>
  <c r="P144" i="1"/>
  <c r="R144" i="1" s="1"/>
  <c r="T144" i="1" s="1"/>
  <c r="W19" i="1"/>
  <c r="P180" i="1"/>
  <c r="R180" i="1" s="1"/>
  <c r="T180" i="1" s="1"/>
  <c r="W24" i="1"/>
  <c r="W17" i="1"/>
  <c r="P208" i="1"/>
  <c r="R208" i="1" s="1"/>
  <c r="T208" i="1" s="1"/>
  <c r="P68" i="1"/>
  <c r="R68" i="1" s="1"/>
  <c r="T68" i="1" s="1"/>
  <c r="P153" i="1"/>
  <c r="R153" i="1" s="1"/>
  <c r="T153" i="1" s="1"/>
  <c r="E80" i="1"/>
  <c r="P115" i="1"/>
  <c r="R115" i="1" s="1"/>
  <c r="T115" i="1" s="1"/>
  <c r="P143" i="1"/>
  <c r="R143" i="1" s="1"/>
  <c r="T143" i="1" s="1"/>
  <c r="P105" i="1"/>
  <c r="R105" i="1" s="1"/>
  <c r="T105" i="1" s="1"/>
  <c r="P110" i="1"/>
  <c r="R110" i="1" s="1"/>
  <c r="T110" i="1" s="1"/>
  <c r="P35" i="1"/>
  <c r="R35" i="1" s="1"/>
  <c r="T35" i="1" s="1"/>
  <c r="W27" i="1"/>
  <c r="P163" i="1"/>
  <c r="R163" i="1" s="1"/>
  <c r="T163" i="1" s="1"/>
  <c r="P205" i="1"/>
  <c r="R205" i="1" s="1"/>
  <c r="T205" i="1" s="1"/>
  <c r="P66" i="1"/>
  <c r="R66" i="1" s="1"/>
  <c r="T66" i="1" s="1"/>
  <c r="W34" i="1"/>
  <c r="W7" i="1"/>
  <c r="F48" i="1"/>
  <c r="P48" i="1" s="1"/>
  <c r="F125" i="1"/>
  <c r="P125" i="1" s="1"/>
  <c r="E79" i="1"/>
  <c r="E29" i="1"/>
  <c r="E229" i="1"/>
  <c r="F229" i="1" s="1"/>
  <c r="P229" i="1" s="1"/>
  <c r="G99" i="1"/>
  <c r="I99" i="1" s="1"/>
  <c r="P99" i="1"/>
  <c r="G53" i="1"/>
  <c r="I53" i="1" s="1"/>
  <c r="P53" i="1"/>
  <c r="F130" i="1"/>
  <c r="E83" i="3"/>
  <c r="E11" i="3"/>
  <c r="F33" i="1"/>
  <c r="P167" i="1"/>
  <c r="G167" i="1"/>
  <c r="K167" i="1" s="1"/>
  <c r="E55" i="3"/>
  <c r="F131" i="1"/>
  <c r="E143" i="3"/>
  <c r="G221" i="1"/>
  <c r="K221" i="1" s="1"/>
  <c r="P217" i="1"/>
  <c r="R217" i="1" s="1"/>
  <c r="T217" i="1" s="1"/>
  <c r="P215" i="1"/>
  <c r="G215" i="1"/>
  <c r="K215" i="1" s="1"/>
  <c r="F43" i="1"/>
  <c r="E130" i="3"/>
  <c r="E118" i="3"/>
  <c r="F28" i="1"/>
  <c r="G166" i="1"/>
  <c r="K166" i="1" s="1"/>
  <c r="P166" i="1"/>
  <c r="E42" i="3"/>
  <c r="P202" i="1"/>
  <c r="G202" i="1"/>
  <c r="K202" i="1" s="1"/>
  <c r="F69" i="1"/>
  <c r="E19" i="3"/>
  <c r="P56" i="1"/>
  <c r="R56" i="1" s="1"/>
  <c r="T56" i="1" s="1"/>
  <c r="E31" i="3"/>
  <c r="F67" i="1"/>
  <c r="G122" i="1"/>
  <c r="I122" i="1" s="1"/>
  <c r="P122" i="1"/>
  <c r="K191" i="1"/>
  <c r="F81" i="1"/>
  <c r="E45" i="3"/>
  <c r="G170" i="1"/>
  <c r="K170" i="1" s="1"/>
  <c r="P170" i="1"/>
  <c r="R170" i="1" s="1"/>
  <c r="T170" i="1" s="1"/>
  <c r="G201" i="1"/>
  <c r="K201" i="1" s="1"/>
  <c r="P201" i="1"/>
  <c r="P173" i="1"/>
  <c r="G48" i="1"/>
  <c r="I48" i="1" s="1"/>
  <c r="P190" i="1"/>
  <c r="G190" i="1"/>
  <c r="K190" i="1" s="1"/>
  <c r="P203" i="1"/>
  <c r="G203" i="1"/>
  <c r="K203" i="1" s="1"/>
  <c r="F54" i="1"/>
  <c r="E20" i="3"/>
  <c r="P187" i="1"/>
  <c r="G187" i="1"/>
  <c r="K187" i="1" s="1"/>
  <c r="F30" i="1"/>
  <c r="E120" i="3"/>
  <c r="P116" i="1"/>
  <c r="R116" i="1" s="1"/>
  <c r="T116" i="1" s="1"/>
  <c r="G116" i="1"/>
  <c r="J116" i="1" s="1"/>
  <c r="G32" i="1"/>
  <c r="P32" i="1"/>
  <c r="E13" i="3"/>
  <c r="F47" i="1"/>
  <c r="E66" i="3"/>
  <c r="F102" i="1"/>
  <c r="E88" i="3"/>
  <c r="F41" i="1"/>
  <c r="E27" i="3"/>
  <c r="F63" i="1"/>
  <c r="P204" i="1"/>
  <c r="U204" i="1"/>
  <c r="P185" i="1"/>
  <c r="G185" i="1"/>
  <c r="K185" i="1" s="1"/>
  <c r="G46" i="1"/>
  <c r="I46" i="1" s="1"/>
  <c r="P46" i="1"/>
  <c r="P161" i="1"/>
  <c r="G161" i="1"/>
  <c r="K161" i="1" s="1"/>
  <c r="F103" i="1"/>
  <c r="E67" i="3"/>
  <c r="F155" i="1"/>
  <c r="E158" i="3"/>
  <c r="F178" i="1"/>
  <c r="E162" i="3"/>
  <c r="F42" i="1"/>
  <c r="E129" i="3"/>
  <c r="E153" i="3"/>
  <c r="F147" i="1"/>
  <c r="E96" i="3"/>
  <c r="E112" i="3"/>
  <c r="G226" i="1"/>
  <c r="K226" i="1" s="1"/>
  <c r="P226" i="1"/>
  <c r="AH171" i="5"/>
  <c r="AZ105" i="5"/>
  <c r="AX105" i="5" s="1"/>
  <c r="AH86" i="5"/>
  <c r="AZ78" i="5"/>
  <c r="AX78" i="5" s="1"/>
  <c r="AH160" i="5"/>
  <c r="AZ126" i="5"/>
  <c r="AX126" i="5" s="1"/>
  <c r="AZ76" i="5"/>
  <c r="AX76" i="5" s="1"/>
  <c r="AZ8" i="5"/>
  <c r="AX8" i="5" s="1"/>
  <c r="AZ136" i="5"/>
  <c r="AX136" i="5" s="1"/>
  <c r="AH161" i="5"/>
  <c r="AH85" i="5"/>
  <c r="AZ70" i="5"/>
  <c r="AX70" i="5" s="1"/>
  <c r="AH66" i="5"/>
  <c r="AH158" i="5"/>
  <c r="AZ5" i="5"/>
  <c r="AX5" i="5" s="1"/>
  <c r="AH194" i="5"/>
  <c r="AH57" i="5"/>
  <c r="AZ32" i="5"/>
  <c r="AX32" i="5" s="1"/>
  <c r="AH121" i="5"/>
  <c r="AH36" i="5"/>
  <c r="AH69" i="5"/>
  <c r="AH195" i="5"/>
  <c r="AZ38" i="5"/>
  <c r="AX38" i="5" s="1"/>
  <c r="AH78" i="5"/>
  <c r="AH37" i="5"/>
  <c r="AH179" i="5"/>
  <c r="AH176" i="5"/>
  <c r="AZ99" i="5"/>
  <c r="AX99" i="5" s="1"/>
  <c r="AZ71" i="5"/>
  <c r="AX71" i="5" s="1"/>
  <c r="AH59" i="5"/>
  <c r="AZ43" i="5"/>
  <c r="AX43" i="5" s="1"/>
  <c r="AH83" i="5"/>
  <c r="AZ65" i="5"/>
  <c r="AX65" i="5" s="1"/>
  <c r="AH146" i="5"/>
  <c r="AH145" i="5"/>
  <c r="AZ22" i="5"/>
  <c r="AX22" i="5" s="1"/>
  <c r="AZ129" i="5"/>
  <c r="AX129" i="5" s="1"/>
  <c r="C12" i="5"/>
  <c r="C12" i="4"/>
  <c r="C11" i="4"/>
  <c r="C11" i="5"/>
  <c r="AF193" i="4" l="1"/>
  <c r="J193" i="4"/>
  <c r="AC193" i="4"/>
  <c r="Z151" i="4"/>
  <c r="AU157" i="4"/>
  <c r="AT157" i="4" s="1"/>
  <c r="G157" i="4"/>
  <c r="Z203" i="4"/>
  <c r="Z103" i="4"/>
  <c r="G103" i="4"/>
  <c r="Z107" i="4"/>
  <c r="G107" i="4"/>
  <c r="G214" i="4"/>
  <c r="Z214" i="4"/>
  <c r="K154" i="4"/>
  <c r="AC154" i="4"/>
  <c r="AF154" i="4"/>
  <c r="Z95" i="4"/>
  <c r="G95" i="4"/>
  <c r="G50" i="4"/>
  <c r="Z50" i="4"/>
  <c r="G224" i="4"/>
  <c r="Z224" i="4"/>
  <c r="Z38" i="4"/>
  <c r="G38" i="4"/>
  <c r="AF210" i="4"/>
  <c r="K210" i="4"/>
  <c r="AC210" i="4"/>
  <c r="AC41" i="4"/>
  <c r="AF41" i="4"/>
  <c r="R41" i="4"/>
  <c r="T41" i="4" s="1"/>
  <c r="Z43" i="4"/>
  <c r="G43" i="4"/>
  <c r="Z192" i="4"/>
  <c r="G192" i="4"/>
  <c r="G213" i="4"/>
  <c r="Z213" i="4"/>
  <c r="AU39" i="4"/>
  <c r="K204" i="4"/>
  <c r="AF204" i="4"/>
  <c r="AC204" i="4"/>
  <c r="K176" i="4"/>
  <c r="AF176" i="4"/>
  <c r="AC176" i="4"/>
  <c r="AC171" i="4"/>
  <c r="K171" i="4"/>
  <c r="AF171" i="4"/>
  <c r="G222" i="4"/>
  <c r="Z222" i="4"/>
  <c r="Z179" i="4"/>
  <c r="G179" i="4"/>
  <c r="Z78" i="4"/>
  <c r="G78" i="4"/>
  <c r="G113" i="4"/>
  <c r="Z113" i="4"/>
  <c r="AB15" i="4"/>
  <c r="AU151" i="4" s="1"/>
  <c r="AT151" i="4" s="1"/>
  <c r="AS151" i="4" s="1"/>
  <c r="AR151" i="4" s="1"/>
  <c r="AQ151" i="4" s="1"/>
  <c r="AP151" i="4" s="1"/>
  <c r="AO151" i="4" s="1"/>
  <c r="AN151" i="4" s="1"/>
  <c r="AM151" i="4" s="1"/>
  <c r="AL151" i="4" s="1"/>
  <c r="AC71" i="4"/>
  <c r="I71" i="4"/>
  <c r="I37" i="4"/>
  <c r="R37" i="4"/>
  <c r="T37" i="4" s="1"/>
  <c r="AF37" i="4"/>
  <c r="AC37" i="4"/>
  <c r="I51" i="4"/>
  <c r="AC51" i="4"/>
  <c r="R51" i="4"/>
  <c r="T51" i="4" s="1"/>
  <c r="AF51" i="4"/>
  <c r="AF133" i="4"/>
  <c r="I133" i="4"/>
  <c r="AC133" i="4"/>
  <c r="AC84" i="4"/>
  <c r="AF84" i="4"/>
  <c r="R84" i="4"/>
  <c r="T84" i="4" s="1"/>
  <c r="I84" i="4"/>
  <c r="G205" i="4"/>
  <c r="Z205" i="4"/>
  <c r="Z190" i="4"/>
  <c r="G190" i="4"/>
  <c r="G206" i="4"/>
  <c r="Z206" i="4"/>
  <c r="AU44" i="4"/>
  <c r="AT44" i="4" s="1"/>
  <c r="AS44" i="4" s="1"/>
  <c r="AR44" i="4" s="1"/>
  <c r="AQ44" i="4" s="1"/>
  <c r="AP44" i="4" s="1"/>
  <c r="AO44" i="4" s="1"/>
  <c r="AN44" i="4" s="1"/>
  <c r="AM44" i="4" s="1"/>
  <c r="AL44" i="4" s="1"/>
  <c r="AU133" i="4"/>
  <c r="AT133" i="4" s="1"/>
  <c r="AS133" i="4" s="1"/>
  <c r="AR133" i="4" s="1"/>
  <c r="AQ133" i="4" s="1"/>
  <c r="AP133" i="4" s="1"/>
  <c r="AO133" i="4" s="1"/>
  <c r="AN133" i="4" s="1"/>
  <c r="AM133" i="4" s="1"/>
  <c r="AL133" i="4" s="1"/>
  <c r="Z129" i="4"/>
  <c r="G129" i="4"/>
  <c r="Z64" i="4"/>
  <c r="G64" i="4"/>
  <c r="G225" i="4"/>
  <c r="Z225" i="4"/>
  <c r="G217" i="4"/>
  <c r="Z217" i="4"/>
  <c r="AF195" i="4"/>
  <c r="AC195" i="4"/>
  <c r="G211" i="4"/>
  <c r="Z211" i="4"/>
  <c r="AU67" i="4"/>
  <c r="AT67" i="4" s="1"/>
  <c r="AS67" i="4" s="1"/>
  <c r="AR67" i="4" s="1"/>
  <c r="AQ67" i="4" s="1"/>
  <c r="AP67" i="4" s="1"/>
  <c r="AO67" i="4" s="1"/>
  <c r="AN67" i="4" s="1"/>
  <c r="AM67" i="4" s="1"/>
  <c r="AL67" i="4" s="1"/>
  <c r="AF40" i="4"/>
  <c r="R40" i="4"/>
  <c r="T40" i="4" s="1"/>
  <c r="AC40" i="4"/>
  <c r="I40" i="4"/>
  <c r="G42" i="4"/>
  <c r="G183" i="4"/>
  <c r="Z183" i="4"/>
  <c r="AU187" i="4"/>
  <c r="G187" i="4"/>
  <c r="Z187" i="4"/>
  <c r="Z87" i="4"/>
  <c r="G87" i="4"/>
  <c r="Z223" i="4"/>
  <c r="G223" i="4"/>
  <c r="Z167" i="4"/>
  <c r="G167" i="4"/>
  <c r="AF75" i="4"/>
  <c r="I75" i="4"/>
  <c r="R75" i="4"/>
  <c r="T75" i="4" s="1"/>
  <c r="AC75" i="4"/>
  <c r="J115" i="4"/>
  <c r="AF115" i="4"/>
  <c r="AC115" i="4"/>
  <c r="AF170" i="4"/>
  <c r="K170" i="4"/>
  <c r="AC170" i="4"/>
  <c r="AF131" i="4"/>
  <c r="I131" i="4"/>
  <c r="AC131" i="4"/>
  <c r="G69" i="4"/>
  <c r="Z69" i="4"/>
  <c r="G23" i="4"/>
  <c r="Z23" i="4"/>
  <c r="BL128" i="4"/>
  <c r="BL121" i="4"/>
  <c r="BK121" i="4" s="1"/>
  <c r="BJ121" i="4" s="1"/>
  <c r="BI121" i="4" s="1"/>
  <c r="BH121" i="4" s="1"/>
  <c r="BG121" i="4" s="1"/>
  <c r="BF121" i="4" s="1"/>
  <c r="BE121" i="4" s="1"/>
  <c r="BD121" i="4" s="1"/>
  <c r="BC121" i="4" s="1"/>
  <c r="BL98" i="4"/>
  <c r="BL95" i="4"/>
  <c r="BK95" i="4" s="1"/>
  <c r="BJ95" i="4" s="1"/>
  <c r="BI95" i="4" s="1"/>
  <c r="BH95" i="4" s="1"/>
  <c r="BG95" i="4" s="1"/>
  <c r="BF95" i="4" s="1"/>
  <c r="BE95" i="4" s="1"/>
  <c r="BD95" i="4" s="1"/>
  <c r="BC95" i="4" s="1"/>
  <c r="BL124" i="4"/>
  <c r="BL89" i="4"/>
  <c r="BL70" i="4"/>
  <c r="BL54" i="4"/>
  <c r="BK54" i="4" s="1"/>
  <c r="BJ54" i="4" s="1"/>
  <c r="BI54" i="4" s="1"/>
  <c r="BH54" i="4" s="1"/>
  <c r="BG54" i="4" s="1"/>
  <c r="BF54" i="4" s="1"/>
  <c r="BE54" i="4" s="1"/>
  <c r="BD54" i="4" s="1"/>
  <c r="BC54" i="4" s="1"/>
  <c r="BL67" i="4"/>
  <c r="BL36" i="4"/>
  <c r="BL20" i="4"/>
  <c r="BK20" i="4" s="1"/>
  <c r="BJ20" i="4" s="1"/>
  <c r="BI20" i="4" s="1"/>
  <c r="BH20" i="4" s="1"/>
  <c r="BG20" i="4" s="1"/>
  <c r="BF20" i="4" s="1"/>
  <c r="BE20" i="4" s="1"/>
  <c r="BD20" i="4" s="1"/>
  <c r="BC20" i="4" s="1"/>
  <c r="BL51" i="4"/>
  <c r="BK51" i="4" s="1"/>
  <c r="BJ51" i="4" s="1"/>
  <c r="BI51" i="4" s="1"/>
  <c r="BH51" i="4" s="1"/>
  <c r="BG51" i="4" s="1"/>
  <c r="BF51" i="4" s="1"/>
  <c r="BE51" i="4" s="1"/>
  <c r="BD51" i="4" s="1"/>
  <c r="BC51" i="4" s="1"/>
  <c r="BL31" i="4"/>
  <c r="BL53" i="4"/>
  <c r="BL16" i="4"/>
  <c r="BL6" i="4"/>
  <c r="BK6" i="4" s="1"/>
  <c r="BJ6" i="4" s="1"/>
  <c r="BI6" i="4" s="1"/>
  <c r="BH6" i="4" s="1"/>
  <c r="BG6" i="4" s="1"/>
  <c r="BF6" i="4" s="1"/>
  <c r="BE6" i="4" s="1"/>
  <c r="BD6" i="4" s="1"/>
  <c r="BC6" i="4" s="1"/>
  <c r="BL131" i="4"/>
  <c r="BK131" i="4" s="1"/>
  <c r="BJ131" i="4" s="1"/>
  <c r="BI131" i="4" s="1"/>
  <c r="BH131" i="4" s="1"/>
  <c r="BG131" i="4" s="1"/>
  <c r="BF131" i="4" s="1"/>
  <c r="BE131" i="4" s="1"/>
  <c r="BD131" i="4" s="1"/>
  <c r="BC131" i="4" s="1"/>
  <c r="BL119" i="4"/>
  <c r="BK119" i="4" s="1"/>
  <c r="BJ119" i="4" s="1"/>
  <c r="BI119" i="4" s="1"/>
  <c r="BH119" i="4" s="1"/>
  <c r="BG119" i="4" s="1"/>
  <c r="BF119" i="4" s="1"/>
  <c r="BE119" i="4" s="1"/>
  <c r="BD119" i="4" s="1"/>
  <c r="BC119" i="4" s="1"/>
  <c r="BL112" i="4"/>
  <c r="BL96" i="4"/>
  <c r="BL90" i="4"/>
  <c r="BK90" i="4" s="1"/>
  <c r="BJ90" i="4" s="1"/>
  <c r="BI90" i="4" s="1"/>
  <c r="BH90" i="4" s="1"/>
  <c r="BG90" i="4" s="1"/>
  <c r="BF90" i="4" s="1"/>
  <c r="BE90" i="4" s="1"/>
  <c r="BD90" i="4" s="1"/>
  <c r="BC90" i="4" s="1"/>
  <c r="BL120" i="4"/>
  <c r="BK120" i="4" s="1"/>
  <c r="BJ120" i="4" s="1"/>
  <c r="BI120" i="4" s="1"/>
  <c r="BH120" i="4" s="1"/>
  <c r="BG120" i="4" s="1"/>
  <c r="BF120" i="4" s="1"/>
  <c r="BE120" i="4" s="1"/>
  <c r="BD120" i="4" s="1"/>
  <c r="BC120" i="4" s="1"/>
  <c r="BL91" i="4"/>
  <c r="BK91" i="4" s="1"/>
  <c r="BJ91" i="4" s="1"/>
  <c r="BI91" i="4" s="1"/>
  <c r="BH91" i="4" s="1"/>
  <c r="BG91" i="4" s="1"/>
  <c r="BF91" i="4" s="1"/>
  <c r="BE91" i="4" s="1"/>
  <c r="BD91" i="4" s="1"/>
  <c r="BC91" i="4" s="1"/>
  <c r="BL68" i="4"/>
  <c r="BL79" i="4"/>
  <c r="BK79" i="4" s="1"/>
  <c r="BJ79" i="4" s="1"/>
  <c r="BI79" i="4" s="1"/>
  <c r="BH79" i="4" s="1"/>
  <c r="BG79" i="4" s="1"/>
  <c r="BF79" i="4" s="1"/>
  <c r="BE79" i="4" s="1"/>
  <c r="BD79" i="4" s="1"/>
  <c r="BC79" i="4" s="1"/>
  <c r="BL83" i="4"/>
  <c r="BK83" i="4" s="1"/>
  <c r="BJ83" i="4" s="1"/>
  <c r="BI83" i="4" s="1"/>
  <c r="BH83" i="4" s="1"/>
  <c r="BG83" i="4" s="1"/>
  <c r="BF83" i="4" s="1"/>
  <c r="BE83" i="4" s="1"/>
  <c r="BD83" i="4" s="1"/>
  <c r="BC83" i="4" s="1"/>
  <c r="BL34" i="4"/>
  <c r="BK34" i="4" s="1"/>
  <c r="BJ34" i="4" s="1"/>
  <c r="BI34" i="4" s="1"/>
  <c r="BH34" i="4" s="1"/>
  <c r="BG34" i="4" s="1"/>
  <c r="BF34" i="4" s="1"/>
  <c r="BE34" i="4" s="1"/>
  <c r="BD34" i="4" s="1"/>
  <c r="BC34" i="4" s="1"/>
  <c r="BL47" i="4"/>
  <c r="BL50" i="4"/>
  <c r="BL29" i="4"/>
  <c r="BL17" i="4"/>
  <c r="BK17" i="4" s="1"/>
  <c r="BJ17" i="4" s="1"/>
  <c r="BI17" i="4" s="1"/>
  <c r="BH17" i="4" s="1"/>
  <c r="BG17" i="4" s="1"/>
  <c r="BF17" i="4" s="1"/>
  <c r="BE17" i="4" s="1"/>
  <c r="BD17" i="4" s="1"/>
  <c r="BC17" i="4" s="1"/>
  <c r="BL11" i="4"/>
  <c r="BK11" i="4" s="1"/>
  <c r="BJ11" i="4" s="1"/>
  <c r="BI11" i="4" s="1"/>
  <c r="BH11" i="4" s="1"/>
  <c r="BG11" i="4" s="1"/>
  <c r="BF11" i="4" s="1"/>
  <c r="BE11" i="4" s="1"/>
  <c r="BD11" i="4" s="1"/>
  <c r="BC11" i="4" s="1"/>
  <c r="BL18" i="4"/>
  <c r="BK18" i="4" s="1"/>
  <c r="BJ18" i="4" s="1"/>
  <c r="BI18" i="4" s="1"/>
  <c r="BH18" i="4" s="1"/>
  <c r="BG18" i="4" s="1"/>
  <c r="BF18" i="4" s="1"/>
  <c r="BE18" i="4" s="1"/>
  <c r="BD18" i="4" s="1"/>
  <c r="BC18" i="4" s="1"/>
  <c r="BL135" i="4"/>
  <c r="BK135" i="4" s="1"/>
  <c r="BJ135" i="4" s="1"/>
  <c r="BI135" i="4" s="1"/>
  <c r="BH135" i="4" s="1"/>
  <c r="BG135" i="4" s="1"/>
  <c r="BF135" i="4" s="1"/>
  <c r="BE135" i="4" s="1"/>
  <c r="BD135" i="4" s="1"/>
  <c r="BC135" i="4" s="1"/>
  <c r="BL134" i="4"/>
  <c r="BK134" i="4" s="1"/>
  <c r="BJ134" i="4" s="1"/>
  <c r="BI134" i="4" s="1"/>
  <c r="BH134" i="4" s="1"/>
  <c r="BG134" i="4" s="1"/>
  <c r="BF134" i="4" s="1"/>
  <c r="BE134" i="4" s="1"/>
  <c r="BD134" i="4" s="1"/>
  <c r="BC134" i="4" s="1"/>
  <c r="BL117" i="4"/>
  <c r="BL110" i="4"/>
  <c r="BK110" i="4" s="1"/>
  <c r="BJ110" i="4" s="1"/>
  <c r="BI110" i="4" s="1"/>
  <c r="BH110" i="4" s="1"/>
  <c r="BG110" i="4" s="1"/>
  <c r="BF110" i="4" s="1"/>
  <c r="BE110" i="4" s="1"/>
  <c r="BD110" i="4" s="1"/>
  <c r="BC110" i="4" s="1"/>
  <c r="BL94" i="4"/>
  <c r="BK94" i="4" s="1"/>
  <c r="BJ94" i="4" s="1"/>
  <c r="BI94" i="4" s="1"/>
  <c r="BH94" i="4" s="1"/>
  <c r="BG94" i="4" s="1"/>
  <c r="BF94" i="4" s="1"/>
  <c r="BE94" i="4" s="1"/>
  <c r="BD94" i="4" s="1"/>
  <c r="BC94" i="4" s="1"/>
  <c r="BL88" i="4"/>
  <c r="BL113" i="4"/>
  <c r="BK113" i="4" s="1"/>
  <c r="BJ113" i="4" s="1"/>
  <c r="BI113" i="4" s="1"/>
  <c r="BH113" i="4" s="1"/>
  <c r="BG113" i="4" s="1"/>
  <c r="BF113" i="4" s="1"/>
  <c r="BE113" i="4" s="1"/>
  <c r="BD113" i="4" s="1"/>
  <c r="BC113" i="4" s="1"/>
  <c r="BL75" i="4"/>
  <c r="BK75" i="4" s="1"/>
  <c r="BJ75" i="4" s="1"/>
  <c r="BI75" i="4" s="1"/>
  <c r="BH75" i="4" s="1"/>
  <c r="BG75" i="4" s="1"/>
  <c r="BF75" i="4" s="1"/>
  <c r="BE75" i="4" s="1"/>
  <c r="BD75" i="4" s="1"/>
  <c r="BC75" i="4" s="1"/>
  <c r="BL66" i="4"/>
  <c r="BK66" i="4" s="1"/>
  <c r="BJ66" i="4" s="1"/>
  <c r="BI66" i="4" s="1"/>
  <c r="BH66" i="4" s="1"/>
  <c r="BG66" i="4" s="1"/>
  <c r="BF66" i="4" s="1"/>
  <c r="BE66" i="4" s="1"/>
  <c r="BD66" i="4" s="1"/>
  <c r="BC66" i="4" s="1"/>
  <c r="BL81" i="4"/>
  <c r="BL61" i="4"/>
  <c r="BK61" i="4" s="1"/>
  <c r="BJ61" i="4" s="1"/>
  <c r="BI61" i="4" s="1"/>
  <c r="BH61" i="4" s="1"/>
  <c r="BG61" i="4" s="1"/>
  <c r="BF61" i="4" s="1"/>
  <c r="BE61" i="4" s="1"/>
  <c r="BD61" i="4" s="1"/>
  <c r="BC61" i="4" s="1"/>
  <c r="BL32" i="4"/>
  <c r="BK32" i="4" s="1"/>
  <c r="BJ32" i="4" s="1"/>
  <c r="BI32" i="4" s="1"/>
  <c r="BH32" i="4" s="1"/>
  <c r="BG32" i="4" s="1"/>
  <c r="BF32" i="4" s="1"/>
  <c r="BE32" i="4" s="1"/>
  <c r="BD32" i="4" s="1"/>
  <c r="BC32" i="4" s="1"/>
  <c r="BL46" i="4"/>
  <c r="BL43" i="4"/>
  <c r="BK43" i="4" s="1"/>
  <c r="BJ43" i="4" s="1"/>
  <c r="BI43" i="4" s="1"/>
  <c r="BH43" i="4" s="1"/>
  <c r="BG43" i="4" s="1"/>
  <c r="BF43" i="4" s="1"/>
  <c r="BE43" i="4" s="1"/>
  <c r="BD43" i="4" s="1"/>
  <c r="BC43" i="4" s="1"/>
  <c r="BL27" i="4"/>
  <c r="BK27" i="4" s="1"/>
  <c r="BJ27" i="4" s="1"/>
  <c r="BI27" i="4" s="1"/>
  <c r="BH27" i="4" s="1"/>
  <c r="BG27" i="4" s="1"/>
  <c r="BF27" i="4" s="1"/>
  <c r="BE27" i="4" s="1"/>
  <c r="BD27" i="4" s="1"/>
  <c r="BC27" i="4" s="1"/>
  <c r="BL14" i="4"/>
  <c r="BL10" i="4"/>
  <c r="BK10" i="4" s="1"/>
  <c r="BJ10" i="4" s="1"/>
  <c r="BI10" i="4" s="1"/>
  <c r="BH10" i="4" s="1"/>
  <c r="BG10" i="4" s="1"/>
  <c r="BF10" i="4" s="1"/>
  <c r="BE10" i="4" s="1"/>
  <c r="BD10" i="4" s="1"/>
  <c r="BC10" i="4" s="1"/>
  <c r="BL15" i="4"/>
  <c r="BK15" i="4" s="1"/>
  <c r="BJ15" i="4" s="1"/>
  <c r="BI15" i="4" s="1"/>
  <c r="BH15" i="4" s="1"/>
  <c r="BG15" i="4" s="1"/>
  <c r="BF15" i="4" s="1"/>
  <c r="BE15" i="4" s="1"/>
  <c r="BD15" i="4" s="1"/>
  <c r="BC15" i="4" s="1"/>
  <c r="BL132" i="4"/>
  <c r="BK132" i="4" s="1"/>
  <c r="BJ132" i="4" s="1"/>
  <c r="BI132" i="4" s="1"/>
  <c r="BH132" i="4" s="1"/>
  <c r="BG132" i="4" s="1"/>
  <c r="BF132" i="4" s="1"/>
  <c r="BE132" i="4" s="1"/>
  <c r="BD132" i="4" s="1"/>
  <c r="BC132" i="4" s="1"/>
  <c r="BL140" i="4"/>
  <c r="BL141" i="4"/>
  <c r="BL139" i="4"/>
  <c r="BL108" i="4"/>
  <c r="BL92" i="4"/>
  <c r="BK92" i="4" s="1"/>
  <c r="BJ92" i="4" s="1"/>
  <c r="BI92" i="4" s="1"/>
  <c r="BH92" i="4" s="1"/>
  <c r="BG92" i="4" s="1"/>
  <c r="BF92" i="4" s="1"/>
  <c r="BE92" i="4" s="1"/>
  <c r="BD92" i="4" s="1"/>
  <c r="BC92" i="4" s="1"/>
  <c r="BL86" i="4"/>
  <c r="BL109" i="4"/>
  <c r="BL77" i="4"/>
  <c r="BK77" i="4" s="1"/>
  <c r="BJ77" i="4" s="1"/>
  <c r="BI77" i="4" s="1"/>
  <c r="BH77" i="4" s="1"/>
  <c r="BG77" i="4" s="1"/>
  <c r="BF77" i="4" s="1"/>
  <c r="BE77" i="4" s="1"/>
  <c r="BD77" i="4" s="1"/>
  <c r="BC77" i="4" s="1"/>
  <c r="BL64" i="4"/>
  <c r="BL85" i="4"/>
  <c r="BK85" i="4" s="1"/>
  <c r="BJ85" i="4" s="1"/>
  <c r="BI85" i="4" s="1"/>
  <c r="BH85" i="4" s="1"/>
  <c r="BG85" i="4" s="1"/>
  <c r="BF85" i="4" s="1"/>
  <c r="BE85" i="4" s="1"/>
  <c r="BD85" i="4" s="1"/>
  <c r="BC85" i="4" s="1"/>
  <c r="BL45" i="4"/>
  <c r="BL30" i="4"/>
  <c r="BL65" i="4"/>
  <c r="BK65" i="4" s="1"/>
  <c r="BJ65" i="4" s="1"/>
  <c r="BI65" i="4" s="1"/>
  <c r="BH65" i="4" s="1"/>
  <c r="BG65" i="4" s="1"/>
  <c r="BF65" i="4" s="1"/>
  <c r="BE65" i="4" s="1"/>
  <c r="BD65" i="4" s="1"/>
  <c r="BC65" i="4" s="1"/>
  <c r="BL41" i="4"/>
  <c r="BK41" i="4" s="1"/>
  <c r="BJ41" i="4" s="1"/>
  <c r="BI41" i="4" s="1"/>
  <c r="BH41" i="4" s="1"/>
  <c r="BG41" i="4" s="1"/>
  <c r="BF41" i="4" s="1"/>
  <c r="BE41" i="4" s="1"/>
  <c r="BD41" i="4" s="1"/>
  <c r="BC41" i="4" s="1"/>
  <c r="BL25" i="4"/>
  <c r="BL13" i="4"/>
  <c r="BL5" i="4"/>
  <c r="BK5" i="4" s="1"/>
  <c r="BJ5" i="4" s="1"/>
  <c r="BI5" i="4" s="1"/>
  <c r="BH5" i="4" s="1"/>
  <c r="BG5" i="4" s="1"/>
  <c r="BF5" i="4" s="1"/>
  <c r="BE5" i="4" s="1"/>
  <c r="BD5" i="4" s="1"/>
  <c r="BC5" i="4" s="1"/>
  <c r="BL4" i="4"/>
  <c r="BK4" i="4" s="1"/>
  <c r="BJ4" i="4" s="1"/>
  <c r="BI4" i="4" s="1"/>
  <c r="BH4" i="4" s="1"/>
  <c r="BG4" i="4" s="1"/>
  <c r="BF4" i="4" s="1"/>
  <c r="BE4" i="4" s="1"/>
  <c r="BD4" i="4" s="1"/>
  <c r="BC4" i="4" s="1"/>
  <c r="BL138" i="4"/>
  <c r="BK138" i="4" s="1"/>
  <c r="BJ138" i="4" s="1"/>
  <c r="BI138" i="4" s="1"/>
  <c r="BH138" i="4" s="1"/>
  <c r="BG138" i="4" s="1"/>
  <c r="BF138" i="4" s="1"/>
  <c r="BE138" i="4" s="1"/>
  <c r="BD138" i="4" s="1"/>
  <c r="BC138" i="4" s="1"/>
  <c r="BL133" i="4"/>
  <c r="BL126" i="4"/>
  <c r="BK126" i="4" s="1"/>
  <c r="BJ126" i="4" s="1"/>
  <c r="BI126" i="4" s="1"/>
  <c r="BH126" i="4" s="1"/>
  <c r="BG126" i="4" s="1"/>
  <c r="BF126" i="4" s="1"/>
  <c r="BE126" i="4" s="1"/>
  <c r="BD126" i="4" s="1"/>
  <c r="BC126" i="4" s="1"/>
  <c r="BL106" i="4"/>
  <c r="BK106" i="4" s="1"/>
  <c r="BJ106" i="4" s="1"/>
  <c r="BI106" i="4" s="1"/>
  <c r="BH106" i="4" s="1"/>
  <c r="BG106" i="4" s="1"/>
  <c r="BF106" i="4" s="1"/>
  <c r="BE106" i="4" s="1"/>
  <c r="BD106" i="4" s="1"/>
  <c r="BC106" i="4" s="1"/>
  <c r="BL111" i="4"/>
  <c r="BL84" i="4"/>
  <c r="BL105" i="4"/>
  <c r="BK105" i="4" s="1"/>
  <c r="BJ105" i="4" s="1"/>
  <c r="BI105" i="4" s="1"/>
  <c r="BH105" i="4" s="1"/>
  <c r="BG105" i="4" s="1"/>
  <c r="BF105" i="4" s="1"/>
  <c r="BE105" i="4" s="1"/>
  <c r="BD105" i="4" s="1"/>
  <c r="BC105" i="4" s="1"/>
  <c r="BL76" i="4"/>
  <c r="BK76" i="4" s="1"/>
  <c r="BJ76" i="4" s="1"/>
  <c r="BI76" i="4" s="1"/>
  <c r="BH76" i="4" s="1"/>
  <c r="BG76" i="4" s="1"/>
  <c r="BF76" i="4" s="1"/>
  <c r="BE76" i="4" s="1"/>
  <c r="BD76" i="4" s="1"/>
  <c r="BC76" i="4" s="1"/>
  <c r="BL62" i="4"/>
  <c r="BL118" i="4"/>
  <c r="BK118" i="4" s="1"/>
  <c r="BJ118" i="4" s="1"/>
  <c r="BI118" i="4" s="1"/>
  <c r="BH118" i="4" s="1"/>
  <c r="BG118" i="4" s="1"/>
  <c r="BF118" i="4" s="1"/>
  <c r="BE118" i="4" s="1"/>
  <c r="BD118" i="4" s="1"/>
  <c r="BC118" i="4" s="1"/>
  <c r="BL44" i="4"/>
  <c r="BL28" i="4"/>
  <c r="BK28" i="4" s="1"/>
  <c r="BJ28" i="4" s="1"/>
  <c r="BI28" i="4" s="1"/>
  <c r="BH28" i="4" s="1"/>
  <c r="BG28" i="4" s="1"/>
  <c r="BF28" i="4" s="1"/>
  <c r="BE28" i="4" s="1"/>
  <c r="BD28" i="4" s="1"/>
  <c r="BC28" i="4" s="1"/>
  <c r="BL55" i="4"/>
  <c r="BK55" i="4" s="1"/>
  <c r="BJ55" i="4" s="1"/>
  <c r="BI55" i="4" s="1"/>
  <c r="BH55" i="4" s="1"/>
  <c r="BG55" i="4" s="1"/>
  <c r="BF55" i="4" s="1"/>
  <c r="BE55" i="4" s="1"/>
  <c r="BD55" i="4" s="1"/>
  <c r="BC55" i="4" s="1"/>
  <c r="BL39" i="4"/>
  <c r="BK39" i="4" s="1"/>
  <c r="BJ39" i="4" s="1"/>
  <c r="BI39" i="4" s="1"/>
  <c r="BH39" i="4" s="1"/>
  <c r="BG39" i="4" s="1"/>
  <c r="BF39" i="4" s="1"/>
  <c r="BE39" i="4" s="1"/>
  <c r="BD39" i="4" s="1"/>
  <c r="BC39" i="4" s="1"/>
  <c r="BL23" i="4"/>
  <c r="BK23" i="4" s="1"/>
  <c r="BJ23" i="4" s="1"/>
  <c r="BI23" i="4" s="1"/>
  <c r="BH23" i="4" s="1"/>
  <c r="BG23" i="4" s="1"/>
  <c r="BF23" i="4" s="1"/>
  <c r="BE23" i="4" s="1"/>
  <c r="BD23" i="4" s="1"/>
  <c r="BC23" i="4" s="1"/>
  <c r="BL3" i="4"/>
  <c r="BK3" i="4" s="1"/>
  <c r="BJ3" i="4" s="1"/>
  <c r="BI3" i="4" s="1"/>
  <c r="BH3" i="4" s="1"/>
  <c r="BG3" i="4" s="1"/>
  <c r="BF3" i="4" s="1"/>
  <c r="BE3" i="4" s="1"/>
  <c r="BD3" i="4" s="1"/>
  <c r="BC3" i="4" s="1"/>
  <c r="BL9" i="4"/>
  <c r="BK9" i="4" s="1"/>
  <c r="BJ9" i="4" s="1"/>
  <c r="BI9" i="4" s="1"/>
  <c r="BH9" i="4" s="1"/>
  <c r="BG9" i="4" s="1"/>
  <c r="BF9" i="4" s="1"/>
  <c r="BE9" i="4" s="1"/>
  <c r="BD9" i="4" s="1"/>
  <c r="BC9" i="4" s="1"/>
  <c r="BL129" i="4"/>
  <c r="BK129" i="4" s="1"/>
  <c r="BJ129" i="4" s="1"/>
  <c r="BI129" i="4" s="1"/>
  <c r="BH129" i="4" s="1"/>
  <c r="BG129" i="4" s="1"/>
  <c r="BF129" i="4" s="1"/>
  <c r="BE129" i="4" s="1"/>
  <c r="BD129" i="4" s="1"/>
  <c r="BC129" i="4" s="1"/>
  <c r="BL137" i="4"/>
  <c r="BL127" i="4"/>
  <c r="BK127" i="4" s="1"/>
  <c r="BJ127" i="4" s="1"/>
  <c r="BI127" i="4" s="1"/>
  <c r="BH127" i="4" s="1"/>
  <c r="BG127" i="4" s="1"/>
  <c r="BF127" i="4" s="1"/>
  <c r="BE127" i="4" s="1"/>
  <c r="BD127" i="4" s="1"/>
  <c r="BC127" i="4" s="1"/>
  <c r="BL115" i="4"/>
  <c r="BK115" i="4" s="1"/>
  <c r="BJ115" i="4" s="1"/>
  <c r="BI115" i="4" s="1"/>
  <c r="BH115" i="4" s="1"/>
  <c r="BG115" i="4" s="1"/>
  <c r="BF115" i="4" s="1"/>
  <c r="BE115" i="4" s="1"/>
  <c r="BD115" i="4" s="1"/>
  <c r="BC115" i="4" s="1"/>
  <c r="BL104" i="4"/>
  <c r="BK104" i="4" s="1"/>
  <c r="BJ104" i="4" s="1"/>
  <c r="BI104" i="4" s="1"/>
  <c r="BH104" i="4" s="1"/>
  <c r="BG104" i="4" s="1"/>
  <c r="BF104" i="4" s="1"/>
  <c r="BE104" i="4" s="1"/>
  <c r="BD104" i="4" s="1"/>
  <c r="BC104" i="4" s="1"/>
  <c r="BL107" i="4"/>
  <c r="BK107" i="4" s="1"/>
  <c r="BJ107" i="4" s="1"/>
  <c r="BI107" i="4" s="1"/>
  <c r="BH107" i="4" s="1"/>
  <c r="BG107" i="4" s="1"/>
  <c r="BF107" i="4" s="1"/>
  <c r="BE107" i="4" s="1"/>
  <c r="BD107" i="4" s="1"/>
  <c r="BC107" i="4" s="1"/>
  <c r="BL82" i="4"/>
  <c r="BL101" i="4"/>
  <c r="BK101" i="4" s="1"/>
  <c r="BJ101" i="4" s="1"/>
  <c r="BI101" i="4" s="1"/>
  <c r="BH101" i="4" s="1"/>
  <c r="BG101" i="4" s="1"/>
  <c r="BF101" i="4" s="1"/>
  <c r="BE101" i="4" s="1"/>
  <c r="BD101" i="4" s="1"/>
  <c r="BC101" i="4" s="1"/>
  <c r="BL87" i="4"/>
  <c r="BL60" i="4"/>
  <c r="BL73" i="4"/>
  <c r="BK73" i="4" s="1"/>
  <c r="BJ73" i="4" s="1"/>
  <c r="BI73" i="4" s="1"/>
  <c r="BH73" i="4" s="1"/>
  <c r="BG73" i="4" s="1"/>
  <c r="BF73" i="4" s="1"/>
  <c r="BE73" i="4" s="1"/>
  <c r="BD73" i="4" s="1"/>
  <c r="BC73" i="4" s="1"/>
  <c r="BL42" i="4"/>
  <c r="BL26" i="4"/>
  <c r="BK26" i="4" s="1"/>
  <c r="BJ26" i="4" s="1"/>
  <c r="BI26" i="4" s="1"/>
  <c r="BH26" i="4" s="1"/>
  <c r="BG26" i="4" s="1"/>
  <c r="BF26" i="4" s="1"/>
  <c r="BE26" i="4" s="1"/>
  <c r="BD26" i="4" s="1"/>
  <c r="BC26" i="4" s="1"/>
  <c r="BL49" i="4"/>
  <c r="BL37" i="4"/>
  <c r="BK37" i="4" s="1"/>
  <c r="BJ37" i="4" s="1"/>
  <c r="BI37" i="4" s="1"/>
  <c r="BH37" i="4" s="1"/>
  <c r="BG37" i="4" s="1"/>
  <c r="BF37" i="4" s="1"/>
  <c r="BE37" i="4" s="1"/>
  <c r="BD37" i="4" s="1"/>
  <c r="BC37" i="4" s="1"/>
  <c r="BL21" i="4"/>
  <c r="BL52" i="4"/>
  <c r="BL8" i="4"/>
  <c r="BK8" i="4" s="1"/>
  <c r="BJ8" i="4" s="1"/>
  <c r="BI8" i="4" s="1"/>
  <c r="BH8" i="4" s="1"/>
  <c r="BG8" i="4" s="1"/>
  <c r="BF8" i="4" s="1"/>
  <c r="BE8" i="4" s="1"/>
  <c r="BD8" i="4" s="1"/>
  <c r="BC8" i="4" s="1"/>
  <c r="BL130" i="4"/>
  <c r="BL125" i="4"/>
  <c r="BL122" i="4"/>
  <c r="BK122" i="4" s="1"/>
  <c r="BJ122" i="4" s="1"/>
  <c r="BI122" i="4" s="1"/>
  <c r="BH122" i="4" s="1"/>
  <c r="BG122" i="4" s="1"/>
  <c r="BF122" i="4" s="1"/>
  <c r="BE122" i="4" s="1"/>
  <c r="BD122" i="4" s="1"/>
  <c r="BC122" i="4" s="1"/>
  <c r="BL102" i="4"/>
  <c r="BL103" i="4"/>
  <c r="BL80" i="4"/>
  <c r="BK80" i="4" s="1"/>
  <c r="BJ80" i="4" s="1"/>
  <c r="BI80" i="4" s="1"/>
  <c r="BH80" i="4" s="1"/>
  <c r="BG80" i="4" s="1"/>
  <c r="BF80" i="4" s="1"/>
  <c r="BE80" i="4" s="1"/>
  <c r="BD80" i="4" s="1"/>
  <c r="BC80" i="4" s="1"/>
  <c r="BL97" i="4"/>
  <c r="BL74" i="4"/>
  <c r="BL58" i="4"/>
  <c r="BK58" i="4" s="1"/>
  <c r="BJ58" i="4" s="1"/>
  <c r="BI58" i="4" s="1"/>
  <c r="BH58" i="4" s="1"/>
  <c r="BG58" i="4" s="1"/>
  <c r="BF58" i="4" s="1"/>
  <c r="BE58" i="4" s="1"/>
  <c r="BD58" i="4" s="1"/>
  <c r="BC58" i="4" s="1"/>
  <c r="BL71" i="4"/>
  <c r="BK71" i="4" s="1"/>
  <c r="BJ71" i="4" s="1"/>
  <c r="BI71" i="4" s="1"/>
  <c r="BH71" i="4" s="1"/>
  <c r="BG71" i="4" s="1"/>
  <c r="BF71" i="4" s="1"/>
  <c r="BE71" i="4" s="1"/>
  <c r="BD71" i="4" s="1"/>
  <c r="BC71" i="4" s="1"/>
  <c r="BL40" i="4"/>
  <c r="BL24" i="4"/>
  <c r="BK24" i="4" s="1"/>
  <c r="BJ24" i="4" s="1"/>
  <c r="BI24" i="4" s="1"/>
  <c r="BH24" i="4" s="1"/>
  <c r="BG24" i="4" s="1"/>
  <c r="BF24" i="4" s="1"/>
  <c r="BE24" i="4" s="1"/>
  <c r="BD24" i="4" s="1"/>
  <c r="BC24" i="4" s="1"/>
  <c r="BL48" i="4"/>
  <c r="BK48" i="4" s="1"/>
  <c r="BJ48" i="4" s="1"/>
  <c r="BI48" i="4" s="1"/>
  <c r="BH48" i="4" s="1"/>
  <c r="BG48" i="4" s="1"/>
  <c r="BF48" i="4" s="1"/>
  <c r="BE48" i="4" s="1"/>
  <c r="BD48" i="4" s="1"/>
  <c r="BC48" i="4" s="1"/>
  <c r="BL35" i="4"/>
  <c r="BL12" i="4"/>
  <c r="BL19" i="4"/>
  <c r="BL57" i="4"/>
  <c r="BL93" i="4"/>
  <c r="BK93" i="4" s="1"/>
  <c r="BJ93" i="4" s="1"/>
  <c r="BI93" i="4" s="1"/>
  <c r="BH93" i="4" s="1"/>
  <c r="BG93" i="4" s="1"/>
  <c r="BF93" i="4" s="1"/>
  <c r="BE93" i="4" s="1"/>
  <c r="BD93" i="4" s="1"/>
  <c r="BC93" i="4" s="1"/>
  <c r="BL63" i="4"/>
  <c r="AU35" i="4"/>
  <c r="AU105" i="4"/>
  <c r="AU63" i="4"/>
  <c r="AU101" i="4"/>
  <c r="AU126" i="4"/>
  <c r="AU28" i="4"/>
  <c r="AT28" i="4" s="1"/>
  <c r="AS28" i="4" s="1"/>
  <c r="AR28" i="4" s="1"/>
  <c r="AQ28" i="4" s="1"/>
  <c r="AP28" i="4" s="1"/>
  <c r="AO28" i="4" s="1"/>
  <c r="AN28" i="4" s="1"/>
  <c r="AM28" i="4" s="1"/>
  <c r="AL28" i="4" s="1"/>
  <c r="AU69" i="4"/>
  <c r="AU50" i="4"/>
  <c r="BL72" i="4"/>
  <c r="BK72" i="4" s="1"/>
  <c r="BJ72" i="4" s="1"/>
  <c r="BI72" i="4" s="1"/>
  <c r="BH72" i="4" s="1"/>
  <c r="BG72" i="4" s="1"/>
  <c r="BF72" i="4" s="1"/>
  <c r="BE72" i="4" s="1"/>
  <c r="BD72" i="4" s="1"/>
  <c r="BC72" i="4" s="1"/>
  <c r="BL2" i="4"/>
  <c r="BK2" i="4" s="1"/>
  <c r="BJ2" i="4" s="1"/>
  <c r="BI2" i="4" s="1"/>
  <c r="BH2" i="4" s="1"/>
  <c r="BG2" i="4" s="1"/>
  <c r="BF2" i="4" s="1"/>
  <c r="BE2" i="4" s="1"/>
  <c r="BD2" i="4" s="1"/>
  <c r="BC2" i="4" s="1"/>
  <c r="AU215" i="4"/>
  <c r="AT215" i="4" s="1"/>
  <c r="AS215" i="4" s="1"/>
  <c r="AR215" i="4" s="1"/>
  <c r="AQ215" i="4" s="1"/>
  <c r="AP215" i="4" s="1"/>
  <c r="AO215" i="4" s="1"/>
  <c r="AN215" i="4" s="1"/>
  <c r="AM215" i="4" s="1"/>
  <c r="AL215" i="4" s="1"/>
  <c r="AU142" i="4"/>
  <c r="AU193" i="4"/>
  <c r="AU108" i="4"/>
  <c r="AT108" i="4" s="1"/>
  <c r="AS108" i="4" s="1"/>
  <c r="AR108" i="4" s="1"/>
  <c r="AQ108" i="4" s="1"/>
  <c r="AP108" i="4" s="1"/>
  <c r="AO108" i="4" s="1"/>
  <c r="AN108" i="4" s="1"/>
  <c r="AM108" i="4" s="1"/>
  <c r="AL108" i="4" s="1"/>
  <c r="AU76" i="4"/>
  <c r="AU169" i="4"/>
  <c r="AT169" i="4" s="1"/>
  <c r="AS169" i="4" s="1"/>
  <c r="AR169" i="4" s="1"/>
  <c r="AQ169" i="4" s="1"/>
  <c r="AP169" i="4" s="1"/>
  <c r="AO169" i="4" s="1"/>
  <c r="AN169" i="4" s="1"/>
  <c r="AM169" i="4" s="1"/>
  <c r="AL169" i="4" s="1"/>
  <c r="AU186" i="4"/>
  <c r="AT186" i="4" s="1"/>
  <c r="AS186" i="4" s="1"/>
  <c r="AR186" i="4" s="1"/>
  <c r="AQ186" i="4" s="1"/>
  <c r="AP186" i="4" s="1"/>
  <c r="AO186" i="4" s="1"/>
  <c r="AN186" i="4" s="1"/>
  <c r="AM186" i="4" s="1"/>
  <c r="AL186" i="4" s="1"/>
  <c r="AU82" i="4"/>
  <c r="AT82" i="4" s="1"/>
  <c r="AS82" i="4" s="1"/>
  <c r="AR82" i="4" s="1"/>
  <c r="AQ82" i="4" s="1"/>
  <c r="AP82" i="4" s="1"/>
  <c r="AO82" i="4" s="1"/>
  <c r="AN82" i="4" s="1"/>
  <c r="AM82" i="4" s="1"/>
  <c r="AL82" i="4" s="1"/>
  <c r="AU224" i="4"/>
  <c r="AU176" i="4"/>
  <c r="AU223" i="4"/>
  <c r="AU43" i="4"/>
  <c r="AU40" i="4"/>
  <c r="AU87" i="4"/>
  <c r="AU99" i="4"/>
  <c r="AT99" i="4" s="1"/>
  <c r="AS99" i="4" s="1"/>
  <c r="AR99" i="4" s="1"/>
  <c r="AQ99" i="4" s="1"/>
  <c r="AP99" i="4" s="1"/>
  <c r="AO99" i="4" s="1"/>
  <c r="AN99" i="4" s="1"/>
  <c r="AM99" i="4" s="1"/>
  <c r="AL99" i="4" s="1"/>
  <c r="AU53" i="4"/>
  <c r="AU113" i="4"/>
  <c r="AU152" i="4"/>
  <c r="BL56" i="4"/>
  <c r="BL7" i="4"/>
  <c r="BK7" i="4" s="1"/>
  <c r="BJ7" i="4" s="1"/>
  <c r="BI7" i="4" s="1"/>
  <c r="BH7" i="4" s="1"/>
  <c r="BG7" i="4" s="1"/>
  <c r="BF7" i="4" s="1"/>
  <c r="BE7" i="4" s="1"/>
  <c r="BD7" i="4" s="1"/>
  <c r="BC7" i="4" s="1"/>
  <c r="AU121" i="4"/>
  <c r="AT121" i="4" s="1"/>
  <c r="AS121" i="4" s="1"/>
  <c r="AR121" i="4" s="1"/>
  <c r="AQ121" i="4" s="1"/>
  <c r="AP121" i="4" s="1"/>
  <c r="AO121" i="4" s="1"/>
  <c r="AN121" i="4" s="1"/>
  <c r="AM121" i="4" s="1"/>
  <c r="AL121" i="4" s="1"/>
  <c r="AU178" i="4"/>
  <c r="AU37" i="4"/>
  <c r="AU51" i="4"/>
  <c r="AU65" i="4"/>
  <c r="AU88" i="4"/>
  <c r="AU41" i="4"/>
  <c r="AU91" i="4"/>
  <c r="AT91" i="4" s="1"/>
  <c r="AS91" i="4" s="1"/>
  <c r="AR91" i="4" s="1"/>
  <c r="AQ91" i="4" s="1"/>
  <c r="AP91" i="4" s="1"/>
  <c r="AO91" i="4" s="1"/>
  <c r="AN91" i="4" s="1"/>
  <c r="AM91" i="4" s="1"/>
  <c r="AL91" i="4" s="1"/>
  <c r="AU145" i="4"/>
  <c r="AT145" i="4" s="1"/>
  <c r="AS145" i="4" s="1"/>
  <c r="AR145" i="4" s="1"/>
  <c r="AQ145" i="4" s="1"/>
  <c r="AP145" i="4" s="1"/>
  <c r="AO145" i="4" s="1"/>
  <c r="AN145" i="4" s="1"/>
  <c r="AM145" i="4" s="1"/>
  <c r="AL145" i="4" s="1"/>
  <c r="AU170" i="4"/>
  <c r="AU189" i="4"/>
  <c r="AU34" i="4"/>
  <c r="AT34" i="4" s="1"/>
  <c r="AS34" i="4" s="1"/>
  <c r="AR34" i="4" s="1"/>
  <c r="AQ34" i="4" s="1"/>
  <c r="AP34" i="4" s="1"/>
  <c r="AO34" i="4" s="1"/>
  <c r="AN34" i="4" s="1"/>
  <c r="AM34" i="4" s="1"/>
  <c r="AL34" i="4" s="1"/>
  <c r="AI34" i="4" s="1"/>
  <c r="BL123" i="4"/>
  <c r="BL69" i="4"/>
  <c r="BK69" i="4" s="1"/>
  <c r="BJ69" i="4" s="1"/>
  <c r="BI69" i="4" s="1"/>
  <c r="BH69" i="4" s="1"/>
  <c r="BG69" i="4" s="1"/>
  <c r="BF69" i="4" s="1"/>
  <c r="BE69" i="4" s="1"/>
  <c r="BD69" i="4" s="1"/>
  <c r="BC69" i="4" s="1"/>
  <c r="AU225" i="4"/>
  <c r="AT225" i="4" s="1"/>
  <c r="AS225" i="4" s="1"/>
  <c r="AR225" i="4" s="1"/>
  <c r="AQ225" i="4" s="1"/>
  <c r="AP225" i="4" s="1"/>
  <c r="AO225" i="4" s="1"/>
  <c r="AN225" i="4" s="1"/>
  <c r="AM225" i="4" s="1"/>
  <c r="AL225" i="4" s="1"/>
  <c r="AU222" i="4"/>
  <c r="BL116" i="4"/>
  <c r="BL38" i="4"/>
  <c r="BK38" i="4" s="1"/>
  <c r="BJ38" i="4" s="1"/>
  <c r="BI38" i="4" s="1"/>
  <c r="BH38" i="4" s="1"/>
  <c r="BG38" i="4" s="1"/>
  <c r="BF38" i="4" s="1"/>
  <c r="BE38" i="4" s="1"/>
  <c r="BD38" i="4" s="1"/>
  <c r="BC38" i="4" s="1"/>
  <c r="AU218" i="4"/>
  <c r="AT218" i="4" s="1"/>
  <c r="AS218" i="4" s="1"/>
  <c r="AR218" i="4" s="1"/>
  <c r="AQ218" i="4" s="1"/>
  <c r="AP218" i="4" s="1"/>
  <c r="AO218" i="4" s="1"/>
  <c r="AN218" i="4" s="1"/>
  <c r="AM218" i="4" s="1"/>
  <c r="AL218" i="4" s="1"/>
  <c r="AU31" i="4"/>
  <c r="AT31" i="4" s="1"/>
  <c r="AS31" i="4" s="1"/>
  <c r="AR31" i="4" s="1"/>
  <c r="AQ31" i="4" s="1"/>
  <c r="AP31" i="4" s="1"/>
  <c r="AO31" i="4" s="1"/>
  <c r="AN31" i="4" s="1"/>
  <c r="AM31" i="4" s="1"/>
  <c r="AL31" i="4" s="1"/>
  <c r="AU95" i="4"/>
  <c r="AT95" i="4" s="1"/>
  <c r="AS95" i="4" s="1"/>
  <c r="AR95" i="4" s="1"/>
  <c r="AQ95" i="4" s="1"/>
  <c r="AP95" i="4" s="1"/>
  <c r="AO95" i="4" s="1"/>
  <c r="AN95" i="4" s="1"/>
  <c r="AM95" i="4" s="1"/>
  <c r="AL95" i="4" s="1"/>
  <c r="AU72" i="4"/>
  <c r="AT72" i="4" s="1"/>
  <c r="AS72" i="4" s="1"/>
  <c r="AR72" i="4" s="1"/>
  <c r="AQ72" i="4" s="1"/>
  <c r="AP72" i="4" s="1"/>
  <c r="AO72" i="4" s="1"/>
  <c r="AN72" i="4" s="1"/>
  <c r="AM72" i="4" s="1"/>
  <c r="AL72" i="4" s="1"/>
  <c r="AU161" i="4"/>
  <c r="AU120" i="4"/>
  <c r="AU52" i="4"/>
  <c r="AU45" i="4"/>
  <c r="AT45" i="4" s="1"/>
  <c r="AS45" i="4" s="1"/>
  <c r="AR45" i="4" s="1"/>
  <c r="AQ45" i="4" s="1"/>
  <c r="AP45" i="4" s="1"/>
  <c r="AO45" i="4" s="1"/>
  <c r="AN45" i="4" s="1"/>
  <c r="AM45" i="4" s="1"/>
  <c r="AL45" i="4" s="1"/>
  <c r="AU194" i="4"/>
  <c r="AT194" i="4" s="1"/>
  <c r="AS194" i="4" s="1"/>
  <c r="AR194" i="4" s="1"/>
  <c r="AQ194" i="4" s="1"/>
  <c r="AP194" i="4" s="1"/>
  <c r="AO194" i="4" s="1"/>
  <c r="AN194" i="4" s="1"/>
  <c r="AM194" i="4" s="1"/>
  <c r="AL194" i="4" s="1"/>
  <c r="AU62" i="4"/>
  <c r="AT62" i="4" s="1"/>
  <c r="AS62" i="4" s="1"/>
  <c r="AR62" i="4" s="1"/>
  <c r="AQ62" i="4" s="1"/>
  <c r="AP62" i="4" s="1"/>
  <c r="AO62" i="4" s="1"/>
  <c r="AN62" i="4" s="1"/>
  <c r="AM62" i="4" s="1"/>
  <c r="AL62" i="4" s="1"/>
  <c r="AU205" i="4"/>
  <c r="AT205" i="4" s="1"/>
  <c r="AS205" i="4" s="1"/>
  <c r="AR205" i="4" s="1"/>
  <c r="AQ205" i="4" s="1"/>
  <c r="AP205" i="4" s="1"/>
  <c r="AO205" i="4" s="1"/>
  <c r="AN205" i="4" s="1"/>
  <c r="AM205" i="4" s="1"/>
  <c r="AL205" i="4" s="1"/>
  <c r="BL99" i="4"/>
  <c r="BK99" i="4" s="1"/>
  <c r="BJ99" i="4" s="1"/>
  <c r="BI99" i="4" s="1"/>
  <c r="BH99" i="4" s="1"/>
  <c r="BG99" i="4" s="1"/>
  <c r="BF99" i="4" s="1"/>
  <c r="BE99" i="4" s="1"/>
  <c r="BD99" i="4" s="1"/>
  <c r="BC99" i="4" s="1"/>
  <c r="BL59" i="4"/>
  <c r="BK59" i="4" s="1"/>
  <c r="BJ59" i="4" s="1"/>
  <c r="BI59" i="4" s="1"/>
  <c r="BH59" i="4" s="1"/>
  <c r="BG59" i="4" s="1"/>
  <c r="BF59" i="4" s="1"/>
  <c r="BE59" i="4" s="1"/>
  <c r="BD59" i="4" s="1"/>
  <c r="BC59" i="4" s="1"/>
  <c r="AU154" i="4"/>
  <c r="AU197" i="4"/>
  <c r="AU33" i="4"/>
  <c r="AU48" i="4"/>
  <c r="AU38" i="4"/>
  <c r="AU92" i="4"/>
  <c r="AU122" i="4"/>
  <c r="AT122" i="4" s="1"/>
  <c r="AS122" i="4" s="1"/>
  <c r="AR122" i="4" s="1"/>
  <c r="AQ122" i="4" s="1"/>
  <c r="AP122" i="4" s="1"/>
  <c r="AO122" i="4" s="1"/>
  <c r="AN122" i="4" s="1"/>
  <c r="AM122" i="4" s="1"/>
  <c r="AL122" i="4" s="1"/>
  <c r="AU139" i="4"/>
  <c r="AT139" i="4" s="1"/>
  <c r="AS139" i="4" s="1"/>
  <c r="AR139" i="4" s="1"/>
  <c r="AQ139" i="4" s="1"/>
  <c r="AP139" i="4" s="1"/>
  <c r="AO139" i="4" s="1"/>
  <c r="AN139" i="4" s="1"/>
  <c r="AM139" i="4" s="1"/>
  <c r="AL139" i="4" s="1"/>
  <c r="AU111" i="4"/>
  <c r="AT111" i="4" s="1"/>
  <c r="AS111" i="4" s="1"/>
  <c r="AR111" i="4" s="1"/>
  <c r="AQ111" i="4" s="1"/>
  <c r="AP111" i="4" s="1"/>
  <c r="AO111" i="4" s="1"/>
  <c r="AN111" i="4" s="1"/>
  <c r="AM111" i="4" s="1"/>
  <c r="AL111" i="4" s="1"/>
  <c r="AU94" i="4"/>
  <c r="AU85" i="4"/>
  <c r="AU83" i="4"/>
  <c r="AU208" i="4"/>
  <c r="AT208" i="4" s="1"/>
  <c r="AS208" i="4" s="1"/>
  <c r="AR208" i="4" s="1"/>
  <c r="AQ208" i="4" s="1"/>
  <c r="AP208" i="4" s="1"/>
  <c r="AO208" i="4" s="1"/>
  <c r="AN208" i="4" s="1"/>
  <c r="AM208" i="4" s="1"/>
  <c r="AL208" i="4" s="1"/>
  <c r="AU175" i="4"/>
  <c r="AU214" i="4"/>
  <c r="BL100" i="4"/>
  <c r="BK100" i="4" s="1"/>
  <c r="BJ100" i="4" s="1"/>
  <c r="BI100" i="4" s="1"/>
  <c r="BH100" i="4" s="1"/>
  <c r="BG100" i="4" s="1"/>
  <c r="BF100" i="4" s="1"/>
  <c r="BE100" i="4" s="1"/>
  <c r="BD100" i="4" s="1"/>
  <c r="BC100" i="4" s="1"/>
  <c r="AU153" i="4"/>
  <c r="AT153" i="4" s="1"/>
  <c r="AS153" i="4" s="1"/>
  <c r="AR153" i="4" s="1"/>
  <c r="AQ153" i="4" s="1"/>
  <c r="AP153" i="4" s="1"/>
  <c r="AO153" i="4" s="1"/>
  <c r="AN153" i="4" s="1"/>
  <c r="AM153" i="4" s="1"/>
  <c r="AL153" i="4" s="1"/>
  <c r="AU75" i="4"/>
  <c r="AU104" i="4"/>
  <c r="AU90" i="4"/>
  <c r="BL78" i="4"/>
  <c r="AU150" i="4"/>
  <c r="BL22" i="4"/>
  <c r="BK22" i="4" s="1"/>
  <c r="BJ22" i="4" s="1"/>
  <c r="BI22" i="4" s="1"/>
  <c r="BH22" i="4" s="1"/>
  <c r="BG22" i="4" s="1"/>
  <c r="BF22" i="4" s="1"/>
  <c r="BE22" i="4" s="1"/>
  <c r="BD22" i="4" s="1"/>
  <c r="BC22" i="4" s="1"/>
  <c r="AU137" i="4"/>
  <c r="AT137" i="4" s="1"/>
  <c r="AS137" i="4" s="1"/>
  <c r="AR137" i="4" s="1"/>
  <c r="AQ137" i="4" s="1"/>
  <c r="AP137" i="4" s="1"/>
  <c r="AO137" i="4" s="1"/>
  <c r="AN137" i="4" s="1"/>
  <c r="AM137" i="4" s="1"/>
  <c r="AL137" i="4" s="1"/>
  <c r="AU93" i="4"/>
  <c r="AT93" i="4" s="1"/>
  <c r="AS93" i="4" s="1"/>
  <c r="AR93" i="4" s="1"/>
  <c r="AQ93" i="4" s="1"/>
  <c r="AP93" i="4" s="1"/>
  <c r="AO93" i="4" s="1"/>
  <c r="AN93" i="4" s="1"/>
  <c r="AM93" i="4" s="1"/>
  <c r="AL93" i="4" s="1"/>
  <c r="AU129" i="4"/>
  <c r="AU141" i="4"/>
  <c r="AU32" i="4"/>
  <c r="AU156" i="4"/>
  <c r="AT156" i="4" s="1"/>
  <c r="AS156" i="4" s="1"/>
  <c r="AR156" i="4" s="1"/>
  <c r="AQ156" i="4" s="1"/>
  <c r="AP156" i="4" s="1"/>
  <c r="AO156" i="4" s="1"/>
  <c r="AN156" i="4" s="1"/>
  <c r="AM156" i="4" s="1"/>
  <c r="AL156" i="4" s="1"/>
  <c r="AU216" i="4"/>
  <c r="AT216" i="4" s="1"/>
  <c r="AS216" i="4" s="1"/>
  <c r="AR216" i="4" s="1"/>
  <c r="AQ216" i="4" s="1"/>
  <c r="AP216" i="4" s="1"/>
  <c r="AO216" i="4" s="1"/>
  <c r="AN216" i="4" s="1"/>
  <c r="AM216" i="4" s="1"/>
  <c r="AL216" i="4" s="1"/>
  <c r="AU204" i="4"/>
  <c r="AT204" i="4" s="1"/>
  <c r="AS204" i="4" s="1"/>
  <c r="AR204" i="4" s="1"/>
  <c r="AQ204" i="4" s="1"/>
  <c r="AP204" i="4" s="1"/>
  <c r="AO204" i="4" s="1"/>
  <c r="AN204" i="4" s="1"/>
  <c r="AM204" i="4" s="1"/>
  <c r="AL204" i="4" s="1"/>
  <c r="AU54" i="4"/>
  <c r="AT54" i="4" s="1"/>
  <c r="AS54" i="4" s="1"/>
  <c r="AR54" i="4" s="1"/>
  <c r="AQ54" i="4" s="1"/>
  <c r="AP54" i="4" s="1"/>
  <c r="AO54" i="4" s="1"/>
  <c r="AN54" i="4" s="1"/>
  <c r="AM54" i="4" s="1"/>
  <c r="AL54" i="4" s="1"/>
  <c r="BL33" i="4"/>
  <c r="AU68" i="4"/>
  <c r="AT68" i="4" s="1"/>
  <c r="AS68" i="4" s="1"/>
  <c r="AR68" i="4" s="1"/>
  <c r="AQ68" i="4" s="1"/>
  <c r="AP68" i="4" s="1"/>
  <c r="AO68" i="4" s="1"/>
  <c r="AN68" i="4" s="1"/>
  <c r="AM68" i="4" s="1"/>
  <c r="AL68" i="4" s="1"/>
  <c r="AU64" i="4"/>
  <c r="AU127" i="4"/>
  <c r="AU56" i="4"/>
  <c r="AT56" i="4" s="1"/>
  <c r="AS56" i="4" s="1"/>
  <c r="AR56" i="4" s="1"/>
  <c r="AQ56" i="4" s="1"/>
  <c r="AP56" i="4" s="1"/>
  <c r="AO56" i="4" s="1"/>
  <c r="AN56" i="4" s="1"/>
  <c r="AM56" i="4" s="1"/>
  <c r="AL56" i="4" s="1"/>
  <c r="AU27" i="4"/>
  <c r="AU55" i="4"/>
  <c r="AU159" i="4"/>
  <c r="AU209" i="4"/>
  <c r="AT209" i="4" s="1"/>
  <c r="AS209" i="4" s="1"/>
  <c r="AR209" i="4" s="1"/>
  <c r="AQ209" i="4" s="1"/>
  <c r="AP209" i="4" s="1"/>
  <c r="AO209" i="4" s="1"/>
  <c r="AN209" i="4" s="1"/>
  <c r="AM209" i="4" s="1"/>
  <c r="AL209" i="4" s="1"/>
  <c r="AU206" i="4"/>
  <c r="AT206" i="4" s="1"/>
  <c r="AS206" i="4" s="1"/>
  <c r="AR206" i="4" s="1"/>
  <c r="AQ206" i="4" s="1"/>
  <c r="AP206" i="4" s="1"/>
  <c r="AO206" i="4" s="1"/>
  <c r="AN206" i="4" s="1"/>
  <c r="AM206" i="4" s="1"/>
  <c r="AL206" i="4" s="1"/>
  <c r="AU183" i="4"/>
  <c r="AU134" i="4"/>
  <c r="AU81" i="4"/>
  <c r="AT81" i="4" s="1"/>
  <c r="AS81" i="4" s="1"/>
  <c r="AR81" i="4" s="1"/>
  <c r="AQ81" i="4" s="1"/>
  <c r="AP81" i="4" s="1"/>
  <c r="AO81" i="4" s="1"/>
  <c r="AN81" i="4" s="1"/>
  <c r="AM81" i="4" s="1"/>
  <c r="AL81" i="4" s="1"/>
  <c r="AU202" i="4"/>
  <c r="AT202" i="4" s="1"/>
  <c r="AS202" i="4" s="1"/>
  <c r="AR202" i="4" s="1"/>
  <c r="AQ202" i="4" s="1"/>
  <c r="AP202" i="4" s="1"/>
  <c r="AO202" i="4" s="1"/>
  <c r="AN202" i="4" s="1"/>
  <c r="AM202" i="4" s="1"/>
  <c r="AL202" i="4" s="1"/>
  <c r="AU23" i="4"/>
  <c r="AT23" i="4" s="1"/>
  <c r="AS23" i="4" s="1"/>
  <c r="AR23" i="4" s="1"/>
  <c r="AQ23" i="4" s="1"/>
  <c r="AP23" i="4" s="1"/>
  <c r="AO23" i="4" s="1"/>
  <c r="AN23" i="4" s="1"/>
  <c r="AM23" i="4" s="1"/>
  <c r="AL23" i="4" s="1"/>
  <c r="AU131" i="4"/>
  <c r="AT131" i="4" s="1"/>
  <c r="AS131" i="4" s="1"/>
  <c r="AR131" i="4" s="1"/>
  <c r="AQ131" i="4" s="1"/>
  <c r="AP131" i="4" s="1"/>
  <c r="AO131" i="4" s="1"/>
  <c r="AN131" i="4" s="1"/>
  <c r="AM131" i="4" s="1"/>
  <c r="AL131" i="4" s="1"/>
  <c r="AU182" i="4"/>
  <c r="AU213" i="4"/>
  <c r="AU192" i="4"/>
  <c r="AT192" i="4" s="1"/>
  <c r="AS192" i="4" s="1"/>
  <c r="AR192" i="4" s="1"/>
  <c r="AQ192" i="4" s="1"/>
  <c r="AP192" i="4" s="1"/>
  <c r="AO192" i="4" s="1"/>
  <c r="AN192" i="4" s="1"/>
  <c r="AM192" i="4" s="1"/>
  <c r="AL192" i="4" s="1"/>
  <c r="AU109" i="4"/>
  <c r="AU66" i="4"/>
  <c r="AU167" i="4"/>
  <c r="AU179" i="4"/>
  <c r="AT179" i="4" s="1"/>
  <c r="AS179" i="4" s="1"/>
  <c r="AR179" i="4" s="1"/>
  <c r="AQ179" i="4" s="1"/>
  <c r="AP179" i="4" s="1"/>
  <c r="AO179" i="4" s="1"/>
  <c r="AN179" i="4" s="1"/>
  <c r="AM179" i="4" s="1"/>
  <c r="AL179" i="4" s="1"/>
  <c r="AU217" i="4"/>
  <c r="AU211" i="4"/>
  <c r="AU110" i="4"/>
  <c r="AU143" i="4"/>
  <c r="AU102" i="4"/>
  <c r="AU174" i="4"/>
  <c r="AU59" i="4"/>
  <c r="AT59" i="4" s="1"/>
  <c r="AS59" i="4" s="1"/>
  <c r="AR59" i="4" s="1"/>
  <c r="AQ59" i="4" s="1"/>
  <c r="AP59" i="4" s="1"/>
  <c r="AO59" i="4" s="1"/>
  <c r="AN59" i="4" s="1"/>
  <c r="AM59" i="4" s="1"/>
  <c r="AL59" i="4" s="1"/>
  <c r="AU168" i="4"/>
  <c r="AT168" i="4" s="1"/>
  <c r="AS168" i="4" s="1"/>
  <c r="AR168" i="4" s="1"/>
  <c r="AQ168" i="4" s="1"/>
  <c r="AP168" i="4" s="1"/>
  <c r="AO168" i="4" s="1"/>
  <c r="AN168" i="4" s="1"/>
  <c r="AM168" i="4" s="1"/>
  <c r="AL168" i="4" s="1"/>
  <c r="AU103" i="4"/>
  <c r="AU46" i="4"/>
  <c r="Z208" i="4"/>
  <c r="G208" i="4"/>
  <c r="AU196" i="4"/>
  <c r="G196" i="4"/>
  <c r="Z196" i="4"/>
  <c r="G209" i="4"/>
  <c r="Z209" i="4"/>
  <c r="G53" i="4"/>
  <c r="Z53" i="4"/>
  <c r="I72" i="4"/>
  <c r="AF72" i="4"/>
  <c r="AC72" i="4"/>
  <c r="R72" i="4"/>
  <c r="T72" i="4" s="1"/>
  <c r="J146" i="4"/>
  <c r="AF146" i="4"/>
  <c r="AC146" i="4"/>
  <c r="N230" i="5"/>
  <c r="R230" i="5" s="1"/>
  <c r="T230" i="5" s="1"/>
  <c r="N232" i="4"/>
  <c r="R232" i="4" s="1"/>
  <c r="T232" i="4" s="1"/>
  <c r="AH103" i="5"/>
  <c r="AH48" i="5"/>
  <c r="AH198" i="5"/>
  <c r="AA198" i="5" s="1"/>
  <c r="AH122" i="5"/>
  <c r="AH87" i="5"/>
  <c r="AH149" i="5"/>
  <c r="AH45" i="5"/>
  <c r="P139" i="1"/>
  <c r="R139" i="1" s="1"/>
  <c r="T139" i="1" s="1"/>
  <c r="P26" i="1"/>
  <c r="R26" i="1" s="1"/>
  <c r="T26" i="1" s="1"/>
  <c r="P212" i="1"/>
  <c r="R212" i="1" s="1"/>
  <c r="T212" i="1" s="1"/>
  <c r="G125" i="1"/>
  <c r="E90" i="3"/>
  <c r="E89" i="3"/>
  <c r="R39" i="1"/>
  <c r="T39" i="1" s="1"/>
  <c r="P222" i="1"/>
  <c r="P186" i="1"/>
  <c r="R186" i="1" s="1"/>
  <c r="T186" i="1" s="1"/>
  <c r="F120" i="1"/>
  <c r="P197" i="1"/>
  <c r="R197" i="1" s="1"/>
  <c r="T197" i="1" s="1"/>
  <c r="E166" i="3"/>
  <c r="P211" i="1"/>
  <c r="R211" i="1" s="1"/>
  <c r="T211" i="1" s="1"/>
  <c r="P223" i="1"/>
  <c r="R223" i="1" s="1"/>
  <c r="T223" i="1" s="1"/>
  <c r="R137" i="1"/>
  <c r="T137" i="1" s="1"/>
  <c r="N231" i="4"/>
  <c r="R231" i="4" s="1"/>
  <c r="T231" i="4" s="1"/>
  <c r="N229" i="5"/>
  <c r="R229" i="5" s="1"/>
  <c r="T229" i="5" s="1"/>
  <c r="R230" i="1"/>
  <c r="T230" i="1" s="1"/>
  <c r="N230" i="4"/>
  <c r="R230" i="4" s="1"/>
  <c r="T230" i="4" s="1"/>
  <c r="N228" i="5"/>
  <c r="R228" i="5" s="1"/>
  <c r="T228" i="5" s="1"/>
  <c r="F70" i="1"/>
  <c r="E34" i="3"/>
  <c r="R210" i="1"/>
  <c r="T210" i="1" s="1"/>
  <c r="F85" i="1"/>
  <c r="E49" i="3"/>
  <c r="U207" i="1"/>
  <c r="G218" i="1"/>
  <c r="K218" i="1" s="1"/>
  <c r="F145" i="1"/>
  <c r="E152" i="3"/>
  <c r="P168" i="1"/>
  <c r="R168" i="1" s="1"/>
  <c r="T168" i="1" s="1"/>
  <c r="F162" i="1"/>
  <c r="G78" i="1"/>
  <c r="I78" i="1" s="1"/>
  <c r="G93" i="1"/>
  <c r="I93" i="1" s="1"/>
  <c r="F83" i="1"/>
  <c r="E47" i="3"/>
  <c r="F189" i="1"/>
  <c r="E106" i="3"/>
  <c r="P151" i="1"/>
  <c r="R151" i="1" s="1"/>
  <c r="T151" i="1" s="1"/>
  <c r="G165" i="1"/>
  <c r="K165" i="1" s="1"/>
  <c r="P126" i="1"/>
  <c r="R126" i="1" s="1"/>
  <c r="T126" i="1" s="1"/>
  <c r="R125" i="1"/>
  <c r="T125" i="1" s="1"/>
  <c r="P171" i="1"/>
  <c r="R171" i="1" s="1"/>
  <c r="T171" i="1" s="1"/>
  <c r="P172" i="1"/>
  <c r="R172" i="1" s="1"/>
  <c r="T172" i="1" s="1"/>
  <c r="E23" i="3"/>
  <c r="F57" i="1"/>
  <c r="AZ93" i="5"/>
  <c r="AX93" i="5" s="1"/>
  <c r="AZ72" i="5"/>
  <c r="AX72" i="5" s="1"/>
  <c r="AZ98" i="5"/>
  <c r="AX98" i="5" s="1"/>
  <c r="AH114" i="5"/>
  <c r="AK80" i="5"/>
  <c r="AJ80" i="5"/>
  <c r="AI80" i="5"/>
  <c r="AH80" i="5" s="1"/>
  <c r="AA80" i="5" s="1"/>
  <c r="BB60" i="5"/>
  <c r="BA60" i="5"/>
  <c r="AZ60" i="5" s="1"/>
  <c r="AX60" i="5" s="1"/>
  <c r="AT90" i="5"/>
  <c r="AS90" i="5" s="1"/>
  <c r="AR90" i="5" s="1"/>
  <c r="AQ90" i="5"/>
  <c r="AP90" i="5" s="1"/>
  <c r="AO90" i="5" s="1"/>
  <c r="AN90" i="5" s="1"/>
  <c r="AM90" i="5" s="1"/>
  <c r="AL90" i="5" s="1"/>
  <c r="AI189" i="5"/>
  <c r="AH189" i="5" s="1"/>
  <c r="AJ189" i="5"/>
  <c r="AK189" i="5"/>
  <c r="AJ47" i="5"/>
  <c r="AI47" i="5"/>
  <c r="AH47" i="5" s="1"/>
  <c r="AA47" i="5" s="1"/>
  <c r="AK47" i="5"/>
  <c r="BA29" i="5"/>
  <c r="BB29" i="5"/>
  <c r="AT26" i="5"/>
  <c r="AS26" i="5" s="1"/>
  <c r="AR26" i="5" s="1"/>
  <c r="AQ26" i="5" s="1"/>
  <c r="AP26" i="5" s="1"/>
  <c r="AO26" i="5" s="1"/>
  <c r="AN26" i="5" s="1"/>
  <c r="AM26" i="5" s="1"/>
  <c r="AL26" i="5" s="1"/>
  <c r="BA54" i="5"/>
  <c r="BB54" i="5"/>
  <c r="BB58" i="5"/>
  <c r="BA58" i="5"/>
  <c r="BK119" i="5"/>
  <c r="BJ119" i="5"/>
  <c r="BI119" i="5" s="1"/>
  <c r="BH119" i="5" s="1"/>
  <c r="BG119" i="5" s="1"/>
  <c r="BF119" i="5" s="1"/>
  <c r="BE119" i="5" s="1"/>
  <c r="BD119" i="5" s="1"/>
  <c r="BC119" i="5" s="1"/>
  <c r="BH115" i="5"/>
  <c r="BG115" i="5" s="1"/>
  <c r="BF115" i="5" s="1"/>
  <c r="BE115" i="5" s="1"/>
  <c r="BD115" i="5" s="1"/>
  <c r="BC115" i="5" s="1"/>
  <c r="BK115" i="5"/>
  <c r="BJ115" i="5" s="1"/>
  <c r="BI115" i="5" s="1"/>
  <c r="BB107" i="5"/>
  <c r="BA107" i="5"/>
  <c r="AZ107" i="5" s="1"/>
  <c r="AX107" i="5" s="1"/>
  <c r="BK88" i="5"/>
  <c r="BJ88" i="5" s="1"/>
  <c r="BI88" i="5" s="1"/>
  <c r="BH88" i="5" s="1"/>
  <c r="BG88" i="5" s="1"/>
  <c r="BF88" i="5" s="1"/>
  <c r="BE88" i="5" s="1"/>
  <c r="BD88" i="5" s="1"/>
  <c r="BC88" i="5" s="1"/>
  <c r="BK92" i="5"/>
  <c r="BJ92" i="5"/>
  <c r="BI92" i="5" s="1"/>
  <c r="BH92" i="5" s="1"/>
  <c r="BG92" i="5" s="1"/>
  <c r="BF92" i="5" s="1"/>
  <c r="BE92" i="5" s="1"/>
  <c r="BD92" i="5" s="1"/>
  <c r="BC92" i="5" s="1"/>
  <c r="AK163" i="5"/>
  <c r="AJ163" i="5"/>
  <c r="AI163" i="5"/>
  <c r="AH163" i="5" s="1"/>
  <c r="AA163" i="5" s="1"/>
  <c r="BK139" i="5"/>
  <c r="BJ139" i="5" s="1"/>
  <c r="BI139" i="5"/>
  <c r="BH139" i="5" s="1"/>
  <c r="BG139" i="5" s="1"/>
  <c r="BF139" i="5" s="1"/>
  <c r="BE139" i="5" s="1"/>
  <c r="BD139" i="5" s="1"/>
  <c r="BC139" i="5" s="1"/>
  <c r="BA85" i="5"/>
  <c r="BB85" i="5"/>
  <c r="BK18" i="5"/>
  <c r="BJ18" i="5"/>
  <c r="BI18" i="5" s="1"/>
  <c r="BH18" i="5" s="1"/>
  <c r="BG18" i="5" s="1"/>
  <c r="BF18" i="5" s="1"/>
  <c r="BE18" i="5" s="1"/>
  <c r="BD18" i="5" s="1"/>
  <c r="BC18" i="5" s="1"/>
  <c r="AT35" i="5"/>
  <c r="AS35" i="5" s="1"/>
  <c r="AR35" i="5"/>
  <c r="AQ35" i="5" s="1"/>
  <c r="AP35" i="5" s="1"/>
  <c r="AO35" i="5" s="1"/>
  <c r="AN35" i="5" s="1"/>
  <c r="AM35" i="5" s="1"/>
  <c r="AL35" i="5" s="1"/>
  <c r="BB140" i="5"/>
  <c r="BA140" i="5"/>
  <c r="BB41" i="5"/>
  <c r="BA41" i="5"/>
  <c r="AZ41" i="5" s="1"/>
  <c r="AX41" i="5" s="1"/>
  <c r="BK69" i="5"/>
  <c r="BJ69" i="5" s="1"/>
  <c r="BI69" i="5" s="1"/>
  <c r="BH69" i="5" s="1"/>
  <c r="BG69" i="5" s="1"/>
  <c r="BF69" i="5" s="1"/>
  <c r="BE69" i="5" s="1"/>
  <c r="BD69" i="5" s="1"/>
  <c r="BC69" i="5" s="1"/>
  <c r="AT182" i="5"/>
  <c r="AS182" i="5" s="1"/>
  <c r="AR182" i="5" s="1"/>
  <c r="AQ182" i="5" s="1"/>
  <c r="AP182" i="5"/>
  <c r="AO182" i="5" s="1"/>
  <c r="AN182" i="5" s="1"/>
  <c r="AM182" i="5" s="1"/>
  <c r="AL182" i="5" s="1"/>
  <c r="AP226" i="5"/>
  <c r="AO226" i="5" s="1"/>
  <c r="AN226" i="5" s="1"/>
  <c r="AM226" i="5" s="1"/>
  <c r="AL226" i="5" s="1"/>
  <c r="AK199" i="5"/>
  <c r="AF194" i="5"/>
  <c r="BJ111" i="5"/>
  <c r="BI111" i="5" s="1"/>
  <c r="BH111" i="5" s="1"/>
  <c r="BG111" i="5" s="1"/>
  <c r="BF111" i="5" s="1"/>
  <c r="BE111" i="5" s="1"/>
  <c r="BD111" i="5" s="1"/>
  <c r="BC111" i="5" s="1"/>
  <c r="AT138" i="5"/>
  <c r="AS138" i="5" s="1"/>
  <c r="AR138" i="5" s="1"/>
  <c r="AQ138" i="5" s="1"/>
  <c r="AP138" i="5" s="1"/>
  <c r="AO138" i="5" s="1"/>
  <c r="AN138" i="5" s="1"/>
  <c r="AM138" i="5" s="1"/>
  <c r="AL138" i="5" s="1"/>
  <c r="AT92" i="5"/>
  <c r="AS92" i="5"/>
  <c r="AR92" i="5" s="1"/>
  <c r="AQ92" i="5" s="1"/>
  <c r="AP92" i="5" s="1"/>
  <c r="AO92" i="5" s="1"/>
  <c r="AN92" i="5" s="1"/>
  <c r="AM92" i="5" s="1"/>
  <c r="AL92" i="5" s="1"/>
  <c r="AF143" i="5"/>
  <c r="AC143" i="5"/>
  <c r="AT77" i="5"/>
  <c r="AS77" i="5" s="1"/>
  <c r="AR77" i="5"/>
  <c r="AQ77" i="5" s="1"/>
  <c r="AP77" i="5" s="1"/>
  <c r="AO77" i="5" s="1"/>
  <c r="AN77" i="5" s="1"/>
  <c r="AM77" i="5" s="1"/>
  <c r="AL77" i="5" s="1"/>
  <c r="AI117" i="5"/>
  <c r="AH117" i="5" s="1"/>
  <c r="AB117" i="5" s="1"/>
  <c r="AK117" i="5"/>
  <c r="AJ117" i="5"/>
  <c r="BJ117" i="5"/>
  <c r="BI117" i="5" s="1"/>
  <c r="BH117" i="5" s="1"/>
  <c r="BG117" i="5" s="1"/>
  <c r="BF117" i="5" s="1"/>
  <c r="BE117" i="5" s="1"/>
  <c r="BD117" i="5" s="1"/>
  <c r="BC117" i="5" s="1"/>
  <c r="BK117" i="5"/>
  <c r="BA24" i="5"/>
  <c r="BB24" i="5"/>
  <c r="BK55" i="5"/>
  <c r="BJ55" i="5" s="1"/>
  <c r="BI55" i="5" s="1"/>
  <c r="BH55" i="5" s="1"/>
  <c r="BG55" i="5" s="1"/>
  <c r="BF55" i="5" s="1"/>
  <c r="BE55" i="5" s="1"/>
  <c r="BD55" i="5" s="1"/>
  <c r="BC55" i="5" s="1"/>
  <c r="BK51" i="5"/>
  <c r="BJ51" i="5"/>
  <c r="BI51" i="5" s="1"/>
  <c r="BH51" i="5" s="1"/>
  <c r="BG51" i="5" s="1"/>
  <c r="BF51" i="5" s="1"/>
  <c r="BE51" i="5" s="1"/>
  <c r="BD51" i="5" s="1"/>
  <c r="BC51" i="5" s="1"/>
  <c r="BK19" i="5"/>
  <c r="BJ19" i="5" s="1"/>
  <c r="BI19" i="5"/>
  <c r="BH19" i="5" s="1"/>
  <c r="BG19" i="5" s="1"/>
  <c r="BF19" i="5" s="1"/>
  <c r="BE19" i="5" s="1"/>
  <c r="BD19" i="5" s="1"/>
  <c r="BC19" i="5" s="1"/>
  <c r="BJ13" i="5"/>
  <c r="BI13" i="5" s="1"/>
  <c r="BH13" i="5" s="1"/>
  <c r="BG13" i="5" s="1"/>
  <c r="BF13" i="5" s="1"/>
  <c r="BE13" i="5" s="1"/>
  <c r="BD13" i="5" s="1"/>
  <c r="BC13" i="5" s="1"/>
  <c r="BK13" i="5"/>
  <c r="BK20" i="5"/>
  <c r="BJ20" i="5" s="1"/>
  <c r="BI20" i="5" s="1"/>
  <c r="BH20" i="5" s="1"/>
  <c r="BG20" i="5" s="1"/>
  <c r="BF20" i="5" s="1"/>
  <c r="BE20" i="5" s="1"/>
  <c r="BD20" i="5" s="1"/>
  <c r="BC20" i="5" s="1"/>
  <c r="AJ99" i="5"/>
  <c r="AI99" i="5"/>
  <c r="AH99" i="5" s="1"/>
  <c r="AA99" i="5" s="1"/>
  <c r="BB82" i="5"/>
  <c r="BA82" i="5"/>
  <c r="AT208" i="5"/>
  <c r="AS208" i="5"/>
  <c r="AR208" i="5" s="1"/>
  <c r="AQ208" i="5" s="1"/>
  <c r="AP208" i="5" s="1"/>
  <c r="AO208" i="5" s="1"/>
  <c r="AN208" i="5" s="1"/>
  <c r="AM208" i="5" s="1"/>
  <c r="AL208" i="5" s="1"/>
  <c r="BJ134" i="5"/>
  <c r="BI134" i="5" s="1"/>
  <c r="BH134" i="5" s="1"/>
  <c r="BG134" i="5" s="1"/>
  <c r="BF134" i="5" s="1"/>
  <c r="BE134" i="5" s="1"/>
  <c r="BD134" i="5" s="1"/>
  <c r="BC134" i="5" s="1"/>
  <c r="BK134" i="5"/>
  <c r="AT132" i="5"/>
  <c r="AS132" i="5" s="1"/>
  <c r="AR132" i="5" s="1"/>
  <c r="AQ132" i="5" s="1"/>
  <c r="AP132" i="5" s="1"/>
  <c r="AO132" i="5" s="1"/>
  <c r="AN132" i="5" s="1"/>
  <c r="AM132" i="5" s="1"/>
  <c r="AL132" i="5" s="1"/>
  <c r="AF174" i="5"/>
  <c r="AF199" i="5"/>
  <c r="AK127" i="5"/>
  <c r="AK167" i="5"/>
  <c r="AC194" i="5"/>
  <c r="AI151" i="5"/>
  <c r="AK151" i="5"/>
  <c r="AJ151" i="5"/>
  <c r="AI29" i="5"/>
  <c r="AH29" i="5" s="1"/>
  <c r="AA29" i="5" s="1"/>
  <c r="AE29" i="5" s="1"/>
  <c r="AJ29" i="5"/>
  <c r="AK29" i="5"/>
  <c r="I77" i="5"/>
  <c r="R77" i="5"/>
  <c r="T77" i="5" s="1"/>
  <c r="AF77" i="5"/>
  <c r="AT96" i="5"/>
  <c r="AS96" i="5"/>
  <c r="AR96" i="5" s="1"/>
  <c r="AQ96" i="5" s="1"/>
  <c r="AP96" i="5" s="1"/>
  <c r="AO96" i="5" s="1"/>
  <c r="AN96" i="5" s="1"/>
  <c r="AM96" i="5" s="1"/>
  <c r="AL96" i="5" s="1"/>
  <c r="BB53" i="5"/>
  <c r="BA53" i="5"/>
  <c r="AT172" i="5"/>
  <c r="AS172" i="5"/>
  <c r="AR172" i="5" s="1"/>
  <c r="AQ172" i="5" s="1"/>
  <c r="AP172" i="5" s="1"/>
  <c r="AO172" i="5" s="1"/>
  <c r="AN172" i="5" s="1"/>
  <c r="AM172" i="5" s="1"/>
  <c r="AL172" i="5" s="1"/>
  <c r="AI72" i="5"/>
  <c r="AH72" i="5" s="1"/>
  <c r="AA72" i="5" s="1"/>
  <c r="AJ72" i="5"/>
  <c r="AK72" i="5"/>
  <c r="BJ110" i="5"/>
  <c r="BI110" i="5" s="1"/>
  <c r="BH110" i="5" s="1"/>
  <c r="BG110" i="5" s="1"/>
  <c r="BF110" i="5" s="1"/>
  <c r="BE110" i="5" s="1"/>
  <c r="BD110" i="5" s="1"/>
  <c r="BC110" i="5" s="1"/>
  <c r="BK110" i="5"/>
  <c r="BK114" i="5"/>
  <c r="BJ114" i="5" s="1"/>
  <c r="BI114" i="5" s="1"/>
  <c r="BH114" i="5" s="1"/>
  <c r="BG114" i="5" s="1"/>
  <c r="BF114" i="5" s="1"/>
  <c r="BE114" i="5" s="1"/>
  <c r="BD114" i="5" s="1"/>
  <c r="BC114" i="5" s="1"/>
  <c r="BB3" i="5"/>
  <c r="BA3" i="5"/>
  <c r="BI102" i="5"/>
  <c r="BH102" i="5" s="1"/>
  <c r="BG102" i="5" s="1"/>
  <c r="BF102" i="5" s="1"/>
  <c r="BE102" i="5" s="1"/>
  <c r="BD102" i="5" s="1"/>
  <c r="BC102" i="5" s="1"/>
  <c r="BK102" i="5"/>
  <c r="BJ102" i="5" s="1"/>
  <c r="BK106" i="5"/>
  <c r="BJ106" i="5" s="1"/>
  <c r="BI106" i="5" s="1"/>
  <c r="BH106" i="5" s="1"/>
  <c r="BG106" i="5" s="1"/>
  <c r="BF106" i="5" s="1"/>
  <c r="BE106" i="5" s="1"/>
  <c r="BD106" i="5" s="1"/>
  <c r="BC106" i="5" s="1"/>
  <c r="AT130" i="5"/>
  <c r="AS130" i="5" s="1"/>
  <c r="AR130" i="5"/>
  <c r="AQ130" i="5" s="1"/>
  <c r="AP130" i="5" s="1"/>
  <c r="AO130" i="5" s="1"/>
  <c r="AN130" i="5" s="1"/>
  <c r="AM130" i="5" s="1"/>
  <c r="AL130" i="5" s="1"/>
  <c r="BK80" i="5"/>
  <c r="BJ80" i="5" s="1"/>
  <c r="BI80" i="5" s="1"/>
  <c r="BH80" i="5" s="1"/>
  <c r="BG80" i="5" s="1"/>
  <c r="BF80" i="5" s="1"/>
  <c r="BE80" i="5" s="1"/>
  <c r="BD80" i="5" s="1"/>
  <c r="BC80" i="5" s="1"/>
  <c r="AJ22" i="5"/>
  <c r="AK22" i="5"/>
  <c r="AI22" i="5"/>
  <c r="AT94" i="5"/>
  <c r="AS94" i="5"/>
  <c r="AR94" i="5" s="1"/>
  <c r="AQ94" i="5" s="1"/>
  <c r="AP94" i="5" s="1"/>
  <c r="AO94" i="5" s="1"/>
  <c r="AN94" i="5" s="1"/>
  <c r="AM94" i="5" s="1"/>
  <c r="AL94" i="5" s="1"/>
  <c r="AT107" i="5"/>
  <c r="AS107" i="5"/>
  <c r="AR107" i="5" s="1"/>
  <c r="AQ107" i="5" s="1"/>
  <c r="AP107" i="5" s="1"/>
  <c r="AO107" i="5" s="1"/>
  <c r="AN107" i="5" s="1"/>
  <c r="AM107" i="5" s="1"/>
  <c r="AL107" i="5" s="1"/>
  <c r="BK64" i="5"/>
  <c r="BJ64" i="5" s="1"/>
  <c r="BI64" i="5" s="1"/>
  <c r="BH64" i="5" s="1"/>
  <c r="BG64" i="5" s="1"/>
  <c r="BF64" i="5" s="1"/>
  <c r="BE64" i="5" s="1"/>
  <c r="BD64" i="5" s="1"/>
  <c r="BC64" i="5" s="1"/>
  <c r="BK14" i="5"/>
  <c r="BJ14" i="5" s="1"/>
  <c r="BI14" i="5"/>
  <c r="BH14" i="5" s="1"/>
  <c r="BG14" i="5" s="1"/>
  <c r="BF14" i="5" s="1"/>
  <c r="BE14" i="5" s="1"/>
  <c r="BD14" i="5" s="1"/>
  <c r="BC14" i="5" s="1"/>
  <c r="AC120" i="5"/>
  <c r="AF120" i="5"/>
  <c r="I120" i="5"/>
  <c r="AC174" i="5"/>
  <c r="AC199" i="5"/>
  <c r="AI127" i="5"/>
  <c r="AH127" i="5" s="1"/>
  <c r="AB127" i="5" s="1"/>
  <c r="AT212" i="5"/>
  <c r="AS212" i="5"/>
  <c r="AR212" i="5" s="1"/>
  <c r="AQ212" i="5" s="1"/>
  <c r="AP212" i="5" s="1"/>
  <c r="AO212" i="5" s="1"/>
  <c r="AN212" i="5" s="1"/>
  <c r="AM212" i="5" s="1"/>
  <c r="AL212" i="5" s="1"/>
  <c r="AJ74" i="5"/>
  <c r="AI74" i="5"/>
  <c r="AH74" i="5" s="1"/>
  <c r="AA74" i="5" s="1"/>
  <c r="AK74" i="5"/>
  <c r="AC29" i="5"/>
  <c r="R29" i="5"/>
  <c r="T29" i="5" s="1"/>
  <c r="I29" i="5"/>
  <c r="BB125" i="5"/>
  <c r="BA125" i="5"/>
  <c r="AZ125" i="5" s="1"/>
  <c r="AX125" i="5" s="1"/>
  <c r="R103" i="5"/>
  <c r="T103" i="5" s="1"/>
  <c r="AC103" i="5"/>
  <c r="AF103" i="5"/>
  <c r="I103" i="5"/>
  <c r="BB112" i="5"/>
  <c r="BA112" i="5"/>
  <c r="AZ112" i="5" s="1"/>
  <c r="AX112" i="5" s="1"/>
  <c r="BK116" i="5"/>
  <c r="BJ116" i="5"/>
  <c r="BI116" i="5" s="1"/>
  <c r="BH116" i="5" s="1"/>
  <c r="BG116" i="5" s="1"/>
  <c r="BF116" i="5" s="1"/>
  <c r="BE116" i="5" s="1"/>
  <c r="BD116" i="5" s="1"/>
  <c r="BC116" i="5" s="1"/>
  <c r="AT23" i="5"/>
  <c r="AS23" i="5"/>
  <c r="AR23" i="5" s="1"/>
  <c r="AQ23" i="5" s="1"/>
  <c r="AP23" i="5" s="1"/>
  <c r="AO23" i="5" s="1"/>
  <c r="AN23" i="5" s="1"/>
  <c r="AM23" i="5" s="1"/>
  <c r="AL23" i="5" s="1"/>
  <c r="BB10" i="5"/>
  <c r="BA10" i="5"/>
  <c r="BK46" i="5"/>
  <c r="BJ46" i="5" s="1"/>
  <c r="BI46" i="5" s="1"/>
  <c r="BH46" i="5" s="1"/>
  <c r="BG46" i="5" s="1"/>
  <c r="BF46" i="5" s="1"/>
  <c r="BE46" i="5" s="1"/>
  <c r="BD46" i="5" s="1"/>
  <c r="BC46" i="5" s="1"/>
  <c r="BJ50" i="5"/>
  <c r="BI50" i="5" s="1"/>
  <c r="BH50" i="5" s="1"/>
  <c r="BG50" i="5" s="1"/>
  <c r="BF50" i="5" s="1"/>
  <c r="BE50" i="5" s="1"/>
  <c r="BD50" i="5" s="1"/>
  <c r="BC50" i="5" s="1"/>
  <c r="BK50" i="5"/>
  <c r="BI7" i="5"/>
  <c r="BH7" i="5" s="1"/>
  <c r="BG7" i="5" s="1"/>
  <c r="BF7" i="5" s="1"/>
  <c r="BE7" i="5" s="1"/>
  <c r="BD7" i="5" s="1"/>
  <c r="BC7" i="5" s="1"/>
  <c r="BK7" i="5"/>
  <c r="BJ7" i="5" s="1"/>
  <c r="BA35" i="5"/>
  <c r="BB35" i="5"/>
  <c r="BA42" i="5"/>
  <c r="BB42" i="5"/>
  <c r="AZ42" i="5" s="1"/>
  <c r="AX42" i="5" s="1"/>
  <c r="AK53" i="5"/>
  <c r="AI53" i="5"/>
  <c r="AJ53" i="5"/>
  <c r="BI30" i="5"/>
  <c r="BH30" i="5" s="1"/>
  <c r="BG30" i="5" s="1"/>
  <c r="BF30" i="5" s="1"/>
  <c r="BE30" i="5" s="1"/>
  <c r="BD30" i="5" s="1"/>
  <c r="BC30" i="5" s="1"/>
  <c r="BK30" i="5"/>
  <c r="BJ30" i="5" s="1"/>
  <c r="AT104" i="5"/>
  <c r="AS104" i="5"/>
  <c r="AR104" i="5" s="1"/>
  <c r="AQ104" i="5" s="1"/>
  <c r="AP104" i="5" s="1"/>
  <c r="AO104" i="5" s="1"/>
  <c r="AN104" i="5" s="1"/>
  <c r="AM104" i="5" s="1"/>
  <c r="AL104" i="5" s="1"/>
  <c r="BJ91" i="5"/>
  <c r="BI91" i="5" s="1"/>
  <c r="BH91" i="5" s="1"/>
  <c r="BG91" i="5" s="1"/>
  <c r="BF91" i="5" s="1"/>
  <c r="BE91" i="5" s="1"/>
  <c r="BD91" i="5" s="1"/>
  <c r="BC91" i="5" s="1"/>
  <c r="BK91" i="5"/>
  <c r="BK2" i="5"/>
  <c r="BJ2" i="5" s="1"/>
  <c r="BI2" i="5" s="1"/>
  <c r="BH2" i="5" s="1"/>
  <c r="BG2" i="5" s="1"/>
  <c r="BF2" i="5" s="1"/>
  <c r="BE2" i="5" s="1"/>
  <c r="BD2" i="5" s="1"/>
  <c r="BC2" i="5" s="1"/>
  <c r="BK77" i="5"/>
  <c r="BJ77" i="5"/>
  <c r="BI77" i="5" s="1"/>
  <c r="BH77" i="5" s="1"/>
  <c r="BG77" i="5" s="1"/>
  <c r="BF77" i="5" s="1"/>
  <c r="BE77" i="5" s="1"/>
  <c r="BD77" i="5" s="1"/>
  <c r="BC77" i="5" s="1"/>
  <c r="BK15" i="5"/>
  <c r="BJ15" i="5" s="1"/>
  <c r="BI15" i="5" s="1"/>
  <c r="BH15" i="5" s="1"/>
  <c r="BG15" i="5"/>
  <c r="BF15" i="5" s="1"/>
  <c r="BE15" i="5" s="1"/>
  <c r="BD15" i="5" s="1"/>
  <c r="BC15" i="5" s="1"/>
  <c r="BB21" i="5"/>
  <c r="BA21" i="5"/>
  <c r="AT73" i="5"/>
  <c r="AS73" i="5" s="1"/>
  <c r="AR73" i="5" s="1"/>
  <c r="AQ73" i="5" s="1"/>
  <c r="AP73" i="5" s="1"/>
  <c r="AO73" i="5" s="1"/>
  <c r="AN73" i="5" s="1"/>
  <c r="AM73" i="5" s="1"/>
  <c r="AL73" i="5" s="1"/>
  <c r="AO217" i="5"/>
  <c r="AN217" i="5" s="1"/>
  <c r="AM217" i="5" s="1"/>
  <c r="AL217" i="5" s="1"/>
  <c r="AC86" i="5"/>
  <c r="AK93" i="5"/>
  <c r="AH190" i="5"/>
  <c r="AA190" i="5" s="1"/>
  <c r="AH167" i="5"/>
  <c r="AJ27" i="5"/>
  <c r="AK27" i="5"/>
  <c r="AI27" i="5"/>
  <c r="AK68" i="5"/>
  <c r="AJ68" i="5"/>
  <c r="AI68" i="5"/>
  <c r="AI162" i="5"/>
  <c r="AK162" i="5"/>
  <c r="AJ162" i="5"/>
  <c r="I34" i="5"/>
  <c r="R34" i="5"/>
  <c r="T34" i="5" s="1"/>
  <c r="BA48" i="5"/>
  <c r="BB48" i="5"/>
  <c r="BK52" i="5"/>
  <c r="BJ52" i="5" s="1"/>
  <c r="BI52" i="5" s="1"/>
  <c r="BH52" i="5" s="1"/>
  <c r="BG52" i="5" s="1"/>
  <c r="BF52" i="5" s="1"/>
  <c r="BE52" i="5" s="1"/>
  <c r="BD52" i="5" s="1"/>
  <c r="BC52" i="5" s="1"/>
  <c r="BJ17" i="5"/>
  <c r="BI17" i="5" s="1"/>
  <c r="BH17" i="5" s="1"/>
  <c r="BG17" i="5" s="1"/>
  <c r="BF17" i="5" s="1"/>
  <c r="BE17" i="5" s="1"/>
  <c r="BD17" i="5" s="1"/>
  <c r="BC17" i="5" s="1"/>
  <c r="BK17" i="5"/>
  <c r="BK57" i="5"/>
  <c r="BJ57" i="5" s="1"/>
  <c r="BI57" i="5" s="1"/>
  <c r="BH57" i="5" s="1"/>
  <c r="BG57" i="5" s="1"/>
  <c r="BF57" i="5" s="1"/>
  <c r="BE57" i="5" s="1"/>
  <c r="BD57" i="5" s="1"/>
  <c r="BC57" i="5" s="1"/>
  <c r="BB109" i="5"/>
  <c r="BA109" i="5"/>
  <c r="AZ109" i="5" s="1"/>
  <c r="AX109" i="5" s="1"/>
  <c r="BK16" i="5"/>
  <c r="BJ16" i="5" s="1"/>
  <c r="BI16" i="5" s="1"/>
  <c r="BH16" i="5" s="1"/>
  <c r="BG16" i="5" s="1"/>
  <c r="BF16" i="5" s="1"/>
  <c r="BE16" i="5" s="1"/>
  <c r="BD16" i="5" s="1"/>
  <c r="BC16" i="5" s="1"/>
  <c r="BB113" i="5"/>
  <c r="BA113" i="5"/>
  <c r="AJ43" i="5"/>
  <c r="AI43" i="5"/>
  <c r="AH43" i="5" s="1"/>
  <c r="AB43" i="5" s="1"/>
  <c r="AK43" i="5"/>
  <c r="BB94" i="5"/>
  <c r="BA94" i="5"/>
  <c r="AZ94" i="5" s="1"/>
  <c r="AX94" i="5" s="1"/>
  <c r="BA95" i="5"/>
  <c r="BB95" i="5"/>
  <c r="BK23" i="5"/>
  <c r="BJ23" i="5"/>
  <c r="BI23" i="5" s="1"/>
  <c r="BH23" i="5" s="1"/>
  <c r="BG23" i="5" s="1"/>
  <c r="BF23" i="5" s="1"/>
  <c r="BE23" i="5" s="1"/>
  <c r="BD23" i="5" s="1"/>
  <c r="BC23" i="5" s="1"/>
  <c r="AI60" i="5"/>
  <c r="AH60" i="5" s="1"/>
  <c r="AA60" i="5" s="1"/>
  <c r="AK60" i="5"/>
  <c r="AJ60" i="5"/>
  <c r="BK138" i="5"/>
  <c r="BJ138" i="5"/>
  <c r="BI138" i="5" s="1"/>
  <c r="BH138" i="5" s="1"/>
  <c r="BG138" i="5" s="1"/>
  <c r="BF138" i="5" s="1"/>
  <c r="BE138" i="5" s="1"/>
  <c r="BD138" i="5" s="1"/>
  <c r="BC138" i="5" s="1"/>
  <c r="AT142" i="5"/>
  <c r="AS142" i="5" s="1"/>
  <c r="AR142" i="5" s="1"/>
  <c r="AQ142" i="5"/>
  <c r="AP142" i="5" s="1"/>
  <c r="AO142" i="5" s="1"/>
  <c r="AN142" i="5" s="1"/>
  <c r="AM142" i="5" s="1"/>
  <c r="AL142" i="5" s="1"/>
  <c r="BI79" i="5"/>
  <c r="BH79" i="5" s="1"/>
  <c r="BG79" i="5" s="1"/>
  <c r="BF79" i="5" s="1"/>
  <c r="BE79" i="5" s="1"/>
  <c r="BD79" i="5" s="1"/>
  <c r="BC79" i="5" s="1"/>
  <c r="BK79" i="5"/>
  <c r="BJ79" i="5" s="1"/>
  <c r="BA124" i="5"/>
  <c r="BB124" i="5"/>
  <c r="AS227" i="5"/>
  <c r="AR227" i="5" s="1"/>
  <c r="AQ227" i="5" s="1"/>
  <c r="AP227" i="5" s="1"/>
  <c r="AO227" i="5" s="1"/>
  <c r="AN227" i="5" s="1"/>
  <c r="AM227" i="5" s="1"/>
  <c r="AL227" i="5" s="1"/>
  <c r="AI227" i="5" s="1"/>
  <c r="AC181" i="5"/>
  <c r="AF139" i="5"/>
  <c r="AI56" i="5"/>
  <c r="AH56" i="5" s="1"/>
  <c r="AB56" i="5" s="1"/>
  <c r="AK102" i="5"/>
  <c r="AH164" i="5"/>
  <c r="AJ93" i="5"/>
  <c r="AH187" i="5"/>
  <c r="AA187" i="5" s="1"/>
  <c r="AS82" i="5"/>
  <c r="AR82" i="5" s="1"/>
  <c r="AQ82" i="5" s="1"/>
  <c r="AP82" i="5" s="1"/>
  <c r="AO82" i="5" s="1"/>
  <c r="AN82" i="5" s="1"/>
  <c r="AM82" i="5" s="1"/>
  <c r="AL82" i="5" s="1"/>
  <c r="AT82" i="5"/>
  <c r="AT44" i="5"/>
  <c r="AS44" i="5"/>
  <c r="AR44" i="5" s="1"/>
  <c r="AQ44" i="5" s="1"/>
  <c r="AP44" i="5" s="1"/>
  <c r="AO44" i="5" s="1"/>
  <c r="AN44" i="5" s="1"/>
  <c r="AM44" i="5" s="1"/>
  <c r="AL44" i="5" s="1"/>
  <c r="AS154" i="5"/>
  <c r="AR154" i="5" s="1"/>
  <c r="AQ154" i="5" s="1"/>
  <c r="AP154" i="5" s="1"/>
  <c r="AO154" i="5" s="1"/>
  <c r="AN154" i="5" s="1"/>
  <c r="AM154" i="5" s="1"/>
  <c r="AL154" i="5" s="1"/>
  <c r="AT154" i="5"/>
  <c r="BA123" i="5"/>
  <c r="BB123" i="5"/>
  <c r="AT152" i="5"/>
  <c r="AS152" i="5" s="1"/>
  <c r="AR152" i="5" s="1"/>
  <c r="AQ152" i="5" s="1"/>
  <c r="AP152" i="5" s="1"/>
  <c r="AO152" i="5" s="1"/>
  <c r="AN152" i="5" s="1"/>
  <c r="AM152" i="5" s="1"/>
  <c r="AL152" i="5" s="1"/>
  <c r="BK89" i="5"/>
  <c r="BJ89" i="5"/>
  <c r="BI89" i="5" s="1"/>
  <c r="BH89" i="5" s="1"/>
  <c r="BG89" i="5" s="1"/>
  <c r="BF89" i="5" s="1"/>
  <c r="BE89" i="5" s="1"/>
  <c r="BD89" i="5" s="1"/>
  <c r="BC89" i="5" s="1"/>
  <c r="BB45" i="5"/>
  <c r="BA45" i="5"/>
  <c r="BK28" i="5"/>
  <c r="BJ28" i="5"/>
  <c r="BI28" i="5" s="1"/>
  <c r="BH28" i="5" s="1"/>
  <c r="BG28" i="5" s="1"/>
  <c r="BF28" i="5" s="1"/>
  <c r="BE28" i="5" s="1"/>
  <c r="BD28" i="5" s="1"/>
  <c r="BC28" i="5" s="1"/>
  <c r="BA36" i="5"/>
  <c r="AZ36" i="5" s="1"/>
  <c r="AX36" i="5" s="1"/>
  <c r="BB36" i="5"/>
  <c r="AJ123" i="5"/>
  <c r="AI123" i="5"/>
  <c r="AH123" i="5" s="1"/>
  <c r="AK123" i="5"/>
  <c r="AT46" i="5"/>
  <c r="AS46" i="5" s="1"/>
  <c r="AR46" i="5" s="1"/>
  <c r="AQ46" i="5" s="1"/>
  <c r="AP46" i="5" s="1"/>
  <c r="AO46" i="5" s="1"/>
  <c r="AN46" i="5" s="1"/>
  <c r="AM46" i="5" s="1"/>
  <c r="AL46" i="5" s="1"/>
  <c r="BB25" i="5"/>
  <c r="BA25" i="5"/>
  <c r="AZ25" i="5" s="1"/>
  <c r="AX25" i="5" s="1"/>
  <c r="BK31" i="5"/>
  <c r="BJ31" i="5" s="1"/>
  <c r="BI31" i="5" s="1"/>
  <c r="BH31" i="5" s="1"/>
  <c r="BG31" i="5" s="1"/>
  <c r="BF31" i="5" s="1"/>
  <c r="BE31" i="5"/>
  <c r="BD31" i="5" s="1"/>
  <c r="BC31" i="5" s="1"/>
  <c r="BB11" i="5"/>
  <c r="BA11" i="5"/>
  <c r="AI169" i="5"/>
  <c r="AJ169" i="5"/>
  <c r="AK169" i="5"/>
  <c r="BK9" i="5"/>
  <c r="BJ9" i="5" s="1"/>
  <c r="BI9" i="5" s="1"/>
  <c r="BH9" i="5" s="1"/>
  <c r="BG9" i="5" s="1"/>
  <c r="BF9" i="5" s="1"/>
  <c r="BE9" i="5" s="1"/>
  <c r="BD9" i="5" s="1"/>
  <c r="BC9" i="5" s="1"/>
  <c r="BK132" i="5"/>
  <c r="BJ132" i="5"/>
  <c r="BI132" i="5" s="1"/>
  <c r="BH132" i="5" s="1"/>
  <c r="BG132" i="5" s="1"/>
  <c r="BF132" i="5" s="1"/>
  <c r="BE132" i="5" s="1"/>
  <c r="BD132" i="5" s="1"/>
  <c r="BC132" i="5" s="1"/>
  <c r="AT52" i="5"/>
  <c r="AS52" i="5" s="1"/>
  <c r="AR52" i="5" s="1"/>
  <c r="AQ52" i="5" s="1"/>
  <c r="AP52" i="5" s="1"/>
  <c r="AO52" i="5" s="1"/>
  <c r="AN52" i="5" s="1"/>
  <c r="AM52" i="5" s="1"/>
  <c r="AL52" i="5" s="1"/>
  <c r="AI118" i="5"/>
  <c r="AJ118" i="5"/>
  <c r="AK118" i="5"/>
  <c r="AT58" i="5"/>
  <c r="AS58" i="5" s="1"/>
  <c r="AR58" i="5" s="1"/>
  <c r="AQ58" i="5" s="1"/>
  <c r="AP58" i="5" s="1"/>
  <c r="AO58" i="5" s="1"/>
  <c r="AN58" i="5" s="1"/>
  <c r="AM58" i="5" s="1"/>
  <c r="AL58" i="5" s="1"/>
  <c r="AI75" i="5"/>
  <c r="AH75" i="5" s="1"/>
  <c r="AA75" i="5" s="1"/>
  <c r="AJ75" i="5"/>
  <c r="AK75" i="5"/>
  <c r="BB67" i="5"/>
  <c r="BA67" i="5"/>
  <c r="AZ67" i="5" s="1"/>
  <c r="AX67" i="5" s="1"/>
  <c r="BB137" i="5"/>
  <c r="BA137" i="5"/>
  <c r="BK63" i="5"/>
  <c r="BJ63" i="5"/>
  <c r="BI63" i="5" s="1"/>
  <c r="BH63" i="5" s="1"/>
  <c r="BG63" i="5" s="1"/>
  <c r="BF63" i="5" s="1"/>
  <c r="BE63" i="5" s="1"/>
  <c r="BD63" i="5" s="1"/>
  <c r="BC63" i="5" s="1"/>
  <c r="BK59" i="5"/>
  <c r="BJ59" i="5" s="1"/>
  <c r="BI59" i="5" s="1"/>
  <c r="BH59" i="5" s="1"/>
  <c r="BG59" i="5" s="1"/>
  <c r="BF59" i="5" s="1"/>
  <c r="BE59" i="5" s="1"/>
  <c r="BD59" i="5" s="1"/>
  <c r="BC59" i="5" s="1"/>
  <c r="BK12" i="5"/>
  <c r="BJ12" i="5" s="1"/>
  <c r="BI12" i="5" s="1"/>
  <c r="BH12" i="5" s="1"/>
  <c r="BG12" i="5" s="1"/>
  <c r="BF12" i="5" s="1"/>
  <c r="BE12" i="5" s="1"/>
  <c r="BD12" i="5" s="1"/>
  <c r="BC12" i="5" s="1"/>
  <c r="BK108" i="5"/>
  <c r="BJ108" i="5" s="1"/>
  <c r="BI108" i="5" s="1"/>
  <c r="BH108" i="5" s="1"/>
  <c r="BG108" i="5" s="1"/>
  <c r="BF108" i="5" s="1"/>
  <c r="BE108" i="5" s="1"/>
  <c r="BD108" i="5" s="1"/>
  <c r="BC108" i="5" s="1"/>
  <c r="AI126" i="5"/>
  <c r="AJ126" i="5"/>
  <c r="AK126" i="5"/>
  <c r="BB100" i="5"/>
  <c r="BA100" i="5"/>
  <c r="AZ100" i="5" s="1"/>
  <c r="AX100" i="5" s="1"/>
  <c r="BI49" i="5"/>
  <c r="BH49" i="5" s="1"/>
  <c r="BG49" i="5" s="1"/>
  <c r="BF49" i="5" s="1"/>
  <c r="BE49" i="5" s="1"/>
  <c r="BD49" i="5" s="1"/>
  <c r="BC49" i="5" s="1"/>
  <c r="BK49" i="5"/>
  <c r="BJ49" i="5" s="1"/>
  <c r="AJ40" i="5"/>
  <c r="AI40" i="5"/>
  <c r="AH40" i="5" s="1"/>
  <c r="AK40" i="5"/>
  <c r="BA86" i="5"/>
  <c r="BB86" i="5"/>
  <c r="AT24" i="5"/>
  <c r="AS24" i="5" s="1"/>
  <c r="AR24" i="5" s="1"/>
  <c r="AQ24" i="5" s="1"/>
  <c r="AP24" i="5" s="1"/>
  <c r="AO24" i="5" s="1"/>
  <c r="AN24" i="5" s="1"/>
  <c r="AM24" i="5" s="1"/>
  <c r="AL24" i="5" s="1"/>
  <c r="AT91" i="5"/>
  <c r="AS91" i="5" s="1"/>
  <c r="AR91" i="5" s="1"/>
  <c r="AQ91" i="5" s="1"/>
  <c r="AP91" i="5" s="1"/>
  <c r="AO91" i="5" s="1"/>
  <c r="AN91" i="5" s="1"/>
  <c r="AM91" i="5" s="1"/>
  <c r="AL91" i="5" s="1"/>
  <c r="BK141" i="5"/>
  <c r="BJ141" i="5" s="1"/>
  <c r="BI141" i="5" s="1"/>
  <c r="BH141" i="5"/>
  <c r="BG141" i="5" s="1"/>
  <c r="BF141" i="5" s="1"/>
  <c r="BE141" i="5" s="1"/>
  <c r="BD141" i="5" s="1"/>
  <c r="BC141" i="5" s="1"/>
  <c r="BK74" i="5"/>
  <c r="BJ74" i="5"/>
  <c r="BI74" i="5" s="1"/>
  <c r="BH74" i="5" s="1"/>
  <c r="BG74" i="5" s="1"/>
  <c r="BF74" i="5" s="1"/>
  <c r="BE74" i="5" s="1"/>
  <c r="BD74" i="5" s="1"/>
  <c r="BC74" i="5" s="1"/>
  <c r="AT120" i="5"/>
  <c r="AS120" i="5" s="1"/>
  <c r="AR120" i="5" s="1"/>
  <c r="AQ120" i="5" s="1"/>
  <c r="AP120" i="5" s="1"/>
  <c r="AO120" i="5" s="1"/>
  <c r="AN120" i="5" s="1"/>
  <c r="AM120" i="5" s="1"/>
  <c r="AL120" i="5" s="1"/>
  <c r="AR215" i="5"/>
  <c r="AQ215" i="5" s="1"/>
  <c r="AP215" i="5" s="1"/>
  <c r="AO215" i="5" s="1"/>
  <c r="AN215" i="5" s="1"/>
  <c r="AM215" i="5" s="1"/>
  <c r="AL215" i="5" s="1"/>
  <c r="J156" i="5"/>
  <c r="AS147" i="5"/>
  <c r="AR147" i="5" s="1"/>
  <c r="AQ147" i="5" s="1"/>
  <c r="AP147" i="5" s="1"/>
  <c r="AO147" i="5" s="1"/>
  <c r="AN147" i="5" s="1"/>
  <c r="AM147" i="5" s="1"/>
  <c r="AL147" i="5" s="1"/>
  <c r="AK147" i="5" s="1"/>
  <c r="AK45" i="5"/>
  <c r="AT202" i="5"/>
  <c r="AS202" i="5" s="1"/>
  <c r="AR202" i="5"/>
  <c r="AQ202" i="5" s="1"/>
  <c r="AP202" i="5" s="1"/>
  <c r="AO202" i="5" s="1"/>
  <c r="AN202" i="5" s="1"/>
  <c r="AM202" i="5" s="1"/>
  <c r="AL202" i="5" s="1"/>
  <c r="AT143" i="5"/>
  <c r="AS143" i="5" s="1"/>
  <c r="AR143" i="5" s="1"/>
  <c r="AQ143" i="5" s="1"/>
  <c r="AP143" i="5" s="1"/>
  <c r="AO143" i="5" s="1"/>
  <c r="AN143" i="5" s="1"/>
  <c r="AM143" i="5" s="1"/>
  <c r="AL143" i="5" s="1"/>
  <c r="AF75" i="5"/>
  <c r="I75" i="5"/>
  <c r="R75" i="5"/>
  <c r="T75" i="5" s="1"/>
  <c r="AC75" i="5"/>
  <c r="R48" i="5"/>
  <c r="T48" i="5" s="1"/>
  <c r="AF48" i="5"/>
  <c r="I48" i="5"/>
  <c r="AT42" i="5"/>
  <c r="AS42" i="5" s="1"/>
  <c r="AR42" i="5" s="1"/>
  <c r="AQ42" i="5" s="1"/>
  <c r="AP42" i="5" s="1"/>
  <c r="AO42" i="5" s="1"/>
  <c r="AN42" i="5" s="1"/>
  <c r="AM42" i="5" s="1"/>
  <c r="AL42" i="5" s="1"/>
  <c r="AT210" i="5"/>
  <c r="AS210" i="5" s="1"/>
  <c r="AR210" i="5" s="1"/>
  <c r="AQ210" i="5"/>
  <c r="AP210" i="5" s="1"/>
  <c r="AO210" i="5" s="1"/>
  <c r="AN210" i="5" s="1"/>
  <c r="AM210" i="5" s="1"/>
  <c r="AL210" i="5" s="1"/>
  <c r="AT157" i="5"/>
  <c r="AS157" i="5"/>
  <c r="AR157" i="5" s="1"/>
  <c r="AQ157" i="5" s="1"/>
  <c r="AP157" i="5" s="1"/>
  <c r="AO157" i="5" s="1"/>
  <c r="AN157" i="5" s="1"/>
  <c r="AM157" i="5" s="1"/>
  <c r="AL157" i="5" s="1"/>
  <c r="BB122" i="5"/>
  <c r="BA122" i="5"/>
  <c r="AJ113" i="5"/>
  <c r="AI113" i="5"/>
  <c r="AK113" i="5"/>
  <c r="BB40" i="5"/>
  <c r="AZ40" i="5" s="1"/>
  <c r="AX40" i="5" s="1"/>
  <c r="BA40" i="5"/>
  <c r="BK44" i="5"/>
  <c r="BJ44" i="5" s="1"/>
  <c r="BI44" i="5" s="1"/>
  <c r="BH44" i="5" s="1"/>
  <c r="BG44" i="5" s="1"/>
  <c r="BF44" i="5" s="1"/>
  <c r="BE44" i="5" s="1"/>
  <c r="BD44" i="5" s="1"/>
  <c r="BC44" i="5" s="1"/>
  <c r="BK37" i="5"/>
  <c r="BJ37" i="5" s="1"/>
  <c r="BI37" i="5" s="1"/>
  <c r="BH37" i="5" s="1"/>
  <c r="BG37" i="5" s="1"/>
  <c r="BF37" i="5" s="1"/>
  <c r="BE37" i="5" s="1"/>
  <c r="BD37" i="5" s="1"/>
  <c r="BC37" i="5" s="1"/>
  <c r="AT54" i="5"/>
  <c r="AS54" i="5" s="1"/>
  <c r="AR54" i="5" s="1"/>
  <c r="AQ54" i="5" s="1"/>
  <c r="AP54" i="5" s="1"/>
  <c r="AO54" i="5" s="1"/>
  <c r="AN54" i="5" s="1"/>
  <c r="AM54" i="5" s="1"/>
  <c r="AL54" i="5" s="1"/>
  <c r="BK81" i="5"/>
  <c r="BJ81" i="5"/>
  <c r="BI81" i="5" s="1"/>
  <c r="BH81" i="5" s="1"/>
  <c r="BG81" i="5" s="1"/>
  <c r="BF81" i="5" s="1"/>
  <c r="BE81" i="5" s="1"/>
  <c r="BD81" i="5" s="1"/>
  <c r="BC81" i="5" s="1"/>
  <c r="BB27" i="5"/>
  <c r="BA27" i="5"/>
  <c r="AI38" i="5"/>
  <c r="AH38" i="5" s="1"/>
  <c r="AB38" i="5" s="1"/>
  <c r="AJ38" i="5"/>
  <c r="AK38" i="5"/>
  <c r="BK26" i="5"/>
  <c r="BJ26" i="5" s="1"/>
  <c r="BI26" i="5" s="1"/>
  <c r="BH26" i="5" s="1"/>
  <c r="BG26" i="5" s="1"/>
  <c r="BF26" i="5" s="1"/>
  <c r="BE26" i="5" s="1"/>
  <c r="BD26" i="5" s="1"/>
  <c r="BC26" i="5" s="1"/>
  <c r="AJ98" i="5"/>
  <c r="AI98" i="5"/>
  <c r="AK98" i="5"/>
  <c r="BK87" i="5"/>
  <c r="BJ87" i="5"/>
  <c r="BI87" i="5" s="1"/>
  <c r="BH87" i="5" s="1"/>
  <c r="BG87" i="5"/>
  <c r="BF87" i="5" s="1"/>
  <c r="BE87" i="5" s="1"/>
  <c r="BD87" i="5" s="1"/>
  <c r="BC87" i="5" s="1"/>
  <c r="BK83" i="5"/>
  <c r="BJ83" i="5" s="1"/>
  <c r="BI83" i="5" s="1"/>
  <c r="BH83" i="5" s="1"/>
  <c r="BG83" i="5" s="1"/>
  <c r="BF83" i="5" s="1"/>
  <c r="BE83" i="5" s="1"/>
  <c r="BD83" i="5" s="1"/>
  <c r="BC83" i="5" s="1"/>
  <c r="AT125" i="5"/>
  <c r="AS125" i="5" s="1"/>
  <c r="AR125" i="5" s="1"/>
  <c r="AQ125" i="5" s="1"/>
  <c r="AP125" i="5" s="1"/>
  <c r="AO125" i="5" s="1"/>
  <c r="AN125" i="5" s="1"/>
  <c r="AM125" i="5" s="1"/>
  <c r="AL125" i="5" s="1"/>
  <c r="BK135" i="5"/>
  <c r="BJ135" i="5" s="1"/>
  <c r="BI135" i="5" s="1"/>
  <c r="BH135" i="5" s="1"/>
  <c r="BG135" i="5" s="1"/>
  <c r="BF135" i="5" s="1"/>
  <c r="BE135" i="5" s="1"/>
  <c r="BD135" i="5" s="1"/>
  <c r="BC135" i="5" s="1"/>
  <c r="AK51" i="5"/>
  <c r="AJ51" i="5"/>
  <c r="AI51" i="5"/>
  <c r="AH51" i="5" s="1"/>
  <c r="BA56" i="5"/>
  <c r="BB56" i="5"/>
  <c r="BA111" i="5"/>
  <c r="AZ111" i="5" s="1"/>
  <c r="AX111" i="5" s="1"/>
  <c r="BB111" i="5"/>
  <c r="BA61" i="5"/>
  <c r="BB61" i="5"/>
  <c r="AI133" i="5"/>
  <c r="AJ133" i="5"/>
  <c r="AK133" i="5"/>
  <c r="BB4" i="5"/>
  <c r="BA4" i="5"/>
  <c r="BB121" i="5"/>
  <c r="BA121" i="5"/>
  <c r="AZ121" i="5" s="1"/>
  <c r="AX121" i="5" s="1"/>
  <c r="BB68" i="5"/>
  <c r="BA68" i="5"/>
  <c r="BB6" i="5"/>
  <c r="BA6" i="5"/>
  <c r="AZ6" i="5" s="1"/>
  <c r="AX6" i="5" s="1"/>
  <c r="BA101" i="5"/>
  <c r="BB101" i="5"/>
  <c r="BB97" i="5"/>
  <c r="BA97" i="5"/>
  <c r="AZ97" i="5" s="1"/>
  <c r="AX97" i="5" s="1"/>
  <c r="BA47" i="5"/>
  <c r="BB47" i="5"/>
  <c r="AJ67" i="5"/>
  <c r="AK67" i="5"/>
  <c r="AI67" i="5"/>
  <c r="AH67" i="5" s="1"/>
  <c r="AB67" i="5" s="1"/>
  <c r="BB90" i="5"/>
  <c r="AZ90" i="5" s="1"/>
  <c r="AX90" i="5" s="1"/>
  <c r="BA90" i="5"/>
  <c r="BB128" i="5"/>
  <c r="BA128" i="5"/>
  <c r="AZ128" i="5" s="1"/>
  <c r="AX128" i="5" s="1"/>
  <c r="AJ21" i="5"/>
  <c r="AI21" i="5"/>
  <c r="AK21" i="5"/>
  <c r="BB130" i="5"/>
  <c r="AZ130" i="5" s="1"/>
  <c r="AX130" i="5" s="1"/>
  <c r="BA130" i="5"/>
  <c r="AJ76" i="5"/>
  <c r="AK76" i="5"/>
  <c r="AI76" i="5"/>
  <c r="AH76" i="5" s="1"/>
  <c r="AB76" i="5" s="1"/>
  <c r="BB34" i="5"/>
  <c r="BA34" i="5"/>
  <c r="BB96" i="5"/>
  <c r="BA96" i="5"/>
  <c r="BB33" i="5"/>
  <c r="BA33" i="5"/>
  <c r="BA73" i="5"/>
  <c r="BB73" i="5"/>
  <c r="BA104" i="5"/>
  <c r="BB104" i="5"/>
  <c r="BA131" i="5"/>
  <c r="BB131" i="5"/>
  <c r="BA39" i="5"/>
  <c r="AZ39" i="5" s="1"/>
  <c r="AX39" i="5" s="1"/>
  <c r="BB39" i="5"/>
  <c r="BB133" i="5"/>
  <c r="BA133" i="5"/>
  <c r="AZ133" i="5" s="1"/>
  <c r="AX133" i="5" s="1"/>
  <c r="BB120" i="5"/>
  <c r="BA120" i="5"/>
  <c r="BA66" i="5"/>
  <c r="BB66" i="5"/>
  <c r="BA103" i="5"/>
  <c r="AZ103" i="5" s="1"/>
  <c r="AX103" i="5" s="1"/>
  <c r="BB103" i="5"/>
  <c r="BB62" i="5"/>
  <c r="BA62" i="5"/>
  <c r="AZ62" i="5" s="1"/>
  <c r="AX62" i="5" s="1"/>
  <c r="AF64" i="5"/>
  <c r="I64" i="5"/>
  <c r="AC64" i="5"/>
  <c r="R64" i="5"/>
  <c r="T64" i="5" s="1"/>
  <c r="AF137" i="5"/>
  <c r="J137" i="5"/>
  <c r="AC137" i="5"/>
  <c r="AF65" i="5"/>
  <c r="I65" i="5"/>
  <c r="R65" i="5"/>
  <c r="T65" i="5" s="1"/>
  <c r="AC65" i="5"/>
  <c r="AT105" i="5"/>
  <c r="AS105" i="5" s="1"/>
  <c r="AR105" i="5" s="1"/>
  <c r="AQ105" i="5" s="1"/>
  <c r="AP105" i="5" s="1"/>
  <c r="AO105" i="5" s="1"/>
  <c r="AN105" i="5" s="1"/>
  <c r="AM105" i="5" s="1"/>
  <c r="AL105" i="5" s="1"/>
  <c r="AF145" i="5"/>
  <c r="AC145" i="5"/>
  <c r="AI200" i="5"/>
  <c r="AK200" i="5"/>
  <c r="AJ200" i="5"/>
  <c r="AJ124" i="5"/>
  <c r="AI124" i="5"/>
  <c r="AK124" i="5"/>
  <c r="AJ193" i="5"/>
  <c r="AI193" i="5"/>
  <c r="AK193" i="5"/>
  <c r="AT196" i="5"/>
  <c r="AS196" i="5" s="1"/>
  <c r="AR196" i="5" s="1"/>
  <c r="AQ196" i="5" s="1"/>
  <c r="AP196" i="5" s="1"/>
  <c r="AO196" i="5" s="1"/>
  <c r="AN196" i="5" s="1"/>
  <c r="AM196" i="5" s="1"/>
  <c r="AL196" i="5" s="1"/>
  <c r="K177" i="5"/>
  <c r="AC177" i="5"/>
  <c r="AF177" i="5"/>
  <c r="AC203" i="5"/>
  <c r="AF203" i="5"/>
  <c r="K203" i="5"/>
  <c r="AC139" i="5"/>
  <c r="AT191" i="5"/>
  <c r="AS191" i="5" s="1"/>
  <c r="AR191" i="5" s="1"/>
  <c r="AQ191" i="5" s="1"/>
  <c r="AP191" i="5" s="1"/>
  <c r="AO191" i="5" s="1"/>
  <c r="AN191" i="5" s="1"/>
  <c r="AM191" i="5" s="1"/>
  <c r="AL191" i="5" s="1"/>
  <c r="AC101" i="5"/>
  <c r="I101" i="5"/>
  <c r="R101" i="5"/>
  <c r="T101" i="5" s="1"/>
  <c r="AF101" i="5"/>
  <c r="AI166" i="5"/>
  <c r="AH166" i="5" s="1"/>
  <c r="AA166" i="5" s="1"/>
  <c r="AJ166" i="5"/>
  <c r="AK166" i="5"/>
  <c r="AT62" i="5"/>
  <c r="AS62" i="5" s="1"/>
  <c r="AR62" i="5" s="1"/>
  <c r="AQ62" i="5" s="1"/>
  <c r="AP62" i="5" s="1"/>
  <c r="AO62" i="5" s="1"/>
  <c r="AN62" i="5" s="1"/>
  <c r="AM62" i="5" s="1"/>
  <c r="AL62" i="5" s="1"/>
  <c r="AC63" i="5"/>
  <c r="AF63" i="5"/>
  <c r="I63" i="5"/>
  <c r="R63" i="5"/>
  <c r="T63" i="5" s="1"/>
  <c r="AT129" i="5"/>
  <c r="AS129" i="5" s="1"/>
  <c r="AR129" i="5" s="1"/>
  <c r="AQ129" i="5" s="1"/>
  <c r="AP129" i="5" s="1"/>
  <c r="AO129" i="5" s="1"/>
  <c r="AN129" i="5" s="1"/>
  <c r="AM129" i="5" s="1"/>
  <c r="AL129" i="5" s="1"/>
  <c r="AT65" i="5"/>
  <c r="AS65" i="5"/>
  <c r="AR65" i="5" s="1"/>
  <c r="AQ65" i="5" s="1"/>
  <c r="AP65" i="5" s="1"/>
  <c r="AO65" i="5" s="1"/>
  <c r="AN65" i="5" s="1"/>
  <c r="AM65" i="5" s="1"/>
  <c r="AL65" i="5" s="1"/>
  <c r="AT111" i="5"/>
  <c r="AS111" i="5" s="1"/>
  <c r="AR111" i="5" s="1"/>
  <c r="AQ111" i="5" s="1"/>
  <c r="AP111" i="5" s="1"/>
  <c r="AO111" i="5" s="1"/>
  <c r="AN111" i="5" s="1"/>
  <c r="AM111" i="5" s="1"/>
  <c r="AL111" i="5" s="1"/>
  <c r="BB75" i="5"/>
  <c r="AZ75" i="5" s="1"/>
  <c r="AX75" i="5" s="1"/>
  <c r="BA75" i="5"/>
  <c r="AJ34" i="5"/>
  <c r="AK34" i="5"/>
  <c r="AI34" i="5"/>
  <c r="AJ31" i="5"/>
  <c r="AK31" i="5"/>
  <c r="AI31" i="5"/>
  <c r="AH31" i="5" s="1"/>
  <c r="AA31" i="5" s="1"/>
  <c r="AE31" i="5" s="1"/>
  <c r="AC196" i="5"/>
  <c r="AF196" i="5"/>
  <c r="J196" i="5"/>
  <c r="J126" i="5"/>
  <c r="AC126" i="5"/>
  <c r="AF126" i="5"/>
  <c r="AT30" i="5"/>
  <c r="AS30" i="5" s="1"/>
  <c r="AR30" i="5" s="1"/>
  <c r="AQ30" i="5" s="1"/>
  <c r="AP30" i="5" s="1"/>
  <c r="AO30" i="5" s="1"/>
  <c r="AN30" i="5" s="1"/>
  <c r="AM30" i="5" s="1"/>
  <c r="AL30" i="5" s="1"/>
  <c r="AT100" i="5"/>
  <c r="AS100" i="5" s="1"/>
  <c r="AR100" i="5" s="1"/>
  <c r="AQ100" i="5" s="1"/>
  <c r="AP100" i="5" s="1"/>
  <c r="AO100" i="5" s="1"/>
  <c r="AN100" i="5" s="1"/>
  <c r="AM100" i="5" s="1"/>
  <c r="AL100" i="5" s="1"/>
  <c r="AJ116" i="5"/>
  <c r="AK116" i="5"/>
  <c r="AI116" i="5"/>
  <c r="AT206" i="5"/>
  <c r="AS206" i="5" s="1"/>
  <c r="AR206" i="5" s="1"/>
  <c r="AQ206" i="5" s="1"/>
  <c r="AP206" i="5" s="1"/>
  <c r="AO206" i="5" s="1"/>
  <c r="AN206" i="5" s="1"/>
  <c r="AM206" i="5" s="1"/>
  <c r="AL206" i="5" s="1"/>
  <c r="AS89" i="5"/>
  <c r="AR89" i="5" s="1"/>
  <c r="AQ89" i="5" s="1"/>
  <c r="AP89" i="5" s="1"/>
  <c r="AO89" i="5" s="1"/>
  <c r="AN89" i="5" s="1"/>
  <c r="AM89" i="5" s="1"/>
  <c r="AL89" i="5" s="1"/>
  <c r="AT89" i="5"/>
  <c r="AF111" i="5"/>
  <c r="I111" i="5"/>
  <c r="R111" i="5"/>
  <c r="T111" i="5" s="1"/>
  <c r="AC111" i="5"/>
  <c r="BA7" i="5"/>
  <c r="BB7" i="5"/>
  <c r="AK88" i="5"/>
  <c r="AI88" i="5"/>
  <c r="AJ88" i="5"/>
  <c r="AK28" i="5"/>
  <c r="AJ28" i="5"/>
  <c r="AI28" i="5"/>
  <c r="AZ84" i="5"/>
  <c r="AX84" i="5" s="1"/>
  <c r="AZ3" i="5"/>
  <c r="AX3" i="5" s="1"/>
  <c r="AZ24" i="5"/>
  <c r="AX24" i="5" s="1"/>
  <c r="AI184" i="5"/>
  <c r="AJ184" i="5"/>
  <c r="AK184" i="5"/>
  <c r="R30" i="5"/>
  <c r="T30" i="5" s="1"/>
  <c r="AC30" i="5"/>
  <c r="I30" i="5"/>
  <c r="AT115" i="5"/>
  <c r="AS115" i="5" s="1"/>
  <c r="AR115" i="5" s="1"/>
  <c r="AQ115" i="5" s="1"/>
  <c r="AP115" i="5" s="1"/>
  <c r="AO115" i="5" s="1"/>
  <c r="AN115" i="5" s="1"/>
  <c r="AM115" i="5" s="1"/>
  <c r="AL115" i="5" s="1"/>
  <c r="AJ144" i="5"/>
  <c r="AH144" i="5" s="1"/>
  <c r="AA144" i="5" s="1"/>
  <c r="AE144" i="5" s="1"/>
  <c r="K186" i="5"/>
  <c r="AC186" i="5"/>
  <c r="AF186" i="5"/>
  <c r="I81" i="5"/>
  <c r="R81" i="5"/>
  <c r="T81" i="5" s="1"/>
  <c r="AC81" i="5"/>
  <c r="AF81" i="5"/>
  <c r="AF129" i="5"/>
  <c r="I129" i="5"/>
  <c r="AC129" i="5"/>
  <c r="AF89" i="5"/>
  <c r="I89" i="5"/>
  <c r="R89" i="5"/>
  <c r="T89" i="5" s="1"/>
  <c r="AC89" i="5"/>
  <c r="AT71" i="5"/>
  <c r="AS71" i="5" s="1"/>
  <c r="AR71" i="5" s="1"/>
  <c r="AQ71" i="5" s="1"/>
  <c r="AP71" i="5" s="1"/>
  <c r="AO71" i="5" s="1"/>
  <c r="AN71" i="5" s="1"/>
  <c r="AM71" i="5" s="1"/>
  <c r="AL71" i="5" s="1"/>
  <c r="AJ170" i="5"/>
  <c r="AK170" i="5"/>
  <c r="AI170" i="5"/>
  <c r="AT183" i="5"/>
  <c r="AS183" i="5" s="1"/>
  <c r="AR183" i="5" s="1"/>
  <c r="AQ183" i="5" s="1"/>
  <c r="AP183" i="5" s="1"/>
  <c r="AO183" i="5" s="1"/>
  <c r="AN183" i="5" s="1"/>
  <c r="AM183" i="5" s="1"/>
  <c r="AL183" i="5" s="1"/>
  <c r="AT84" i="5"/>
  <c r="AS84" i="5" s="1"/>
  <c r="AR84" i="5" s="1"/>
  <c r="AQ84" i="5" s="1"/>
  <c r="AP84" i="5"/>
  <c r="AO84" i="5" s="1"/>
  <c r="AN84" i="5" s="1"/>
  <c r="AM84" i="5" s="1"/>
  <c r="AL84" i="5" s="1"/>
  <c r="K184" i="5"/>
  <c r="AF184" i="5"/>
  <c r="AC184" i="5"/>
  <c r="AT39" i="5"/>
  <c r="AS39" i="5" s="1"/>
  <c r="AR39" i="5" s="1"/>
  <c r="AQ39" i="5" s="1"/>
  <c r="AP39" i="5" s="1"/>
  <c r="AO39" i="5" s="1"/>
  <c r="AN39" i="5" s="1"/>
  <c r="AM39" i="5" s="1"/>
  <c r="AL39" i="5" s="1"/>
  <c r="AT61" i="5"/>
  <c r="AS61" i="5" s="1"/>
  <c r="AR61" i="5" s="1"/>
  <c r="AQ61" i="5" s="1"/>
  <c r="AP61" i="5" s="1"/>
  <c r="AO61" i="5" s="1"/>
  <c r="AN61" i="5" s="1"/>
  <c r="AM61" i="5" s="1"/>
  <c r="AL61" i="5" s="1"/>
  <c r="R115" i="5"/>
  <c r="T115" i="5" s="1"/>
  <c r="AC115" i="5"/>
  <c r="AF115" i="5"/>
  <c r="J115" i="5"/>
  <c r="AH25" i="5"/>
  <c r="AA25" i="5" s="1"/>
  <c r="AE25" i="5" s="1"/>
  <c r="AH148" i="5"/>
  <c r="AB148" i="5" s="1"/>
  <c r="AH156" i="5"/>
  <c r="AT186" i="5"/>
  <c r="AS186" i="5" s="1"/>
  <c r="AR186" i="5" s="1"/>
  <c r="AQ186" i="5" s="1"/>
  <c r="AP186" i="5" s="1"/>
  <c r="AO186" i="5" s="1"/>
  <c r="AN186" i="5" s="1"/>
  <c r="AM186" i="5" s="1"/>
  <c r="AL186" i="5" s="1"/>
  <c r="AI81" i="5"/>
  <c r="AJ81" i="5"/>
  <c r="AK81" i="5"/>
  <c r="AT174" i="5"/>
  <c r="AS174" i="5" s="1"/>
  <c r="AR174" i="5" s="1"/>
  <c r="AQ174" i="5" s="1"/>
  <c r="AP174" i="5" s="1"/>
  <c r="AO174" i="5" s="1"/>
  <c r="AN174" i="5" s="1"/>
  <c r="AM174" i="5" s="1"/>
  <c r="AL174" i="5" s="1"/>
  <c r="AC49" i="5"/>
  <c r="AF49" i="5"/>
  <c r="I49" i="5"/>
  <c r="R49" i="5"/>
  <c r="T49" i="5" s="1"/>
  <c r="I97" i="5"/>
  <c r="R97" i="5"/>
  <c r="T97" i="5" s="1"/>
  <c r="AC97" i="5"/>
  <c r="AF97" i="5"/>
  <c r="AT188" i="5"/>
  <c r="AS188" i="5" s="1"/>
  <c r="AR188" i="5" s="1"/>
  <c r="AQ188" i="5" s="1"/>
  <c r="AP188" i="5" s="1"/>
  <c r="AO188" i="5" s="1"/>
  <c r="AN188" i="5" s="1"/>
  <c r="AM188" i="5" s="1"/>
  <c r="AL188" i="5" s="1"/>
  <c r="AF71" i="5"/>
  <c r="I71" i="5"/>
  <c r="R71" i="5"/>
  <c r="T71" i="5" s="1"/>
  <c r="AC71" i="5"/>
  <c r="AT159" i="5"/>
  <c r="AS159" i="5" s="1"/>
  <c r="AR159" i="5" s="1"/>
  <c r="AQ159" i="5" s="1"/>
  <c r="AP159" i="5" s="1"/>
  <c r="AO159" i="5" s="1"/>
  <c r="AN159" i="5" s="1"/>
  <c r="AM159" i="5" s="1"/>
  <c r="AL159" i="5" s="1"/>
  <c r="J197" i="5"/>
  <c r="AC197" i="5"/>
  <c r="AF197" i="5"/>
  <c r="AT134" i="5"/>
  <c r="AS134" i="5" s="1"/>
  <c r="AR134" i="5" s="1"/>
  <c r="AQ134" i="5" s="1"/>
  <c r="AP134" i="5" s="1"/>
  <c r="AO134" i="5" s="1"/>
  <c r="AN134" i="5" s="1"/>
  <c r="AM134" i="5" s="1"/>
  <c r="AL134" i="5" s="1"/>
  <c r="AH173" i="5"/>
  <c r="I68" i="5"/>
  <c r="AC68" i="5"/>
  <c r="AF68" i="5"/>
  <c r="R68" i="5"/>
  <c r="T68" i="5" s="1"/>
  <c r="R102" i="5"/>
  <c r="T102" i="5" s="1"/>
  <c r="AC102" i="5"/>
  <c r="AF102" i="5"/>
  <c r="I102" i="5"/>
  <c r="AT49" i="5"/>
  <c r="AS49" i="5" s="1"/>
  <c r="AR49" i="5" s="1"/>
  <c r="AQ49" i="5" s="1"/>
  <c r="AP49" i="5" s="1"/>
  <c r="AO49" i="5" s="1"/>
  <c r="AN49" i="5" s="1"/>
  <c r="AM49" i="5" s="1"/>
  <c r="AL49" i="5" s="1"/>
  <c r="AC188" i="5"/>
  <c r="AF188" i="5"/>
  <c r="K188" i="5"/>
  <c r="AJ204" i="5"/>
  <c r="AK204" i="5"/>
  <c r="AI204" i="5"/>
  <c r="AH204" i="5" s="1"/>
  <c r="AB204" i="5" s="1"/>
  <c r="AT178" i="5"/>
  <c r="AS178" i="5" s="1"/>
  <c r="AR178" i="5" s="1"/>
  <c r="AQ178" i="5" s="1"/>
  <c r="AP178" i="5" s="1"/>
  <c r="AO178" i="5" s="1"/>
  <c r="AN178" i="5" s="1"/>
  <c r="AM178" i="5" s="1"/>
  <c r="AL178" i="5" s="1"/>
  <c r="AT155" i="5"/>
  <c r="AS155" i="5" s="1"/>
  <c r="AR155" i="5" s="1"/>
  <c r="AQ155" i="5" s="1"/>
  <c r="AP155" i="5" s="1"/>
  <c r="AO155" i="5" s="1"/>
  <c r="AN155" i="5"/>
  <c r="AM155" i="5" s="1"/>
  <c r="AL155" i="5" s="1"/>
  <c r="AR223" i="5"/>
  <c r="AQ223" i="5" s="1"/>
  <c r="AP223" i="5" s="1"/>
  <c r="AO223" i="5" s="1"/>
  <c r="AN223" i="5" s="1"/>
  <c r="AM223" i="5" s="1"/>
  <c r="AL223" i="5" s="1"/>
  <c r="AI223" i="5" s="1"/>
  <c r="AH168" i="5"/>
  <c r="AA168" i="5" s="1"/>
  <c r="AH41" i="5"/>
  <c r="AB41" i="5" s="1"/>
  <c r="AJ165" i="5"/>
  <c r="AI165" i="5"/>
  <c r="AK165" i="5"/>
  <c r="AT192" i="5"/>
  <c r="AS192" i="5" s="1"/>
  <c r="AR192" i="5"/>
  <c r="AQ192" i="5" s="1"/>
  <c r="AP192" i="5" s="1"/>
  <c r="AO192" i="5" s="1"/>
  <c r="AN192" i="5" s="1"/>
  <c r="AM192" i="5" s="1"/>
  <c r="AL192" i="5" s="1"/>
  <c r="AJ128" i="5"/>
  <c r="AI128" i="5"/>
  <c r="AK128" i="5"/>
  <c r="AT109" i="5"/>
  <c r="AS109" i="5" s="1"/>
  <c r="AR109" i="5" s="1"/>
  <c r="AQ109" i="5" s="1"/>
  <c r="AP109" i="5" s="1"/>
  <c r="AO109" i="5" s="1"/>
  <c r="AN109" i="5" s="1"/>
  <c r="AM109" i="5" s="1"/>
  <c r="AL109" i="5" s="1"/>
  <c r="AT97" i="5"/>
  <c r="AS97" i="5" s="1"/>
  <c r="AR97" i="5" s="1"/>
  <c r="AQ97" i="5" s="1"/>
  <c r="AP97" i="5" s="1"/>
  <c r="AO97" i="5" s="1"/>
  <c r="AN97" i="5" s="1"/>
  <c r="AM97" i="5" s="1"/>
  <c r="AL97" i="5" s="1"/>
  <c r="AT50" i="5"/>
  <c r="AS50" i="5" s="1"/>
  <c r="AR50" i="5"/>
  <c r="AQ50" i="5" s="1"/>
  <c r="AP50" i="5" s="1"/>
  <c r="AO50" i="5" s="1"/>
  <c r="AN50" i="5" s="1"/>
  <c r="AM50" i="5" s="1"/>
  <c r="AL50" i="5" s="1"/>
  <c r="AC105" i="5"/>
  <c r="AF105" i="5"/>
  <c r="I105" i="5"/>
  <c r="R105" i="5"/>
  <c r="T105" i="5" s="1"/>
  <c r="AT119" i="5"/>
  <c r="AS119" i="5" s="1"/>
  <c r="AR119" i="5" s="1"/>
  <c r="AQ119" i="5" s="1"/>
  <c r="AP119" i="5" s="1"/>
  <c r="AO119" i="5" s="1"/>
  <c r="AN119" i="5" s="1"/>
  <c r="AM119" i="5" s="1"/>
  <c r="AL119" i="5" s="1"/>
  <c r="AT139" i="5"/>
  <c r="AS139" i="5" s="1"/>
  <c r="AR139" i="5" s="1"/>
  <c r="AQ139" i="5" s="1"/>
  <c r="AP139" i="5" s="1"/>
  <c r="AO139" i="5" s="1"/>
  <c r="AN139" i="5" s="1"/>
  <c r="AM139" i="5" s="1"/>
  <c r="AL139" i="5" s="1"/>
  <c r="AT106" i="5"/>
  <c r="AS106" i="5"/>
  <c r="AR106" i="5" s="1"/>
  <c r="AQ106" i="5" s="1"/>
  <c r="AP106" i="5" s="1"/>
  <c r="AO106" i="5" s="1"/>
  <c r="AN106" i="5" s="1"/>
  <c r="AM106" i="5" s="1"/>
  <c r="AL106" i="5" s="1"/>
  <c r="AT177" i="5"/>
  <c r="AS177" i="5" s="1"/>
  <c r="AR177" i="5" s="1"/>
  <c r="AQ177" i="5" s="1"/>
  <c r="AP177" i="5" s="1"/>
  <c r="AO177" i="5" s="1"/>
  <c r="AN177" i="5" s="1"/>
  <c r="AM177" i="5" s="1"/>
  <c r="AL177" i="5" s="1"/>
  <c r="AT197" i="5"/>
  <c r="AS197" i="5" s="1"/>
  <c r="AR197" i="5" s="1"/>
  <c r="AQ197" i="5" s="1"/>
  <c r="AP197" i="5" s="1"/>
  <c r="AO197" i="5" s="1"/>
  <c r="AN197" i="5" s="1"/>
  <c r="AM197" i="5" s="1"/>
  <c r="AL197" i="5" s="1"/>
  <c r="AT141" i="5"/>
  <c r="AS141" i="5" s="1"/>
  <c r="AR141" i="5" s="1"/>
  <c r="AQ141" i="5" s="1"/>
  <c r="AP141" i="5" s="1"/>
  <c r="AO141" i="5" s="1"/>
  <c r="AN141" i="5" s="1"/>
  <c r="AM141" i="5" s="1"/>
  <c r="AL141" i="5" s="1"/>
  <c r="AF86" i="5"/>
  <c r="I86" i="5"/>
  <c r="AC155" i="5"/>
  <c r="K155" i="5"/>
  <c r="AF155" i="5"/>
  <c r="AH205" i="5"/>
  <c r="AA205" i="5" s="1"/>
  <c r="AE205" i="5" s="1"/>
  <c r="AT55" i="5"/>
  <c r="AS55" i="5" s="1"/>
  <c r="AR55" i="5" s="1"/>
  <c r="AQ55" i="5" s="1"/>
  <c r="AP55" i="5" s="1"/>
  <c r="AO55" i="5" s="1"/>
  <c r="AN55" i="5" s="1"/>
  <c r="AM55" i="5" s="1"/>
  <c r="AL55" i="5" s="1"/>
  <c r="AC109" i="5"/>
  <c r="AF109" i="5"/>
  <c r="I109" i="5"/>
  <c r="R109" i="5"/>
  <c r="T109" i="5" s="1"/>
  <c r="AT181" i="5"/>
  <c r="AS181" i="5" s="1"/>
  <c r="AR181" i="5" s="1"/>
  <c r="AQ181" i="5" s="1"/>
  <c r="AP181" i="5" s="1"/>
  <c r="AO181" i="5" s="1"/>
  <c r="AN181" i="5" s="1"/>
  <c r="AM181" i="5" s="1"/>
  <c r="AL181" i="5" s="1"/>
  <c r="AI64" i="5"/>
  <c r="AJ64" i="5"/>
  <c r="AK64" i="5"/>
  <c r="BA127" i="5"/>
  <c r="BB127" i="5"/>
  <c r="BB118" i="5"/>
  <c r="BA118" i="5"/>
  <c r="I106" i="5"/>
  <c r="AC106" i="5"/>
  <c r="AF106" i="5"/>
  <c r="R106" i="5"/>
  <c r="T106" i="5" s="1"/>
  <c r="AT203" i="5"/>
  <c r="AS203" i="5" s="1"/>
  <c r="AR203" i="5" s="1"/>
  <c r="AQ203" i="5" s="1"/>
  <c r="AP203" i="5" s="1"/>
  <c r="AO203" i="5" s="1"/>
  <c r="AN203" i="5" s="1"/>
  <c r="AM203" i="5" s="1"/>
  <c r="AL203" i="5" s="1"/>
  <c r="I93" i="5"/>
  <c r="R93" i="5"/>
  <c r="T93" i="5" s="1"/>
  <c r="AF93" i="5"/>
  <c r="AC93" i="5"/>
  <c r="AC141" i="5"/>
  <c r="AF141" i="5"/>
  <c r="K178" i="5"/>
  <c r="AC178" i="5"/>
  <c r="AF178" i="5"/>
  <c r="AJ101" i="5"/>
  <c r="AK101" i="5"/>
  <c r="AI101" i="5"/>
  <c r="C16" i="5"/>
  <c r="D18" i="5" s="1"/>
  <c r="N199" i="5"/>
  <c r="R199" i="5" s="1"/>
  <c r="T199" i="5" s="1"/>
  <c r="N131" i="5"/>
  <c r="R131" i="5" s="1"/>
  <c r="T131" i="5" s="1"/>
  <c r="N225" i="5"/>
  <c r="R225" i="5" s="1"/>
  <c r="T225" i="5" s="1"/>
  <c r="N207" i="5"/>
  <c r="R207" i="5" s="1"/>
  <c r="T207" i="5" s="1"/>
  <c r="N162" i="5"/>
  <c r="R162" i="5" s="1"/>
  <c r="T162" i="5" s="1"/>
  <c r="N221" i="5"/>
  <c r="R221" i="5" s="1"/>
  <c r="T221" i="5" s="1"/>
  <c r="N195" i="5"/>
  <c r="R195" i="5" s="1"/>
  <c r="T195" i="5" s="1"/>
  <c r="N204" i="5"/>
  <c r="R204" i="5" s="1"/>
  <c r="T204" i="5" s="1"/>
  <c r="N194" i="5"/>
  <c r="R194" i="5" s="1"/>
  <c r="T194" i="5" s="1"/>
  <c r="N132" i="5"/>
  <c r="R132" i="5" s="1"/>
  <c r="T132" i="5" s="1"/>
  <c r="N180" i="5"/>
  <c r="R180" i="5" s="1"/>
  <c r="T180" i="5" s="1"/>
  <c r="N168" i="5"/>
  <c r="R168" i="5" s="1"/>
  <c r="T168" i="5" s="1"/>
  <c r="N167" i="5"/>
  <c r="R167" i="5" s="1"/>
  <c r="T167" i="5" s="1"/>
  <c r="N176" i="5"/>
  <c r="R176" i="5" s="1"/>
  <c r="T176" i="5" s="1"/>
  <c r="N154" i="5"/>
  <c r="R154" i="5" s="1"/>
  <c r="T154" i="5" s="1"/>
  <c r="N170" i="5"/>
  <c r="R170" i="5" s="1"/>
  <c r="T170" i="5" s="1"/>
  <c r="N124" i="5"/>
  <c r="R124" i="5" s="1"/>
  <c r="T124" i="5" s="1"/>
  <c r="N128" i="5"/>
  <c r="R128" i="5" s="1"/>
  <c r="T128" i="5" s="1"/>
  <c r="N142" i="5"/>
  <c r="R142" i="5" s="1"/>
  <c r="T142" i="5" s="1"/>
  <c r="N186" i="5"/>
  <c r="R186" i="5" s="1"/>
  <c r="T186" i="5" s="1"/>
  <c r="N156" i="5"/>
  <c r="R156" i="5" s="1"/>
  <c r="T156" i="5" s="1"/>
  <c r="N193" i="5"/>
  <c r="R193" i="5" s="1"/>
  <c r="T193" i="5" s="1"/>
  <c r="N150" i="5"/>
  <c r="R150" i="5" s="1"/>
  <c r="T150" i="5" s="1"/>
  <c r="N146" i="5"/>
  <c r="R146" i="5" s="1"/>
  <c r="T146" i="5" s="1"/>
  <c r="N197" i="5"/>
  <c r="R197" i="5" s="1"/>
  <c r="T197" i="5" s="1"/>
  <c r="N218" i="5"/>
  <c r="R218" i="5" s="1"/>
  <c r="T218" i="5" s="1"/>
  <c r="N183" i="5"/>
  <c r="R183" i="5" s="1"/>
  <c r="T183" i="5" s="1"/>
  <c r="N123" i="5"/>
  <c r="R123" i="5" s="1"/>
  <c r="T123" i="5" s="1"/>
  <c r="N201" i="5"/>
  <c r="R201" i="5" s="1"/>
  <c r="T201" i="5" s="1"/>
  <c r="N144" i="5"/>
  <c r="R144" i="5" s="1"/>
  <c r="T144" i="5" s="1"/>
  <c r="N224" i="5"/>
  <c r="R224" i="5" s="1"/>
  <c r="T224" i="5" s="1"/>
  <c r="N220" i="5"/>
  <c r="R220" i="5" s="1"/>
  <c r="T220" i="5" s="1"/>
  <c r="N213" i="5"/>
  <c r="R213" i="5" s="1"/>
  <c r="T213" i="5" s="1"/>
  <c r="N148" i="5"/>
  <c r="R148" i="5" s="1"/>
  <c r="T148" i="5" s="1"/>
  <c r="N135" i="5"/>
  <c r="R135" i="5" s="1"/>
  <c r="T135" i="5" s="1"/>
  <c r="N222" i="5"/>
  <c r="R222" i="5" s="1"/>
  <c r="T222" i="5" s="1"/>
  <c r="N126" i="5"/>
  <c r="R126" i="5" s="1"/>
  <c r="T126" i="5" s="1"/>
  <c r="N173" i="5"/>
  <c r="R173" i="5" s="1"/>
  <c r="T173" i="5" s="1"/>
  <c r="C15" i="5"/>
  <c r="N208" i="5"/>
  <c r="R208" i="5" s="1"/>
  <c r="T208" i="5" s="1"/>
  <c r="N202" i="5"/>
  <c r="R202" i="5" s="1"/>
  <c r="T202" i="5" s="1"/>
  <c r="N206" i="5"/>
  <c r="R206" i="5" s="1"/>
  <c r="T206" i="5" s="1"/>
  <c r="N191" i="5"/>
  <c r="R191" i="5" s="1"/>
  <c r="T191" i="5" s="1"/>
  <c r="N159" i="5"/>
  <c r="R159" i="5" s="1"/>
  <c r="T159" i="5" s="1"/>
  <c r="N187" i="5"/>
  <c r="R187" i="5" s="1"/>
  <c r="T187" i="5" s="1"/>
  <c r="N169" i="5"/>
  <c r="R169" i="5" s="1"/>
  <c r="T169" i="5" s="1"/>
  <c r="N217" i="5"/>
  <c r="R217" i="5" s="1"/>
  <c r="T217" i="5" s="1"/>
  <c r="N129" i="5"/>
  <c r="R129" i="5" s="1"/>
  <c r="T129" i="5" s="1"/>
  <c r="N203" i="5"/>
  <c r="R203" i="5" s="1"/>
  <c r="T203" i="5" s="1"/>
  <c r="N166" i="5"/>
  <c r="R166" i="5" s="1"/>
  <c r="T166" i="5" s="1"/>
  <c r="N137" i="5"/>
  <c r="R137" i="5" s="1"/>
  <c r="T137" i="5" s="1"/>
  <c r="N157" i="5"/>
  <c r="R157" i="5" s="1"/>
  <c r="T157" i="5" s="1"/>
  <c r="N214" i="5"/>
  <c r="R214" i="5" s="1"/>
  <c r="T214" i="5" s="1"/>
  <c r="N223" i="5"/>
  <c r="R223" i="5" s="1"/>
  <c r="T223" i="5" s="1"/>
  <c r="N127" i="5"/>
  <c r="R127" i="5" s="1"/>
  <c r="T127" i="5" s="1"/>
  <c r="N190" i="5"/>
  <c r="R190" i="5" s="1"/>
  <c r="T190" i="5" s="1"/>
  <c r="N188" i="5"/>
  <c r="R188" i="5" s="1"/>
  <c r="T188" i="5" s="1"/>
  <c r="N139" i="5"/>
  <c r="R139" i="5" s="1"/>
  <c r="T139" i="5" s="1"/>
  <c r="N160" i="5"/>
  <c r="R160" i="5" s="1"/>
  <c r="T160" i="5" s="1"/>
  <c r="N155" i="5"/>
  <c r="R155" i="5" s="1"/>
  <c r="T155" i="5" s="1"/>
  <c r="N226" i="5"/>
  <c r="R226" i="5" s="1"/>
  <c r="T226" i="5" s="1"/>
  <c r="N209" i="5"/>
  <c r="R209" i="5" s="1"/>
  <c r="T209" i="5" s="1"/>
  <c r="N196" i="5"/>
  <c r="R196" i="5" s="1"/>
  <c r="T196" i="5" s="1"/>
  <c r="N192" i="5"/>
  <c r="R192" i="5" s="1"/>
  <c r="T192" i="5" s="1"/>
  <c r="N212" i="5"/>
  <c r="R212" i="5" s="1"/>
  <c r="T212" i="5" s="1"/>
  <c r="N177" i="5"/>
  <c r="R177" i="5" s="1"/>
  <c r="T177" i="5" s="1"/>
  <c r="N185" i="5"/>
  <c r="R185" i="5" s="1"/>
  <c r="T185" i="5" s="1"/>
  <c r="N189" i="5"/>
  <c r="R189" i="5" s="1"/>
  <c r="T189" i="5" s="1"/>
  <c r="N163" i="5"/>
  <c r="R163" i="5" s="1"/>
  <c r="T163" i="5" s="1"/>
  <c r="N219" i="5"/>
  <c r="R219" i="5" s="1"/>
  <c r="T219" i="5" s="1"/>
  <c r="N145" i="5"/>
  <c r="R145" i="5" s="1"/>
  <c r="T145" i="5" s="1"/>
  <c r="N181" i="5"/>
  <c r="R181" i="5" s="1"/>
  <c r="T181" i="5" s="1"/>
  <c r="N164" i="5"/>
  <c r="R164" i="5" s="1"/>
  <c r="T164" i="5" s="1"/>
  <c r="N184" i="5"/>
  <c r="R184" i="5" s="1"/>
  <c r="T184" i="5" s="1"/>
  <c r="N152" i="5"/>
  <c r="R152" i="5" s="1"/>
  <c r="T152" i="5" s="1"/>
  <c r="N227" i="5"/>
  <c r="R227" i="5" s="1"/>
  <c r="T227" i="5" s="1"/>
  <c r="N216" i="5"/>
  <c r="R216" i="5" s="1"/>
  <c r="T216" i="5" s="1"/>
  <c r="N174" i="5"/>
  <c r="R174" i="5" s="1"/>
  <c r="T174" i="5" s="1"/>
  <c r="N141" i="5"/>
  <c r="R141" i="5" s="1"/>
  <c r="T141" i="5" s="1"/>
  <c r="N179" i="5"/>
  <c r="R179" i="5" s="1"/>
  <c r="T179" i="5" s="1"/>
  <c r="N161" i="5"/>
  <c r="R161" i="5" s="1"/>
  <c r="T161" i="5" s="1"/>
  <c r="N130" i="5"/>
  <c r="R130" i="5" s="1"/>
  <c r="T130" i="5" s="1"/>
  <c r="N198" i="5"/>
  <c r="R198" i="5" s="1"/>
  <c r="T198" i="5" s="1"/>
  <c r="N165" i="5"/>
  <c r="R165" i="5" s="1"/>
  <c r="T165" i="5" s="1"/>
  <c r="N158" i="5"/>
  <c r="R158" i="5" s="1"/>
  <c r="T158" i="5" s="1"/>
  <c r="N175" i="5"/>
  <c r="R175" i="5" s="1"/>
  <c r="T175" i="5" s="1"/>
  <c r="N149" i="5"/>
  <c r="R149" i="5" s="1"/>
  <c r="T149" i="5" s="1"/>
  <c r="N172" i="5"/>
  <c r="R172" i="5" s="1"/>
  <c r="T172" i="5" s="1"/>
  <c r="N140" i="5"/>
  <c r="R140" i="5" s="1"/>
  <c r="T140" i="5" s="1"/>
  <c r="N171" i="5"/>
  <c r="R171" i="5" s="1"/>
  <c r="T171" i="5" s="1"/>
  <c r="N211" i="5"/>
  <c r="R211" i="5" s="1"/>
  <c r="T211" i="5" s="1"/>
  <c r="N125" i="5"/>
  <c r="R125" i="5" s="1"/>
  <c r="T125" i="5" s="1"/>
  <c r="N133" i="5"/>
  <c r="R133" i="5" s="1"/>
  <c r="T133" i="5" s="1"/>
  <c r="N138" i="5"/>
  <c r="R138" i="5" s="1"/>
  <c r="T138" i="5" s="1"/>
  <c r="N182" i="5"/>
  <c r="R182" i="5" s="1"/>
  <c r="T182" i="5" s="1"/>
  <c r="N200" i="5"/>
  <c r="R200" i="5" s="1"/>
  <c r="T200" i="5" s="1"/>
  <c r="N143" i="5"/>
  <c r="R143" i="5" s="1"/>
  <c r="T143" i="5" s="1"/>
  <c r="N215" i="5"/>
  <c r="R215" i="5" s="1"/>
  <c r="T215" i="5" s="1"/>
  <c r="N205" i="5"/>
  <c r="R205" i="5" s="1"/>
  <c r="T205" i="5" s="1"/>
  <c r="N136" i="5"/>
  <c r="R136" i="5" s="1"/>
  <c r="T136" i="5" s="1"/>
  <c r="N151" i="5"/>
  <c r="R151" i="5" s="1"/>
  <c r="T151" i="5" s="1"/>
  <c r="N153" i="5"/>
  <c r="R153" i="5" s="1"/>
  <c r="T153" i="5" s="1"/>
  <c r="N210" i="5"/>
  <c r="R210" i="5" s="1"/>
  <c r="T210" i="5" s="1"/>
  <c r="N178" i="5"/>
  <c r="R178" i="5" s="1"/>
  <c r="T178" i="5" s="1"/>
  <c r="N134" i="5"/>
  <c r="R134" i="5" s="1"/>
  <c r="T134" i="5" s="1"/>
  <c r="N147" i="5"/>
  <c r="R147" i="5" s="1"/>
  <c r="T147" i="5" s="1"/>
  <c r="AK136" i="5"/>
  <c r="AI136" i="5"/>
  <c r="AH136" i="5" s="1"/>
  <c r="AB136" i="5" s="1"/>
  <c r="AJ136" i="5"/>
  <c r="AA103" i="5"/>
  <c r="AB103" i="5"/>
  <c r="AJ135" i="5"/>
  <c r="AK135" i="5"/>
  <c r="AI135" i="5"/>
  <c r="AI112" i="5"/>
  <c r="AK112" i="5"/>
  <c r="AJ112" i="5"/>
  <c r="AA122" i="5"/>
  <c r="AB122" i="5"/>
  <c r="R66" i="5"/>
  <c r="T66" i="5" s="1"/>
  <c r="I66" i="5"/>
  <c r="AC66" i="5"/>
  <c r="AF66" i="5"/>
  <c r="AS218" i="5"/>
  <c r="AR218" i="5" s="1"/>
  <c r="AQ218" i="5" s="1"/>
  <c r="AP218" i="5" s="1"/>
  <c r="AO218" i="5" s="1"/>
  <c r="AN218" i="5" s="1"/>
  <c r="AM218" i="5" s="1"/>
  <c r="AL218" i="5" s="1"/>
  <c r="AF171" i="5"/>
  <c r="K171" i="5"/>
  <c r="AC171" i="5"/>
  <c r="AC45" i="5"/>
  <c r="R45" i="5"/>
  <c r="T45" i="5" s="1"/>
  <c r="AF45" i="5"/>
  <c r="I45" i="5"/>
  <c r="K187" i="5"/>
  <c r="AC187" i="5"/>
  <c r="AF187" i="5"/>
  <c r="AF179" i="5"/>
  <c r="K179" i="5"/>
  <c r="AC179" i="5"/>
  <c r="AT185" i="5"/>
  <c r="AS185" i="5"/>
  <c r="AR185" i="5" s="1"/>
  <c r="AQ185" i="5" s="1"/>
  <c r="AP185" i="5" s="1"/>
  <c r="AO185" i="5" s="1"/>
  <c r="AN185" i="5" s="1"/>
  <c r="AM185" i="5" s="1"/>
  <c r="AL185" i="5" s="1"/>
  <c r="AH93" i="5"/>
  <c r="K168" i="5"/>
  <c r="AF168" i="5"/>
  <c r="AC168" i="5"/>
  <c r="AC161" i="5"/>
  <c r="K161" i="5"/>
  <c r="AF161" i="5"/>
  <c r="H32" i="5"/>
  <c r="I32" i="5"/>
  <c r="R32" i="5"/>
  <c r="T32" i="5" s="1"/>
  <c r="AF32" i="5"/>
  <c r="AC32" i="5"/>
  <c r="K207" i="5"/>
  <c r="AC207" i="5"/>
  <c r="AF207" i="5"/>
  <c r="AA137" i="5"/>
  <c r="AB137" i="5"/>
  <c r="AH201" i="5"/>
  <c r="I57" i="5"/>
  <c r="AC57" i="5"/>
  <c r="AF57" i="5"/>
  <c r="R57" i="5"/>
  <c r="T57" i="5" s="1"/>
  <c r="K205" i="5"/>
  <c r="AC205" i="5"/>
  <c r="AF205" i="5"/>
  <c r="AC150" i="5"/>
  <c r="AF150" i="5"/>
  <c r="AC190" i="5"/>
  <c r="AF190" i="5"/>
  <c r="K190" i="5"/>
  <c r="K210" i="5"/>
  <c r="AF210" i="5"/>
  <c r="AC210" i="5"/>
  <c r="I88" i="5"/>
  <c r="R88" i="5"/>
  <c r="T88" i="5" s="1"/>
  <c r="AC88" i="5"/>
  <c r="AF88" i="5"/>
  <c r="AC195" i="5"/>
  <c r="AF195" i="5"/>
  <c r="AT32" i="5"/>
  <c r="AS32" i="5" s="1"/>
  <c r="AR32" i="5" s="1"/>
  <c r="AQ32" i="5" s="1"/>
  <c r="AP32" i="5" s="1"/>
  <c r="AO32" i="5" s="1"/>
  <c r="AN32" i="5" s="1"/>
  <c r="AM32" i="5" s="1"/>
  <c r="AL32" i="5" s="1"/>
  <c r="I33" i="5"/>
  <c r="R33" i="5"/>
  <c r="T33" i="5" s="1"/>
  <c r="AC33" i="5"/>
  <c r="AF33" i="5"/>
  <c r="AF185" i="5"/>
  <c r="AC185" i="5"/>
  <c r="K185" i="5"/>
  <c r="AH175" i="5"/>
  <c r="AC212" i="5"/>
  <c r="AF212" i="5"/>
  <c r="K212" i="5"/>
  <c r="AC23" i="5"/>
  <c r="R23" i="5"/>
  <c r="T23" i="5" s="1"/>
  <c r="I23" i="5"/>
  <c r="AC198" i="5"/>
  <c r="K198" i="5"/>
  <c r="AF198" i="5"/>
  <c r="AC79" i="5"/>
  <c r="AF79" i="5"/>
  <c r="I79" i="5"/>
  <c r="R79" i="5"/>
  <c r="T79" i="5" s="1"/>
  <c r="AT131" i="5"/>
  <c r="AS131" i="5" s="1"/>
  <c r="AR131" i="5" s="1"/>
  <c r="AQ131" i="5" s="1"/>
  <c r="AP131" i="5" s="1"/>
  <c r="AO131" i="5" s="1"/>
  <c r="AN131" i="5" s="1"/>
  <c r="AM131" i="5" s="1"/>
  <c r="AL131" i="5" s="1"/>
  <c r="AT110" i="5"/>
  <c r="AS110" i="5"/>
  <c r="AR110" i="5" s="1"/>
  <c r="AQ110" i="5" s="1"/>
  <c r="AP110" i="5" s="1"/>
  <c r="AO110" i="5" s="1"/>
  <c r="AN110" i="5" s="1"/>
  <c r="AM110" i="5" s="1"/>
  <c r="AL110" i="5" s="1"/>
  <c r="AC157" i="5"/>
  <c r="AF157" i="5"/>
  <c r="K157" i="5"/>
  <c r="I25" i="5"/>
  <c r="R25" i="5"/>
  <c r="T25" i="5" s="1"/>
  <c r="AC25" i="5"/>
  <c r="R98" i="5"/>
  <c r="T98" i="5" s="1"/>
  <c r="I98" i="5"/>
  <c r="AF98" i="5"/>
  <c r="AC98" i="5"/>
  <c r="AT79" i="5"/>
  <c r="AS79" i="5" s="1"/>
  <c r="AR79" i="5" s="1"/>
  <c r="AQ79" i="5" s="1"/>
  <c r="AP79" i="5" s="1"/>
  <c r="AO79" i="5" s="1"/>
  <c r="AN79" i="5" s="1"/>
  <c r="AM79" i="5" s="1"/>
  <c r="AL79" i="5" s="1"/>
  <c r="AT33" i="5"/>
  <c r="AS33" i="5" s="1"/>
  <c r="AR33" i="5" s="1"/>
  <c r="AQ33" i="5" s="1"/>
  <c r="AP33" i="5" s="1"/>
  <c r="AO33" i="5" s="1"/>
  <c r="AN33" i="5" s="1"/>
  <c r="AM33" i="5" s="1"/>
  <c r="AL33" i="5" s="1"/>
  <c r="AH108" i="5"/>
  <c r="AC27" i="5"/>
  <c r="R27" i="5"/>
  <c r="T27" i="5" s="1"/>
  <c r="I27" i="5"/>
  <c r="AF148" i="5"/>
  <c r="AC148" i="5"/>
  <c r="J193" i="5"/>
  <c r="AC193" i="5"/>
  <c r="AF193" i="5"/>
  <c r="L138" i="5"/>
  <c r="AC138" i="5"/>
  <c r="AF138" i="5"/>
  <c r="AF43" i="5"/>
  <c r="I43" i="5"/>
  <c r="AC43" i="5"/>
  <c r="R43" i="5"/>
  <c r="T43" i="5" s="1"/>
  <c r="AF169" i="5"/>
  <c r="K169" i="5"/>
  <c r="AC169" i="5"/>
  <c r="AT70" i="5"/>
  <c r="AS70" i="5" s="1"/>
  <c r="AR70" i="5" s="1"/>
  <c r="AQ70" i="5" s="1"/>
  <c r="AP70" i="5" s="1"/>
  <c r="AO70" i="5" s="1"/>
  <c r="AN70" i="5" s="1"/>
  <c r="AM70" i="5" s="1"/>
  <c r="AL70" i="5" s="1"/>
  <c r="AT180" i="5"/>
  <c r="AS180" i="5" s="1"/>
  <c r="AR180" i="5" s="1"/>
  <c r="AQ180" i="5" s="1"/>
  <c r="AP180" i="5" s="1"/>
  <c r="AO180" i="5" s="1"/>
  <c r="AN180" i="5" s="1"/>
  <c r="AM180" i="5" s="1"/>
  <c r="AL180" i="5" s="1"/>
  <c r="AT153" i="5"/>
  <c r="AS153" i="5" s="1"/>
  <c r="AR153" i="5" s="1"/>
  <c r="AQ153" i="5" s="1"/>
  <c r="AP153" i="5" s="1"/>
  <c r="AO153" i="5" s="1"/>
  <c r="AN153" i="5" s="1"/>
  <c r="AM153" i="5" s="1"/>
  <c r="AL153" i="5" s="1"/>
  <c r="AC131" i="5"/>
  <c r="AF131" i="5"/>
  <c r="I131" i="5"/>
  <c r="AT140" i="5"/>
  <c r="AS140" i="5" s="1"/>
  <c r="AR140" i="5" s="1"/>
  <c r="AQ140" i="5" s="1"/>
  <c r="AP140" i="5" s="1"/>
  <c r="AO140" i="5" s="1"/>
  <c r="AN140" i="5" s="1"/>
  <c r="AM140" i="5" s="1"/>
  <c r="AL140" i="5" s="1"/>
  <c r="J116" i="5"/>
  <c r="AC116" i="5"/>
  <c r="R116" i="5"/>
  <c r="T116" i="5" s="1"/>
  <c r="AF116" i="5"/>
  <c r="AT95" i="5"/>
  <c r="AS95" i="5" s="1"/>
  <c r="AR95" i="5" s="1"/>
  <c r="AQ95" i="5" s="1"/>
  <c r="AP95" i="5" s="1"/>
  <c r="AO95" i="5" s="1"/>
  <c r="AN95" i="5" s="1"/>
  <c r="AM95" i="5" s="1"/>
  <c r="AL95" i="5" s="1"/>
  <c r="AC110" i="5"/>
  <c r="AF110" i="5"/>
  <c r="I110" i="5"/>
  <c r="R110" i="5"/>
  <c r="T110" i="5" s="1"/>
  <c r="R41" i="5"/>
  <c r="T41" i="5" s="1"/>
  <c r="AC41" i="5"/>
  <c r="AF41" i="5"/>
  <c r="I41" i="5"/>
  <c r="I114" i="5"/>
  <c r="R114" i="5"/>
  <c r="T114" i="5" s="1"/>
  <c r="AF114" i="5"/>
  <c r="AC114" i="5"/>
  <c r="I133" i="5"/>
  <c r="AF133" i="5"/>
  <c r="AC133" i="5"/>
  <c r="R82" i="5"/>
  <c r="T82" i="5" s="1"/>
  <c r="I82" i="5"/>
  <c r="AC82" i="5"/>
  <c r="AF82" i="5"/>
  <c r="AC70" i="5"/>
  <c r="AF70" i="5"/>
  <c r="I70" i="5"/>
  <c r="R70" i="5"/>
  <c r="T70" i="5" s="1"/>
  <c r="AT207" i="5"/>
  <c r="AS207" i="5" s="1"/>
  <c r="AR207" i="5" s="1"/>
  <c r="AQ207" i="5" s="1"/>
  <c r="AP207" i="5" s="1"/>
  <c r="AO207" i="5" s="1"/>
  <c r="AN207" i="5" s="1"/>
  <c r="AM207" i="5" s="1"/>
  <c r="AL207" i="5" s="1"/>
  <c r="AC180" i="5"/>
  <c r="AF180" i="5"/>
  <c r="J180" i="5"/>
  <c r="I153" i="5"/>
  <c r="AF153" i="5"/>
  <c r="AC153" i="5"/>
  <c r="AC140" i="5"/>
  <c r="AF140" i="5"/>
  <c r="AC95" i="5"/>
  <c r="AF95" i="5"/>
  <c r="I95" i="5"/>
  <c r="R95" i="5"/>
  <c r="T95" i="5" s="1"/>
  <c r="AJ216" i="5"/>
  <c r="AK216" i="5"/>
  <c r="AI216" i="5"/>
  <c r="AI224" i="5"/>
  <c r="AJ224" i="5"/>
  <c r="AK224" i="5"/>
  <c r="AI214" i="5"/>
  <c r="AK214" i="5"/>
  <c r="AJ214" i="5"/>
  <c r="AI220" i="5"/>
  <c r="AJ220" i="5"/>
  <c r="AK220" i="5"/>
  <c r="AI213" i="5"/>
  <c r="AJ213" i="5"/>
  <c r="AK213" i="5"/>
  <c r="AI221" i="5"/>
  <c r="AJ221" i="5"/>
  <c r="AK221" i="5"/>
  <c r="AJ225" i="5"/>
  <c r="AK225" i="5"/>
  <c r="AI225" i="5"/>
  <c r="AI226" i="5"/>
  <c r="AJ226" i="5"/>
  <c r="AK226" i="5"/>
  <c r="AK222" i="5"/>
  <c r="AI222" i="5"/>
  <c r="AJ222" i="5"/>
  <c r="AK211" i="5"/>
  <c r="AI211" i="5"/>
  <c r="AJ211" i="5"/>
  <c r="AI217" i="5"/>
  <c r="AJ217" i="5"/>
  <c r="AK217" i="5"/>
  <c r="G50" i="1"/>
  <c r="I50" i="1" s="1"/>
  <c r="P50" i="1"/>
  <c r="F98" i="1"/>
  <c r="E62" i="3"/>
  <c r="F117" i="1"/>
  <c r="E78" i="3"/>
  <c r="F183" i="1"/>
  <c r="E104" i="3"/>
  <c r="F150" i="1"/>
  <c r="E156" i="3"/>
  <c r="F40" i="1"/>
  <c r="E127" i="3"/>
  <c r="F94" i="1"/>
  <c r="E58" i="3"/>
  <c r="F149" i="1"/>
  <c r="E155" i="3"/>
  <c r="R204" i="1"/>
  <c r="T204" i="1" s="1"/>
  <c r="P184" i="1"/>
  <c r="R184" i="1" s="1"/>
  <c r="T184" i="1" s="1"/>
  <c r="E70" i="3"/>
  <c r="F24" i="1"/>
  <c r="E114" i="3"/>
  <c r="P216" i="1"/>
  <c r="R216" i="1" s="1"/>
  <c r="T216" i="1" s="1"/>
  <c r="G216" i="1"/>
  <c r="K216" i="1" s="1"/>
  <c r="E40" i="3"/>
  <c r="F76" i="1"/>
  <c r="F25" i="1"/>
  <c r="E115" i="3"/>
  <c r="E61" i="3"/>
  <c r="F97" i="1"/>
  <c r="F62" i="1"/>
  <c r="E26" i="3"/>
  <c r="F52" i="1"/>
  <c r="E18" i="3"/>
  <c r="E16" i="3"/>
  <c r="R215" i="1"/>
  <c r="T215" i="1" s="1"/>
  <c r="F60" i="1"/>
  <c r="E24" i="3"/>
  <c r="F84" i="1"/>
  <c r="E48" i="3"/>
  <c r="F59" i="1"/>
  <c r="E133" i="3"/>
  <c r="E111" i="3"/>
  <c r="F21" i="1"/>
  <c r="F44" i="1"/>
  <c r="E131" i="3"/>
  <c r="E137" i="3"/>
  <c r="F119" i="1"/>
  <c r="F49" i="1"/>
  <c r="E15" i="3"/>
  <c r="E125" i="3"/>
  <c r="F38" i="1"/>
  <c r="R46" i="1"/>
  <c r="T46" i="1" s="1"/>
  <c r="R166" i="1"/>
  <c r="T166" i="1" s="1"/>
  <c r="E108" i="3"/>
  <c r="F193" i="1"/>
  <c r="F158" i="1"/>
  <c r="E160" i="3"/>
  <c r="F179" i="1"/>
  <c r="E100" i="3"/>
  <c r="F142" i="1"/>
  <c r="E86" i="3"/>
  <c r="F86" i="1"/>
  <c r="E50" i="3"/>
  <c r="F188" i="1"/>
  <c r="E105" i="3"/>
  <c r="F106" i="1"/>
  <c r="E134" i="3"/>
  <c r="F177" i="1"/>
  <c r="E99" i="3"/>
  <c r="F92" i="1"/>
  <c r="E56" i="3"/>
  <c r="F34" i="1"/>
  <c r="E122" i="3"/>
  <c r="F74" i="1"/>
  <c r="E38" i="3"/>
  <c r="F128" i="1"/>
  <c r="E141" i="3"/>
  <c r="F176" i="1"/>
  <c r="E98" i="3"/>
  <c r="F123" i="1"/>
  <c r="E140" i="3"/>
  <c r="F82" i="1"/>
  <c r="E46" i="3"/>
  <c r="E149" i="3"/>
  <c r="F140" i="1"/>
  <c r="F114" i="1"/>
  <c r="E41" i="3"/>
  <c r="F77" i="1"/>
  <c r="E124" i="3"/>
  <c r="F37" i="1"/>
  <c r="E28" i="3"/>
  <c r="F64" i="1"/>
  <c r="F45" i="1"/>
  <c r="E12" i="3"/>
  <c r="E68" i="3"/>
  <c r="F104" i="1"/>
  <c r="F101" i="1"/>
  <c r="E65" i="3"/>
  <c r="F31" i="1"/>
  <c r="E121" i="3"/>
  <c r="E91" i="3"/>
  <c r="F156" i="1"/>
  <c r="F71" i="1"/>
  <c r="E35" i="3"/>
  <c r="F129" i="1"/>
  <c r="E142" i="3"/>
  <c r="F89" i="1"/>
  <c r="E53" i="3"/>
  <c r="E146" i="3"/>
  <c r="F134" i="1"/>
  <c r="F160" i="1"/>
  <c r="E93" i="3"/>
  <c r="F88" i="1"/>
  <c r="E52" i="3"/>
  <c r="F181" i="1"/>
  <c r="E102" i="3"/>
  <c r="P200" i="1"/>
  <c r="R200" i="1" s="1"/>
  <c r="T200" i="1" s="1"/>
  <c r="P228" i="1"/>
  <c r="R228" i="1" s="1"/>
  <c r="T228" i="1" s="1"/>
  <c r="P107" i="1"/>
  <c r="R107" i="1" s="1"/>
  <c r="T107" i="1" s="1"/>
  <c r="F51" i="1"/>
  <c r="G51" i="1" s="1"/>
  <c r="I51" i="1" s="1"/>
  <c r="F159" i="1"/>
  <c r="E92" i="3"/>
  <c r="E29" i="3"/>
  <c r="F65" i="1"/>
  <c r="E123" i="3"/>
  <c r="F36" i="1"/>
  <c r="F27" i="1"/>
  <c r="E117" i="3"/>
  <c r="E51" i="3"/>
  <c r="F87" i="1"/>
  <c r="F157" i="1"/>
  <c r="E159" i="3"/>
  <c r="G227" i="1"/>
  <c r="K227" i="1" s="1"/>
  <c r="P227" i="1"/>
  <c r="F90" i="1"/>
  <c r="E54" i="3"/>
  <c r="F135" i="1"/>
  <c r="E84" i="3"/>
  <c r="R222" i="1"/>
  <c r="T222" i="1" s="1"/>
  <c r="P138" i="1"/>
  <c r="R138" i="1" s="1"/>
  <c r="T138" i="1" s="1"/>
  <c r="R214" i="1"/>
  <c r="T214" i="1" s="1"/>
  <c r="F182" i="1"/>
  <c r="E103" i="3"/>
  <c r="F196" i="1"/>
  <c r="E165" i="3"/>
  <c r="F154" i="1"/>
  <c r="E157" i="3"/>
  <c r="E161" i="3"/>
  <c r="F174" i="1"/>
  <c r="E107" i="3"/>
  <c r="F192" i="1"/>
  <c r="E73" i="3"/>
  <c r="F111" i="1"/>
  <c r="BB105" i="4"/>
  <c r="BA105" i="4"/>
  <c r="AI137" i="4"/>
  <c r="AJ137" i="4"/>
  <c r="AH137" i="4" s="1"/>
  <c r="AK137" i="4"/>
  <c r="BA39" i="4"/>
  <c r="BB39" i="4"/>
  <c r="BA23" i="4"/>
  <c r="BB23" i="4"/>
  <c r="BB9" i="4"/>
  <c r="BA9" i="4"/>
  <c r="AZ9" i="4" s="1"/>
  <c r="AX9" i="4" s="1"/>
  <c r="AK186" i="4"/>
  <c r="AI186" i="4"/>
  <c r="AJ186" i="4"/>
  <c r="AJ93" i="4"/>
  <c r="AI93" i="4"/>
  <c r="AK93" i="4"/>
  <c r="BB104" i="4"/>
  <c r="BA104" i="4"/>
  <c r="AZ104" i="4" s="1"/>
  <c r="AX104" i="4" s="1"/>
  <c r="BB115" i="4"/>
  <c r="BA115" i="4"/>
  <c r="G100" i="4"/>
  <c r="AU100" i="4"/>
  <c r="Z100" i="4"/>
  <c r="R111" i="4"/>
  <c r="T111" i="4" s="1"/>
  <c r="I111" i="4"/>
  <c r="AC111" i="4"/>
  <c r="AF111" i="4"/>
  <c r="G21" i="4"/>
  <c r="Z21" i="4"/>
  <c r="AU21" i="4"/>
  <c r="AT21" i="4" s="1"/>
  <c r="AS21" i="4" s="1"/>
  <c r="AR21" i="4" s="1"/>
  <c r="AQ21" i="4" s="1"/>
  <c r="AP21" i="4" s="1"/>
  <c r="AO21" i="4" s="1"/>
  <c r="AN21" i="4" s="1"/>
  <c r="AM21" i="4" s="1"/>
  <c r="AL21" i="4" s="1"/>
  <c r="AF121" i="4"/>
  <c r="AC121" i="4"/>
  <c r="R121" i="4"/>
  <c r="T121" i="4" s="1"/>
  <c r="I121" i="4"/>
  <c r="AF125" i="4"/>
  <c r="AC125" i="4"/>
  <c r="AU228" i="4"/>
  <c r="G228" i="4"/>
  <c r="Z228" i="4"/>
  <c r="AF70" i="4"/>
  <c r="I70" i="4"/>
  <c r="AC70" i="4"/>
  <c r="R70" i="4"/>
  <c r="T70" i="4" s="1"/>
  <c r="I114" i="4"/>
  <c r="AC114" i="4"/>
  <c r="AF114" i="4"/>
  <c r="R114" i="4"/>
  <c r="T114" i="4" s="1"/>
  <c r="AF169" i="4"/>
  <c r="AC169" i="4"/>
  <c r="K169" i="4"/>
  <c r="AU86" i="4"/>
  <c r="Z86" i="4"/>
  <c r="G86" i="4"/>
  <c r="Z30" i="4"/>
  <c r="G30" i="4"/>
  <c r="AU30" i="4"/>
  <c r="AU229" i="4"/>
  <c r="AT229" i="4" s="1"/>
  <c r="AS229" i="4" s="1"/>
  <c r="AR229" i="4" s="1"/>
  <c r="AQ229" i="4" s="1"/>
  <c r="AP229" i="4" s="1"/>
  <c r="AO229" i="4" s="1"/>
  <c r="AN229" i="4" s="1"/>
  <c r="AM229" i="4" s="1"/>
  <c r="AL229" i="4" s="1"/>
  <c r="AK229" i="4" s="1"/>
  <c r="AC116" i="4"/>
  <c r="J116" i="4"/>
  <c r="AF116" i="4"/>
  <c r="R116" i="4"/>
  <c r="T116" i="4" s="1"/>
  <c r="R35" i="4"/>
  <c r="T35" i="4" s="1"/>
  <c r="AF35" i="4"/>
  <c r="I35" i="4"/>
  <c r="AC35" i="4"/>
  <c r="G112" i="4"/>
  <c r="AU112" i="4"/>
  <c r="AT112" i="4" s="1"/>
  <c r="AS112" i="4" s="1"/>
  <c r="AR112" i="4" s="1"/>
  <c r="AQ112" i="4" s="1"/>
  <c r="AP112" i="4" s="1"/>
  <c r="AO112" i="4" s="1"/>
  <c r="AN112" i="4" s="1"/>
  <c r="AM112" i="4" s="1"/>
  <c r="AL112" i="4" s="1"/>
  <c r="Z112" i="4"/>
  <c r="I67" i="4"/>
  <c r="AF67" i="4"/>
  <c r="AC67" i="4"/>
  <c r="R67" i="4"/>
  <c r="T67" i="4" s="1"/>
  <c r="AF142" i="4"/>
  <c r="AC142" i="4"/>
  <c r="J142" i="4"/>
  <c r="AC200" i="4"/>
  <c r="AF200" i="4"/>
  <c r="K200" i="4"/>
  <c r="AC120" i="4"/>
  <c r="AF120" i="4"/>
  <c r="R120" i="4"/>
  <c r="T120" i="4" s="1"/>
  <c r="I120" i="4"/>
  <c r="Z227" i="4"/>
  <c r="AU227" i="4"/>
  <c r="G227" i="4"/>
  <c r="AF186" i="4"/>
  <c r="K186" i="4"/>
  <c r="AC186" i="4"/>
  <c r="AF97" i="4"/>
  <c r="I97" i="4"/>
  <c r="AC97" i="4"/>
  <c r="R97" i="4"/>
  <c r="T97" i="4" s="1"/>
  <c r="AF105" i="4"/>
  <c r="R105" i="4"/>
  <c r="T105" i="4" s="1"/>
  <c r="I105" i="4"/>
  <c r="AC105" i="4"/>
  <c r="AC158" i="4"/>
  <c r="AF158" i="4"/>
  <c r="P16" i="4"/>
  <c r="P17" i="4" s="1"/>
  <c r="P18" i="4" s="1"/>
  <c r="AC32" i="4"/>
  <c r="AC198" i="4"/>
  <c r="K198" i="4"/>
  <c r="AF198" i="4"/>
  <c r="G138" i="4"/>
  <c r="AU138" i="4"/>
  <c r="AT138" i="4" s="1"/>
  <c r="AS138" i="4" s="1"/>
  <c r="AR138" i="4" s="1"/>
  <c r="AQ138" i="4" s="1"/>
  <c r="AP138" i="4" s="1"/>
  <c r="AO138" i="4" s="1"/>
  <c r="AN138" i="4" s="1"/>
  <c r="AM138" i="4" s="1"/>
  <c r="AL138" i="4" s="1"/>
  <c r="Z138" i="4"/>
  <c r="AU173" i="4"/>
  <c r="Z173" i="4"/>
  <c r="G173" i="4"/>
  <c r="J135" i="4"/>
  <c r="AF135" i="4"/>
  <c r="AC135" i="4"/>
  <c r="K199" i="4"/>
  <c r="AC199" i="4"/>
  <c r="AF199" i="4"/>
  <c r="C16" i="4"/>
  <c r="D18" i="4" s="1"/>
  <c r="N213" i="4"/>
  <c r="R213" i="4" s="1"/>
  <c r="T213" i="4" s="1"/>
  <c r="N201" i="4"/>
  <c r="R201" i="4" s="1"/>
  <c r="T201" i="4" s="1"/>
  <c r="N165" i="4"/>
  <c r="R165" i="4" s="1"/>
  <c r="T165" i="4" s="1"/>
  <c r="N151" i="4"/>
  <c r="R151" i="4" s="1"/>
  <c r="T151" i="4" s="1"/>
  <c r="N215" i="4"/>
  <c r="R215" i="4" s="1"/>
  <c r="T215" i="4" s="1"/>
  <c r="N189" i="4"/>
  <c r="R189" i="4" s="1"/>
  <c r="T189" i="4" s="1"/>
  <c r="N183" i="4"/>
  <c r="R183" i="4" s="1"/>
  <c r="T183" i="4" s="1"/>
  <c r="N153" i="4"/>
  <c r="R153" i="4" s="1"/>
  <c r="T153" i="4" s="1"/>
  <c r="N228" i="4"/>
  <c r="N156" i="4"/>
  <c r="R156" i="4" s="1"/>
  <c r="T156" i="4" s="1"/>
  <c r="N159" i="4"/>
  <c r="R159" i="4" s="1"/>
  <c r="T159" i="4" s="1"/>
  <c r="N209" i="4"/>
  <c r="R209" i="4" s="1"/>
  <c r="T209" i="4" s="1"/>
  <c r="N179" i="4"/>
  <c r="N212" i="4"/>
  <c r="R212" i="4" s="1"/>
  <c r="T212" i="4" s="1"/>
  <c r="N226" i="4"/>
  <c r="R226" i="4" s="1"/>
  <c r="T226" i="4" s="1"/>
  <c r="N206" i="4"/>
  <c r="R206" i="4" s="1"/>
  <c r="T206" i="4" s="1"/>
  <c r="N123" i="4"/>
  <c r="R123" i="4" s="1"/>
  <c r="T123" i="4" s="1"/>
  <c r="N177" i="4"/>
  <c r="R177" i="4" s="1"/>
  <c r="T177" i="4" s="1"/>
  <c r="N149" i="4"/>
  <c r="R149" i="4" s="1"/>
  <c r="T149" i="4" s="1"/>
  <c r="N222" i="4"/>
  <c r="R222" i="4" s="1"/>
  <c r="T222" i="4" s="1"/>
  <c r="N181" i="4"/>
  <c r="R181" i="4" s="1"/>
  <c r="T181" i="4" s="1"/>
  <c r="N224" i="4"/>
  <c r="R224" i="4" s="1"/>
  <c r="T224" i="4" s="1"/>
  <c r="N216" i="4"/>
  <c r="R216" i="4" s="1"/>
  <c r="T216" i="4" s="1"/>
  <c r="N184" i="4"/>
  <c r="R184" i="4" s="1"/>
  <c r="T184" i="4" s="1"/>
  <c r="N194" i="4"/>
  <c r="R194" i="4" s="1"/>
  <c r="T194" i="4" s="1"/>
  <c r="N168" i="4"/>
  <c r="R168" i="4" s="1"/>
  <c r="T168" i="4" s="1"/>
  <c r="N205" i="4"/>
  <c r="N138" i="4"/>
  <c r="R138" i="4" s="1"/>
  <c r="T138" i="4" s="1"/>
  <c r="N167" i="4"/>
  <c r="R167" i="4" s="1"/>
  <c r="T167" i="4" s="1"/>
  <c r="N207" i="4"/>
  <c r="R207" i="4" s="1"/>
  <c r="T207" i="4" s="1"/>
  <c r="N199" i="4"/>
  <c r="R199" i="4" s="1"/>
  <c r="T199" i="4" s="1"/>
  <c r="N173" i="4"/>
  <c r="N147" i="4"/>
  <c r="R147" i="4" s="1"/>
  <c r="T147" i="4" s="1"/>
  <c r="N162" i="4"/>
  <c r="R162" i="4" s="1"/>
  <c r="T162" i="4" s="1"/>
  <c r="N174" i="4"/>
  <c r="R174" i="4" s="1"/>
  <c r="T174" i="4" s="1"/>
  <c r="N219" i="4"/>
  <c r="R219" i="4" s="1"/>
  <c r="T219" i="4" s="1"/>
  <c r="N146" i="4"/>
  <c r="R146" i="4" s="1"/>
  <c r="T146" i="4" s="1"/>
  <c r="N137" i="4"/>
  <c r="R137" i="4" s="1"/>
  <c r="T137" i="4" s="1"/>
  <c r="N225" i="4"/>
  <c r="R225" i="4" s="1"/>
  <c r="T225" i="4" s="1"/>
  <c r="N161" i="4"/>
  <c r="R161" i="4" s="1"/>
  <c r="T161" i="4" s="1"/>
  <c r="N227" i="4"/>
  <c r="R227" i="4" s="1"/>
  <c r="T227" i="4" s="1"/>
  <c r="N176" i="4"/>
  <c r="R176" i="4" s="1"/>
  <c r="T176" i="4" s="1"/>
  <c r="N187" i="4"/>
  <c r="N140" i="4"/>
  <c r="R140" i="4" s="1"/>
  <c r="T140" i="4" s="1"/>
  <c r="N192" i="4"/>
  <c r="R192" i="4" s="1"/>
  <c r="T192" i="4" s="1"/>
  <c r="N175" i="4"/>
  <c r="R175" i="4" s="1"/>
  <c r="T175" i="4" s="1"/>
  <c r="N145" i="4"/>
  <c r="R145" i="4" s="1"/>
  <c r="T145" i="4" s="1"/>
  <c r="N128" i="4"/>
  <c r="R128" i="4" s="1"/>
  <c r="T128" i="4" s="1"/>
  <c r="N141" i="4"/>
  <c r="R141" i="4" s="1"/>
  <c r="T141" i="4" s="1"/>
  <c r="N160" i="4"/>
  <c r="R160" i="4" s="1"/>
  <c r="T160" i="4" s="1"/>
  <c r="N182" i="4"/>
  <c r="R182" i="4" s="1"/>
  <c r="T182" i="4" s="1"/>
  <c r="N155" i="4"/>
  <c r="R155" i="4" s="1"/>
  <c r="T155" i="4" s="1"/>
  <c r="N166" i="4"/>
  <c r="R166" i="4" s="1"/>
  <c r="T166" i="4" s="1"/>
  <c r="N191" i="4"/>
  <c r="R191" i="4" s="1"/>
  <c r="T191" i="4" s="1"/>
  <c r="N223" i="4"/>
  <c r="R223" i="4" s="1"/>
  <c r="T223" i="4" s="1"/>
  <c r="N229" i="4"/>
  <c r="R229" i="4" s="1"/>
  <c r="T229" i="4" s="1"/>
  <c r="N129" i="4"/>
  <c r="R129" i="4" s="1"/>
  <c r="T129" i="4" s="1"/>
  <c r="N200" i="4"/>
  <c r="R200" i="4" s="1"/>
  <c r="T200" i="4" s="1"/>
  <c r="N169" i="4"/>
  <c r="R169" i="4" s="1"/>
  <c r="T169" i="4" s="1"/>
  <c r="N204" i="4"/>
  <c r="R204" i="4" s="1"/>
  <c r="T204" i="4" s="1"/>
  <c r="N148" i="4"/>
  <c r="R148" i="4" s="1"/>
  <c r="T148" i="4" s="1"/>
  <c r="N154" i="4"/>
  <c r="R154" i="4" s="1"/>
  <c r="T154" i="4" s="1"/>
  <c r="N196" i="4"/>
  <c r="N193" i="4"/>
  <c r="R193" i="4" s="1"/>
  <c r="T193" i="4" s="1"/>
  <c r="N157" i="4"/>
  <c r="R157" i="4" s="1"/>
  <c r="T157" i="4" s="1"/>
  <c r="N180" i="4"/>
  <c r="R180" i="4" s="1"/>
  <c r="T180" i="4" s="1"/>
  <c r="N185" i="4"/>
  <c r="R185" i="4" s="1"/>
  <c r="T185" i="4" s="1"/>
  <c r="N203" i="4"/>
  <c r="R203" i="4" s="1"/>
  <c r="T203" i="4" s="1"/>
  <c r="N130" i="4"/>
  <c r="R130" i="4" s="1"/>
  <c r="T130" i="4" s="1"/>
  <c r="N221" i="4"/>
  <c r="R221" i="4" s="1"/>
  <c r="T221" i="4" s="1"/>
  <c r="N208" i="4"/>
  <c r="R208" i="4" s="1"/>
  <c r="T208" i="4" s="1"/>
  <c r="N217" i="4"/>
  <c r="R217" i="4" s="1"/>
  <c r="T217" i="4" s="1"/>
  <c r="N144" i="4"/>
  <c r="R144" i="4" s="1"/>
  <c r="T144" i="4" s="1"/>
  <c r="N202" i="4"/>
  <c r="R202" i="4" s="1"/>
  <c r="T202" i="4" s="1"/>
  <c r="N188" i="4"/>
  <c r="R188" i="4" s="1"/>
  <c r="T188" i="4" s="1"/>
  <c r="N131" i="4"/>
  <c r="R131" i="4" s="1"/>
  <c r="T131" i="4" s="1"/>
  <c r="N132" i="4"/>
  <c r="R132" i="4" s="1"/>
  <c r="T132" i="4" s="1"/>
  <c r="N150" i="4"/>
  <c r="R150" i="4" s="1"/>
  <c r="T150" i="4" s="1"/>
  <c r="N198" i="4"/>
  <c r="R198" i="4" s="1"/>
  <c r="T198" i="4" s="1"/>
  <c r="N214" i="4"/>
  <c r="N142" i="4"/>
  <c r="R142" i="4" s="1"/>
  <c r="T142" i="4" s="1"/>
  <c r="N211" i="4"/>
  <c r="R211" i="4" s="1"/>
  <c r="T211" i="4" s="1"/>
  <c r="N127" i="4"/>
  <c r="R127" i="4" s="1"/>
  <c r="T127" i="4" s="1"/>
  <c r="N195" i="4"/>
  <c r="R195" i="4" s="1"/>
  <c r="T195" i="4" s="1"/>
  <c r="N133" i="4"/>
  <c r="R133" i="4" s="1"/>
  <c r="T133" i="4" s="1"/>
  <c r="N197" i="4"/>
  <c r="R197" i="4" s="1"/>
  <c r="T197" i="4" s="1"/>
  <c r="N218" i="4"/>
  <c r="R218" i="4" s="1"/>
  <c r="T218" i="4" s="1"/>
  <c r="N134" i="4"/>
  <c r="R134" i="4" s="1"/>
  <c r="T134" i="4" s="1"/>
  <c r="N210" i="4"/>
  <c r="R210" i="4" s="1"/>
  <c r="T210" i="4" s="1"/>
  <c r="N152" i="4"/>
  <c r="R152" i="4" s="1"/>
  <c r="T152" i="4" s="1"/>
  <c r="N164" i="4"/>
  <c r="R164" i="4" s="1"/>
  <c r="T164" i="4" s="1"/>
  <c r="N125" i="4"/>
  <c r="R125" i="4" s="1"/>
  <c r="T125" i="4" s="1"/>
  <c r="N143" i="4"/>
  <c r="R143" i="4" s="1"/>
  <c r="T143" i="4" s="1"/>
  <c r="N190" i="4"/>
  <c r="R190" i="4" s="1"/>
  <c r="T190" i="4" s="1"/>
  <c r="N126" i="4"/>
  <c r="R126" i="4" s="1"/>
  <c r="T126" i="4" s="1"/>
  <c r="C15" i="4"/>
  <c r="N135" i="4"/>
  <c r="R135" i="4" s="1"/>
  <c r="T135" i="4" s="1"/>
  <c r="N186" i="4"/>
  <c r="R186" i="4" s="1"/>
  <c r="T186" i="4" s="1"/>
  <c r="N220" i="4"/>
  <c r="R220" i="4" s="1"/>
  <c r="T220" i="4" s="1"/>
  <c r="N171" i="4"/>
  <c r="R171" i="4" s="1"/>
  <c r="T171" i="4" s="1"/>
  <c r="N170" i="4"/>
  <c r="R170" i="4" s="1"/>
  <c r="T170" i="4" s="1"/>
  <c r="N163" i="4"/>
  <c r="R163" i="4" s="1"/>
  <c r="T163" i="4" s="1"/>
  <c r="N136" i="4"/>
  <c r="R136" i="4" s="1"/>
  <c r="T136" i="4" s="1"/>
  <c r="N124" i="4"/>
  <c r="R124" i="4" s="1"/>
  <c r="T124" i="4" s="1"/>
  <c r="N158" i="4"/>
  <c r="R158" i="4" s="1"/>
  <c r="T158" i="4" s="1"/>
  <c r="N172" i="4"/>
  <c r="R172" i="4" s="1"/>
  <c r="T172" i="4" s="1"/>
  <c r="N139" i="4"/>
  <c r="R139" i="4" s="1"/>
  <c r="T139" i="4" s="1"/>
  <c r="N178" i="4"/>
  <c r="R178" i="4" s="1"/>
  <c r="T178" i="4" s="1"/>
  <c r="AJ112" i="4"/>
  <c r="AI112" i="4"/>
  <c r="AK112" i="4"/>
  <c r="AI131" i="4"/>
  <c r="AH131" i="4" s="1"/>
  <c r="AK131" i="4"/>
  <c r="AJ131" i="4"/>
  <c r="AI216" i="4"/>
  <c r="AH216" i="4" s="1"/>
  <c r="AJ216" i="4"/>
  <c r="AK216" i="4"/>
  <c r="AK204" i="4"/>
  <c r="AI204" i="4"/>
  <c r="AJ204" i="4"/>
  <c r="AI99" i="4"/>
  <c r="AK99" i="4"/>
  <c r="AJ99" i="4"/>
  <c r="AK205" i="4"/>
  <c r="AJ205" i="4"/>
  <c r="AI205" i="4"/>
  <c r="AA137" i="4"/>
  <c r="AB137" i="4"/>
  <c r="AJ45" i="4"/>
  <c r="AK45" i="4"/>
  <c r="AI45" i="4"/>
  <c r="AI153" i="4"/>
  <c r="AJ153" i="4"/>
  <c r="AK153" i="4"/>
  <c r="AK218" i="4"/>
  <c r="AJ218" i="4"/>
  <c r="AI218" i="4"/>
  <c r="AH218" i="4" s="1"/>
  <c r="AB218" i="4" s="1"/>
  <c r="AJ21" i="4"/>
  <c r="AK21" i="4"/>
  <c r="AI21" i="4"/>
  <c r="AH21" i="4" s="1"/>
  <c r="AK34" i="4"/>
  <c r="AC152" i="4"/>
  <c r="AF152" i="4"/>
  <c r="I152" i="4"/>
  <c r="AC151" i="4"/>
  <c r="AF151" i="4"/>
  <c r="J151" i="4"/>
  <c r="K178" i="4"/>
  <c r="AF178" i="4"/>
  <c r="AC178" i="4"/>
  <c r="R29" i="4"/>
  <c r="T29" i="4" s="1"/>
  <c r="I29" i="4"/>
  <c r="AC29" i="4"/>
  <c r="AF36" i="4"/>
  <c r="AC36" i="4"/>
  <c r="R36" i="4"/>
  <c r="T36" i="4" s="1"/>
  <c r="I36" i="4"/>
  <c r="AC201" i="4"/>
  <c r="AF201" i="4"/>
  <c r="K201" i="4"/>
  <c r="K147" i="4"/>
  <c r="AC147" i="4"/>
  <c r="AF147" i="4"/>
  <c r="AF221" i="4"/>
  <c r="AC221" i="4"/>
  <c r="K221" i="4"/>
  <c r="AC89" i="4"/>
  <c r="AF89" i="4"/>
  <c r="R89" i="4"/>
  <c r="T89" i="4" s="1"/>
  <c r="I89" i="4"/>
  <c r="AC107" i="4"/>
  <c r="R107" i="4"/>
  <c r="T107" i="4" s="1"/>
  <c r="AF107" i="4"/>
  <c r="I107" i="4"/>
  <c r="AF212" i="4"/>
  <c r="AC212" i="4"/>
  <c r="K212" i="4"/>
  <c r="AC149" i="4"/>
  <c r="AF149" i="4"/>
  <c r="AF132" i="4"/>
  <c r="AC132" i="4"/>
  <c r="I132" i="4"/>
  <c r="AF73" i="4"/>
  <c r="I73" i="4"/>
  <c r="R73" i="4"/>
  <c r="T73" i="4" s="1"/>
  <c r="AC73" i="4"/>
  <c r="R65" i="4"/>
  <c r="T65" i="4" s="1"/>
  <c r="AF65" i="4"/>
  <c r="I65" i="4"/>
  <c r="AC65" i="4"/>
  <c r="AF219" i="4"/>
  <c r="AC219" i="4"/>
  <c r="K219" i="4"/>
  <c r="AF174" i="4"/>
  <c r="AC174" i="4"/>
  <c r="K174" i="4"/>
  <c r="AF172" i="4"/>
  <c r="AC172" i="4"/>
  <c r="K172" i="4"/>
  <c r="I74" i="4"/>
  <c r="AC74" i="4"/>
  <c r="AF74" i="4"/>
  <c r="R74" i="4"/>
  <c r="T74" i="4" s="1"/>
  <c r="I54" i="4"/>
  <c r="AC54" i="4"/>
  <c r="AF54" i="4"/>
  <c r="R54" i="4"/>
  <c r="T54" i="4" s="1"/>
  <c r="AF160" i="4"/>
  <c r="AC160" i="4"/>
  <c r="K160" i="4"/>
  <c r="R76" i="4"/>
  <c r="T76" i="4" s="1"/>
  <c r="AC76" i="4"/>
  <c r="I76" i="4"/>
  <c r="AF76" i="4"/>
  <c r="AC136" i="4"/>
  <c r="AF136" i="4"/>
  <c r="K203" i="4"/>
  <c r="AF203" i="4"/>
  <c r="AC203" i="4"/>
  <c r="K207" i="4"/>
  <c r="AC207" i="4"/>
  <c r="AF207" i="4"/>
  <c r="AC191" i="4"/>
  <c r="AF191" i="4"/>
  <c r="K191" i="4"/>
  <c r="AC88" i="4"/>
  <c r="AF88" i="4"/>
  <c r="R88" i="4"/>
  <c r="T88" i="4" s="1"/>
  <c r="I88" i="4"/>
  <c r="AK206" i="4"/>
  <c r="AI206" i="4"/>
  <c r="AJ206" i="4"/>
  <c r="R22" i="4"/>
  <c r="T22" i="4" s="1"/>
  <c r="AC22" i="4"/>
  <c r="I22" i="4"/>
  <c r="AC80" i="4"/>
  <c r="AF80" i="4"/>
  <c r="R80" i="4"/>
  <c r="T80" i="4" s="1"/>
  <c r="I80" i="4"/>
  <c r="AF108" i="4"/>
  <c r="I108" i="4"/>
  <c r="R108" i="4"/>
  <c r="T108" i="4" s="1"/>
  <c r="AC108" i="4"/>
  <c r="AS157" i="4"/>
  <c r="AR157" i="4" s="1"/>
  <c r="AQ157" i="4" s="1"/>
  <c r="AP157" i="4" s="1"/>
  <c r="AO157" i="4" s="1"/>
  <c r="AN157" i="4" s="1"/>
  <c r="AM157" i="4" s="1"/>
  <c r="AL157" i="4" s="1"/>
  <c r="AC61" i="4"/>
  <c r="I61" i="4"/>
  <c r="R61" i="4"/>
  <c r="T61" i="4" s="1"/>
  <c r="AF61" i="4"/>
  <c r="R79" i="4"/>
  <c r="T79" i="4" s="1"/>
  <c r="I79" i="4"/>
  <c r="AC79" i="4"/>
  <c r="AF79" i="4"/>
  <c r="K165" i="4"/>
  <c r="AC165" i="4"/>
  <c r="AF165" i="4"/>
  <c r="AC77" i="4"/>
  <c r="AF77" i="4"/>
  <c r="R77" i="4"/>
  <c r="T77" i="4" s="1"/>
  <c r="I77" i="4"/>
  <c r="AC96" i="4"/>
  <c r="AF96" i="4"/>
  <c r="I96" i="4"/>
  <c r="R96" i="4"/>
  <c r="T96" i="4" s="1"/>
  <c r="AC218" i="4"/>
  <c r="AF218" i="4"/>
  <c r="K218" i="4"/>
  <c r="K220" i="4"/>
  <c r="AF220" i="4"/>
  <c r="AC220" i="4"/>
  <c r="R117" i="4"/>
  <c r="T117" i="4" s="1"/>
  <c r="AC117" i="4"/>
  <c r="J117" i="4"/>
  <c r="AF117" i="4"/>
  <c r="AI202" i="4"/>
  <c r="AJ202" i="4"/>
  <c r="AK202" i="4"/>
  <c r="AC177" i="4"/>
  <c r="AF177" i="4"/>
  <c r="K177" i="4"/>
  <c r="AF106" i="4"/>
  <c r="I106" i="4"/>
  <c r="AC106" i="4"/>
  <c r="R106" i="4"/>
  <c r="T106" i="4" s="1"/>
  <c r="K157" i="4"/>
  <c r="AC157" i="4"/>
  <c r="AF157" i="4"/>
  <c r="R118" i="4"/>
  <c r="T118" i="4" s="1"/>
  <c r="AC118" i="4"/>
  <c r="AF118" i="4"/>
  <c r="J118" i="4"/>
  <c r="AC101" i="4"/>
  <c r="I101" i="4"/>
  <c r="AF101" i="4"/>
  <c r="R101" i="4"/>
  <c r="T101" i="4" s="1"/>
  <c r="R25" i="4"/>
  <c r="T25" i="4" s="1"/>
  <c r="I25" i="4"/>
  <c r="AC25" i="4"/>
  <c r="AJ229" i="4"/>
  <c r="AI229" i="4"/>
  <c r="G229" i="1"/>
  <c r="K229" i="1" s="1"/>
  <c r="F108" i="1"/>
  <c r="E71" i="3"/>
  <c r="F124" i="1"/>
  <c r="P124" i="1" s="1"/>
  <c r="R124" i="1" s="1"/>
  <c r="T124" i="1" s="1"/>
  <c r="E81" i="3"/>
  <c r="F133" i="1"/>
  <c r="P133" i="1" s="1"/>
  <c r="R201" i="1"/>
  <c r="T201" i="1" s="1"/>
  <c r="F80" i="1"/>
  <c r="E44" i="3"/>
  <c r="F121" i="1"/>
  <c r="E139" i="3"/>
  <c r="F136" i="1"/>
  <c r="E147" i="3"/>
  <c r="R122" i="1"/>
  <c r="T122" i="1" s="1"/>
  <c r="E144" i="3"/>
  <c r="F132" i="1"/>
  <c r="F148" i="1"/>
  <c r="E154" i="3"/>
  <c r="R152" i="1"/>
  <c r="T152" i="1" s="1"/>
  <c r="I152" i="1"/>
  <c r="E25" i="3"/>
  <c r="F61" i="1"/>
  <c r="F141" i="1"/>
  <c r="E150" i="3"/>
  <c r="F29" i="1"/>
  <c r="E119" i="3"/>
  <c r="E113" i="3"/>
  <c r="F23" i="1"/>
  <c r="E74" i="3"/>
  <c r="E43" i="3"/>
  <c r="F79" i="1"/>
  <c r="E59" i="3"/>
  <c r="F95" i="1"/>
  <c r="F72" i="1"/>
  <c r="E36" i="3"/>
  <c r="P220" i="1"/>
  <c r="G220" i="1"/>
  <c r="R161" i="1"/>
  <c r="T161" i="1" s="1"/>
  <c r="R203" i="1"/>
  <c r="T203" i="1" s="1"/>
  <c r="R78" i="1"/>
  <c r="T78" i="1" s="1"/>
  <c r="F109" i="1"/>
  <c r="E72" i="3"/>
  <c r="F96" i="1"/>
  <c r="E60" i="3"/>
  <c r="R48" i="1"/>
  <c r="T48" i="1" s="1"/>
  <c r="P114" i="1"/>
  <c r="G114" i="1"/>
  <c r="I114" i="1" s="1"/>
  <c r="R53" i="1"/>
  <c r="T53" i="1" s="1"/>
  <c r="G155" i="1"/>
  <c r="K155" i="1" s="1"/>
  <c r="P155" i="1"/>
  <c r="G63" i="1"/>
  <c r="I63" i="1" s="1"/>
  <c r="P63" i="1"/>
  <c r="G47" i="1"/>
  <c r="I47" i="1" s="1"/>
  <c r="P47" i="1"/>
  <c r="P43" i="1"/>
  <c r="G43" i="1"/>
  <c r="I43" i="1" s="1"/>
  <c r="P131" i="1"/>
  <c r="G131" i="1"/>
  <c r="I131" i="1" s="1"/>
  <c r="P112" i="1"/>
  <c r="G112" i="1"/>
  <c r="I112" i="1" s="1"/>
  <c r="G102" i="1"/>
  <c r="I102" i="1" s="1"/>
  <c r="P102" i="1"/>
  <c r="G54" i="1"/>
  <c r="I54" i="1" s="1"/>
  <c r="P54" i="1"/>
  <c r="P91" i="1"/>
  <c r="G91" i="1"/>
  <c r="I91" i="1" s="1"/>
  <c r="G42" i="1"/>
  <c r="I42" i="1" s="1"/>
  <c r="P42" i="1"/>
  <c r="R187" i="1"/>
  <c r="T187" i="1" s="1"/>
  <c r="R190" i="1"/>
  <c r="T190" i="1" s="1"/>
  <c r="R173" i="1"/>
  <c r="T173" i="1" s="1"/>
  <c r="G162" i="1"/>
  <c r="K162" i="1" s="1"/>
  <c r="P162" i="1"/>
  <c r="G69" i="1"/>
  <c r="I69" i="1" s="1"/>
  <c r="P69" i="1"/>
  <c r="R167" i="1"/>
  <c r="T167" i="1" s="1"/>
  <c r="G41" i="1"/>
  <c r="I41" i="1" s="1"/>
  <c r="P41" i="1"/>
  <c r="G120" i="1"/>
  <c r="I120" i="1" s="1"/>
  <c r="P120" i="1"/>
  <c r="G33" i="1"/>
  <c r="I33" i="1" s="1"/>
  <c r="P33" i="1"/>
  <c r="P103" i="1"/>
  <c r="G103" i="1"/>
  <c r="I103" i="1" s="1"/>
  <c r="R185" i="1"/>
  <c r="T185" i="1" s="1"/>
  <c r="R207" i="1"/>
  <c r="T207" i="1" s="1"/>
  <c r="R32" i="1"/>
  <c r="T32" i="1" s="1"/>
  <c r="G30" i="1"/>
  <c r="I30" i="1" s="1"/>
  <c r="P30" i="1"/>
  <c r="G81" i="1"/>
  <c r="I81" i="1" s="1"/>
  <c r="P81" i="1"/>
  <c r="R221" i="1"/>
  <c r="T221" i="1" s="1"/>
  <c r="P147" i="1"/>
  <c r="G147" i="1"/>
  <c r="K147" i="1" s="1"/>
  <c r="P178" i="1"/>
  <c r="G178" i="1"/>
  <c r="K178" i="1" s="1"/>
  <c r="H32" i="1"/>
  <c r="I32" i="1"/>
  <c r="R202" i="1"/>
  <c r="T202" i="1" s="1"/>
  <c r="P28" i="1"/>
  <c r="G28" i="1"/>
  <c r="I28" i="1" s="1"/>
  <c r="R99" i="1"/>
  <c r="T99" i="1" s="1"/>
  <c r="G67" i="1"/>
  <c r="I67" i="1" s="1"/>
  <c r="P67" i="1"/>
  <c r="R165" i="1"/>
  <c r="T165" i="1" s="1"/>
  <c r="P130" i="1"/>
  <c r="G130" i="1"/>
  <c r="J130" i="1" s="1"/>
  <c r="R226" i="1"/>
  <c r="T226" i="1" s="1"/>
  <c r="AA149" i="5"/>
  <c r="AB149" i="5"/>
  <c r="AB99" i="5"/>
  <c r="AA37" i="5"/>
  <c r="AB37" i="5"/>
  <c r="AB87" i="5"/>
  <c r="AA87" i="5"/>
  <c r="AB123" i="5"/>
  <c r="AA123" i="5"/>
  <c r="AA57" i="5"/>
  <c r="AB57" i="5"/>
  <c r="AB194" i="5"/>
  <c r="AA194" i="5"/>
  <c r="AB146" i="5"/>
  <c r="AA146" i="5"/>
  <c r="AA160" i="5"/>
  <c r="AB160" i="5"/>
  <c r="AB167" i="5"/>
  <c r="AA167" i="5"/>
  <c r="AA59" i="5"/>
  <c r="AB59" i="5"/>
  <c r="AA195" i="5"/>
  <c r="AB195" i="5"/>
  <c r="AA36" i="5"/>
  <c r="AB36" i="5"/>
  <c r="AB158" i="5"/>
  <c r="AA158" i="5"/>
  <c r="AA67" i="5"/>
  <c r="AA161" i="5"/>
  <c r="AB161" i="5"/>
  <c r="AA102" i="5"/>
  <c r="AB102" i="5"/>
  <c r="AB78" i="5"/>
  <c r="AA78" i="5"/>
  <c r="AA121" i="5"/>
  <c r="AB121" i="5"/>
  <c r="AA86" i="5"/>
  <c r="AB86" i="5"/>
  <c r="AB171" i="5"/>
  <c r="AA171" i="5"/>
  <c r="AA145" i="5"/>
  <c r="AB145" i="5"/>
  <c r="AB83" i="5"/>
  <c r="AA83" i="5"/>
  <c r="AB176" i="5"/>
  <c r="AA176" i="5"/>
  <c r="AB156" i="5"/>
  <c r="AA156" i="5"/>
  <c r="AA199" i="5"/>
  <c r="AB199" i="5"/>
  <c r="AA48" i="5"/>
  <c r="AB48" i="5"/>
  <c r="AA56" i="5"/>
  <c r="AB114" i="5"/>
  <c r="AA114" i="5"/>
  <c r="AA63" i="5"/>
  <c r="AB63" i="5"/>
  <c r="AA85" i="5"/>
  <c r="AB85" i="5"/>
  <c r="AB179" i="5"/>
  <c r="AA179" i="5"/>
  <c r="AA209" i="5"/>
  <c r="AB209" i="5"/>
  <c r="AA69" i="5"/>
  <c r="AB69" i="5"/>
  <c r="AB66" i="5"/>
  <c r="AA66" i="5"/>
  <c r="AA150" i="5"/>
  <c r="AB150" i="5"/>
  <c r="AA51" i="5"/>
  <c r="AB51" i="5"/>
  <c r="AB45" i="5"/>
  <c r="AA45" i="5"/>
  <c r="C12" i="1"/>
  <c r="C11" i="1"/>
  <c r="C18" i="5" l="1"/>
  <c r="F6" i="5"/>
  <c r="F8" i="5" s="1"/>
  <c r="C18" i="4"/>
  <c r="F6" i="4"/>
  <c r="F8" i="4" s="1"/>
  <c r="AT53" i="4"/>
  <c r="AS53" i="4" s="1"/>
  <c r="AR53" i="4" s="1"/>
  <c r="AQ53" i="4" s="1"/>
  <c r="AP53" i="4" s="1"/>
  <c r="AO53" i="4" s="1"/>
  <c r="AN53" i="4" s="1"/>
  <c r="AM53" i="4" s="1"/>
  <c r="AL53" i="4" s="1"/>
  <c r="AJ133" i="4"/>
  <c r="AI133" i="4"/>
  <c r="AH133" i="4" s="1"/>
  <c r="AK133" i="4"/>
  <c r="K187" i="4"/>
  <c r="AF187" i="4"/>
  <c r="AC187" i="4"/>
  <c r="AT39" i="4"/>
  <c r="AS39" i="4" s="1"/>
  <c r="AR39" i="4" s="1"/>
  <c r="AQ39" i="4" s="1"/>
  <c r="AP39" i="4" s="1"/>
  <c r="AO39" i="4" s="1"/>
  <c r="AN39" i="4" s="1"/>
  <c r="AM39" i="4" s="1"/>
  <c r="AL39" i="4" s="1"/>
  <c r="J196" i="4"/>
  <c r="AF196" i="4"/>
  <c r="AC196" i="4"/>
  <c r="AT66" i="4"/>
  <c r="AS66" i="4" s="1"/>
  <c r="AR66" i="4" s="1"/>
  <c r="AQ66" i="4"/>
  <c r="AP66" i="4" s="1"/>
  <c r="AO66" i="4" s="1"/>
  <c r="AN66" i="4" s="1"/>
  <c r="AM66" i="4" s="1"/>
  <c r="AL66" i="4" s="1"/>
  <c r="AJ31" i="4"/>
  <c r="AK31" i="4"/>
  <c r="AI31" i="4"/>
  <c r="AH31" i="4" s="1"/>
  <c r="AA31" i="4" s="1"/>
  <c r="AE31" i="4" s="1"/>
  <c r="BB2" i="4"/>
  <c r="BA2" i="4"/>
  <c r="AR105" i="4"/>
  <c r="AQ105" i="4" s="1"/>
  <c r="AP105" i="4" s="1"/>
  <c r="AO105" i="4" s="1"/>
  <c r="AN105" i="4" s="1"/>
  <c r="AM105" i="4" s="1"/>
  <c r="AL105" i="4" s="1"/>
  <c r="AT105" i="4"/>
  <c r="AS105" i="4" s="1"/>
  <c r="BA48" i="4"/>
  <c r="BB48" i="4"/>
  <c r="BB3" i="4"/>
  <c r="BA3" i="4"/>
  <c r="AZ3" i="4" s="1"/>
  <c r="AX3" i="4" s="1"/>
  <c r="BB76" i="4"/>
  <c r="BA76" i="4"/>
  <c r="AZ76" i="4" s="1"/>
  <c r="AX76" i="4" s="1"/>
  <c r="BA4" i="4"/>
  <c r="BB4" i="4"/>
  <c r="BB85" i="4"/>
  <c r="BA85" i="4"/>
  <c r="AZ85" i="4" s="1"/>
  <c r="AX85" i="4" s="1"/>
  <c r="BK141" i="4"/>
  <c r="BJ141" i="4" s="1"/>
  <c r="BI141" i="4" s="1"/>
  <c r="BH141" i="4" s="1"/>
  <c r="BG141" i="4" s="1"/>
  <c r="BF141" i="4" s="1"/>
  <c r="BE141" i="4"/>
  <c r="BD141" i="4" s="1"/>
  <c r="BC141" i="4" s="1"/>
  <c r="BK46" i="4"/>
  <c r="BJ46" i="4" s="1"/>
  <c r="BI46" i="4" s="1"/>
  <c r="BH46" i="4" s="1"/>
  <c r="BG46" i="4" s="1"/>
  <c r="BF46" i="4" s="1"/>
  <c r="BE46" i="4" s="1"/>
  <c r="BD46" i="4" s="1"/>
  <c r="BC46" i="4" s="1"/>
  <c r="BA94" i="4"/>
  <c r="BB94" i="4"/>
  <c r="BK29" i="4"/>
  <c r="BJ29" i="4"/>
  <c r="BI29" i="4"/>
  <c r="BH29" i="4" s="1"/>
  <c r="BG29" i="4" s="1"/>
  <c r="BF29" i="4" s="1"/>
  <c r="BE29" i="4" s="1"/>
  <c r="BD29" i="4" s="1"/>
  <c r="BC29" i="4" s="1"/>
  <c r="BB120" i="4"/>
  <c r="BA120" i="4"/>
  <c r="BH53" i="4"/>
  <c r="BG53" i="4" s="1"/>
  <c r="BF53" i="4" s="1"/>
  <c r="BE53" i="4" s="1"/>
  <c r="BD53" i="4" s="1"/>
  <c r="BC53" i="4" s="1"/>
  <c r="BK53" i="4"/>
  <c r="BJ53" i="4" s="1"/>
  <c r="BI53" i="4" s="1"/>
  <c r="BK89" i="4"/>
  <c r="BJ89" i="4" s="1"/>
  <c r="BI89" i="4" s="1"/>
  <c r="BH89" i="4" s="1"/>
  <c r="BG89" i="4" s="1"/>
  <c r="BF89" i="4" s="1"/>
  <c r="BE89" i="4" s="1"/>
  <c r="BD89" i="4" s="1"/>
  <c r="BC89" i="4" s="1"/>
  <c r="AC214" i="4"/>
  <c r="AF214" i="4"/>
  <c r="K214" i="4"/>
  <c r="AT174" i="4"/>
  <c r="AS174" i="4"/>
  <c r="AR174" i="4" s="1"/>
  <c r="AQ174" i="4" s="1"/>
  <c r="AP174" i="4" s="1"/>
  <c r="AO174" i="4" s="1"/>
  <c r="AN174" i="4" s="1"/>
  <c r="AM174" i="4" s="1"/>
  <c r="AL174" i="4" s="1"/>
  <c r="AK156" i="4"/>
  <c r="AI156" i="4"/>
  <c r="AH156" i="4" s="1"/>
  <c r="AB156" i="4" s="1"/>
  <c r="AJ156" i="4"/>
  <c r="BK78" i="4"/>
  <c r="BJ78" i="4"/>
  <c r="BI78" i="4" s="1"/>
  <c r="BH78" i="4" s="1"/>
  <c r="BG78" i="4" s="1"/>
  <c r="BF78" i="4" s="1"/>
  <c r="BE78" i="4" s="1"/>
  <c r="BD78" i="4" s="1"/>
  <c r="BC78" i="4" s="1"/>
  <c r="AT51" i="4"/>
  <c r="AS51" i="4"/>
  <c r="AR51" i="4" s="1"/>
  <c r="AQ51" i="4" s="1"/>
  <c r="AP51" i="4" s="1"/>
  <c r="AO51" i="4" s="1"/>
  <c r="AN51" i="4" s="1"/>
  <c r="AM51" i="4" s="1"/>
  <c r="AL51" i="4" s="1"/>
  <c r="BK82" i="4"/>
  <c r="BJ82" i="4" s="1"/>
  <c r="BI82" i="4" s="1"/>
  <c r="BH82" i="4" s="1"/>
  <c r="BG82" i="4" s="1"/>
  <c r="BF82" i="4" s="1"/>
  <c r="BE82" i="4" s="1"/>
  <c r="BD82" i="4" s="1"/>
  <c r="BC82" i="4" s="1"/>
  <c r="AJ34" i="4"/>
  <c r="AI81" i="4"/>
  <c r="AJ81" i="4"/>
  <c r="AK81" i="4"/>
  <c r="AJ208" i="4"/>
  <c r="AI208" i="4"/>
  <c r="AK208" i="4"/>
  <c r="AT38" i="4"/>
  <c r="AS38" i="4"/>
  <c r="AR38" i="4" s="1"/>
  <c r="AQ38" i="4" s="1"/>
  <c r="AP38" i="4" s="1"/>
  <c r="AO38" i="4" s="1"/>
  <c r="AN38" i="4" s="1"/>
  <c r="AM38" i="4" s="1"/>
  <c r="AL38" i="4" s="1"/>
  <c r="AJ82" i="4"/>
  <c r="AK82" i="4"/>
  <c r="AI82" i="4"/>
  <c r="BK103" i="4"/>
  <c r="BJ103" i="4" s="1"/>
  <c r="BI103" i="4" s="1"/>
  <c r="BH103" i="4" s="1"/>
  <c r="BG103" i="4" s="1"/>
  <c r="BF103" i="4" s="1"/>
  <c r="BE103" i="4" s="1"/>
  <c r="BD103" i="4" s="1"/>
  <c r="BC103" i="4" s="1"/>
  <c r="K179" i="4"/>
  <c r="AF179" i="4"/>
  <c r="AC179" i="4"/>
  <c r="R95" i="4"/>
  <c r="T95" i="4" s="1"/>
  <c r="I95" i="4"/>
  <c r="AF95" i="4"/>
  <c r="AC95" i="4"/>
  <c r="AK56" i="4"/>
  <c r="AJ56" i="4"/>
  <c r="AI56" i="4"/>
  <c r="AK62" i="4"/>
  <c r="AJ62" i="4"/>
  <c r="AI62" i="4"/>
  <c r="BA37" i="4"/>
  <c r="BB37" i="4"/>
  <c r="K205" i="4"/>
  <c r="AC205" i="4"/>
  <c r="AF205" i="4"/>
  <c r="R196" i="4"/>
  <c r="T196" i="4" s="1"/>
  <c r="AI59" i="4"/>
  <c r="AK59" i="4"/>
  <c r="AJ59" i="4"/>
  <c r="AT167" i="4"/>
  <c r="AS167" i="4" s="1"/>
  <c r="AR167" i="4" s="1"/>
  <c r="AQ167" i="4" s="1"/>
  <c r="AP167" i="4" s="1"/>
  <c r="AO167" i="4" s="1"/>
  <c r="AN167" i="4" s="1"/>
  <c r="AM167" i="4" s="1"/>
  <c r="AL167" i="4" s="1"/>
  <c r="AT27" i="4"/>
  <c r="AS27" i="4" s="1"/>
  <c r="AR27" i="4" s="1"/>
  <c r="AQ27" i="4" s="1"/>
  <c r="AP27" i="4" s="1"/>
  <c r="AO27" i="4" s="1"/>
  <c r="AN27" i="4" s="1"/>
  <c r="AM27" i="4" s="1"/>
  <c r="AL27" i="4" s="1"/>
  <c r="AT150" i="4"/>
  <c r="AS150" i="4"/>
  <c r="AR150" i="4" s="1"/>
  <c r="AQ150" i="4" s="1"/>
  <c r="AP150" i="4" s="1"/>
  <c r="AO150" i="4" s="1"/>
  <c r="AN150" i="4" s="1"/>
  <c r="AM150" i="4" s="1"/>
  <c r="AL150" i="4" s="1"/>
  <c r="AT175" i="4"/>
  <c r="AS175" i="4" s="1"/>
  <c r="AR175" i="4" s="1"/>
  <c r="AQ175" i="4" s="1"/>
  <c r="AP175" i="4" s="1"/>
  <c r="AO175" i="4" s="1"/>
  <c r="AN175" i="4" s="1"/>
  <c r="AM175" i="4" s="1"/>
  <c r="AL175" i="4" s="1"/>
  <c r="AT92" i="4"/>
  <c r="AS92" i="4" s="1"/>
  <c r="AR92" i="4" s="1"/>
  <c r="AQ92" i="4" s="1"/>
  <c r="AP92" i="4" s="1"/>
  <c r="AO92" i="4" s="1"/>
  <c r="AN92" i="4" s="1"/>
  <c r="AM92" i="4" s="1"/>
  <c r="AL92" i="4" s="1"/>
  <c r="AI95" i="4"/>
  <c r="AK95" i="4"/>
  <c r="AJ95" i="4"/>
  <c r="BK123" i="4"/>
  <c r="BJ123" i="4" s="1"/>
  <c r="BI123" i="4" s="1"/>
  <c r="BH123" i="4" s="1"/>
  <c r="BG123" i="4" s="1"/>
  <c r="BF123" i="4" s="1"/>
  <c r="BE123" i="4" s="1"/>
  <c r="BD123" i="4" s="1"/>
  <c r="BC123" i="4" s="1"/>
  <c r="AT65" i="4"/>
  <c r="AS65" i="4" s="1"/>
  <c r="AR65" i="4"/>
  <c r="AQ65" i="4" s="1"/>
  <c r="AP65" i="4" s="1"/>
  <c r="AO65" i="4" s="1"/>
  <c r="AN65" i="4" s="1"/>
  <c r="AM65" i="4" s="1"/>
  <c r="AL65" i="4" s="1"/>
  <c r="AT113" i="4"/>
  <c r="AS113" i="4"/>
  <c r="AR113" i="4" s="1"/>
  <c r="AQ113" i="4" s="1"/>
  <c r="AP113" i="4" s="1"/>
  <c r="AO113" i="4" s="1"/>
  <c r="AN113" i="4" s="1"/>
  <c r="AM113" i="4" s="1"/>
  <c r="AL113" i="4" s="1"/>
  <c r="AR224" i="4"/>
  <c r="AQ224" i="4" s="1"/>
  <c r="AP224" i="4" s="1"/>
  <c r="AO224" i="4" s="1"/>
  <c r="AN224" i="4" s="1"/>
  <c r="AM224" i="4" s="1"/>
  <c r="AL224" i="4" s="1"/>
  <c r="AT224" i="4"/>
  <c r="AS224" i="4" s="1"/>
  <c r="AI215" i="4"/>
  <c r="AH215" i="4" s="1"/>
  <c r="AJ215" i="4"/>
  <c r="AK215" i="4"/>
  <c r="AT63" i="4"/>
  <c r="AS63" i="4"/>
  <c r="AR63" i="4"/>
  <c r="AQ63" i="4" s="1"/>
  <c r="AP63" i="4" s="1"/>
  <c r="AO63" i="4" s="1"/>
  <c r="AN63" i="4" s="1"/>
  <c r="AM63" i="4" s="1"/>
  <c r="AL63" i="4" s="1"/>
  <c r="BK35" i="4"/>
  <c r="BJ35" i="4" s="1"/>
  <c r="BI35" i="4" s="1"/>
  <c r="BH35" i="4" s="1"/>
  <c r="BG35" i="4" s="1"/>
  <c r="BF35" i="4" s="1"/>
  <c r="BE35" i="4" s="1"/>
  <c r="BD35" i="4" s="1"/>
  <c r="BC35" i="4" s="1"/>
  <c r="BB80" i="4"/>
  <c r="BA80" i="4"/>
  <c r="BK21" i="4"/>
  <c r="BJ21" i="4" s="1"/>
  <c r="BI21" i="4" s="1"/>
  <c r="BH21" i="4" s="1"/>
  <c r="BG21" i="4" s="1"/>
  <c r="BF21" i="4" s="1"/>
  <c r="BE21" i="4" s="1"/>
  <c r="BD21" i="4" s="1"/>
  <c r="BC21" i="4" s="1"/>
  <c r="BA101" i="4"/>
  <c r="BB101" i="4"/>
  <c r="BK62" i="4"/>
  <c r="BJ62" i="4" s="1"/>
  <c r="BI62" i="4" s="1"/>
  <c r="BH62" i="4" s="1"/>
  <c r="BG62" i="4" s="1"/>
  <c r="BF62" i="4" s="1"/>
  <c r="BE62" i="4" s="1"/>
  <c r="BD62" i="4" s="1"/>
  <c r="BC62" i="4" s="1"/>
  <c r="BB138" i="4"/>
  <c r="BA138" i="4"/>
  <c r="AZ138" i="4" s="1"/>
  <c r="AX138" i="4" s="1"/>
  <c r="BK45" i="4"/>
  <c r="BJ45" i="4" s="1"/>
  <c r="BI45" i="4" s="1"/>
  <c r="BH45" i="4"/>
  <c r="BG45" i="4" s="1"/>
  <c r="BF45" i="4" s="1"/>
  <c r="BE45" i="4" s="1"/>
  <c r="BD45" i="4" s="1"/>
  <c r="BC45" i="4" s="1"/>
  <c r="BE139" i="4"/>
  <c r="BD139" i="4" s="1"/>
  <c r="BC139" i="4" s="1"/>
  <c r="BK139" i="4"/>
  <c r="BJ139" i="4" s="1"/>
  <c r="BI139" i="4" s="1"/>
  <c r="BH139" i="4" s="1"/>
  <c r="BG139" i="4" s="1"/>
  <c r="BF139" i="4" s="1"/>
  <c r="BB43" i="4"/>
  <c r="BA43" i="4"/>
  <c r="AZ43" i="4" s="1"/>
  <c r="AX43" i="4" s="1"/>
  <c r="BK88" i="4"/>
  <c r="BJ88" i="4"/>
  <c r="BI88" i="4" s="1"/>
  <c r="BH88" i="4" s="1"/>
  <c r="BG88" i="4" s="1"/>
  <c r="BF88" i="4" s="1"/>
  <c r="BE88" i="4" s="1"/>
  <c r="BD88" i="4" s="1"/>
  <c r="BC88" i="4" s="1"/>
  <c r="BA17" i="4"/>
  <c r="BB17" i="4"/>
  <c r="BA91" i="4"/>
  <c r="AZ91" i="4" s="1"/>
  <c r="AX91" i="4" s="1"/>
  <c r="BB91" i="4"/>
  <c r="BK16" i="4"/>
  <c r="BJ16" i="4" s="1"/>
  <c r="BI16" i="4"/>
  <c r="BH16" i="4" s="1"/>
  <c r="BG16" i="4" s="1"/>
  <c r="BF16" i="4" s="1"/>
  <c r="BE16" i="4" s="1"/>
  <c r="BD16" i="4" s="1"/>
  <c r="BC16" i="4" s="1"/>
  <c r="BK70" i="4"/>
  <c r="BJ70" i="4" s="1"/>
  <c r="BI70" i="4" s="1"/>
  <c r="BH70" i="4" s="1"/>
  <c r="BG70" i="4" s="1"/>
  <c r="BF70" i="4" s="1"/>
  <c r="BE70" i="4" s="1"/>
  <c r="BD70" i="4" s="1"/>
  <c r="BC70" i="4" s="1"/>
  <c r="BK128" i="4"/>
  <c r="BJ128" i="4"/>
  <c r="BI128" i="4" s="1"/>
  <c r="BH128" i="4" s="1"/>
  <c r="BG128" i="4" s="1"/>
  <c r="BF128" i="4" s="1"/>
  <c r="BE128" i="4" s="1"/>
  <c r="BD128" i="4" s="1"/>
  <c r="BC128" i="4" s="1"/>
  <c r="AU78" i="4"/>
  <c r="AU155" i="4"/>
  <c r="AT155" i="4" s="1"/>
  <c r="AS155" i="4" s="1"/>
  <c r="AR155" i="4" s="1"/>
  <c r="AQ155" i="4" s="1"/>
  <c r="AP155" i="4" s="1"/>
  <c r="AO155" i="4" s="1"/>
  <c r="AN155" i="4" s="1"/>
  <c r="AM155" i="4" s="1"/>
  <c r="AL155" i="4" s="1"/>
  <c r="R50" i="4"/>
  <c r="T50" i="4" s="1"/>
  <c r="AC50" i="4"/>
  <c r="AF50" i="4"/>
  <c r="I50" i="4"/>
  <c r="R179" i="4"/>
  <c r="T179" i="4" s="1"/>
  <c r="AR196" i="4"/>
  <c r="AQ196" i="4" s="1"/>
  <c r="AP196" i="4" s="1"/>
  <c r="AO196" i="4" s="1"/>
  <c r="AN196" i="4" s="1"/>
  <c r="AM196" i="4" s="1"/>
  <c r="AL196" i="4" s="1"/>
  <c r="AT196" i="4"/>
  <c r="AS196" i="4" s="1"/>
  <c r="AT102" i="4"/>
  <c r="AS102" i="4"/>
  <c r="AR102" i="4" s="1"/>
  <c r="AQ102" i="4" s="1"/>
  <c r="AP102" i="4" s="1"/>
  <c r="AO102" i="4" s="1"/>
  <c r="AN102" i="4" s="1"/>
  <c r="AM102" i="4" s="1"/>
  <c r="AL102" i="4" s="1"/>
  <c r="AT109" i="4"/>
  <c r="AS109" i="4" s="1"/>
  <c r="AR109" i="4" s="1"/>
  <c r="AQ109" i="4" s="1"/>
  <c r="AP109" i="4"/>
  <c r="AO109" i="4" s="1"/>
  <c r="AN109" i="4" s="1"/>
  <c r="AM109" i="4" s="1"/>
  <c r="AL109" i="4" s="1"/>
  <c r="AT134" i="4"/>
  <c r="AS134" i="4" s="1"/>
  <c r="AR134" i="4"/>
  <c r="AQ134" i="4" s="1"/>
  <c r="AP134" i="4" s="1"/>
  <c r="AO134" i="4" s="1"/>
  <c r="AN134" i="4" s="1"/>
  <c r="AM134" i="4" s="1"/>
  <c r="AL134" i="4" s="1"/>
  <c r="AT127" i="4"/>
  <c r="AS127" i="4" s="1"/>
  <c r="AR127" i="4" s="1"/>
  <c r="AQ127" i="4" s="1"/>
  <c r="AP127" i="4" s="1"/>
  <c r="AO127" i="4" s="1"/>
  <c r="AN127" i="4" s="1"/>
  <c r="AM127" i="4" s="1"/>
  <c r="AL127" i="4" s="1"/>
  <c r="AT32" i="4"/>
  <c r="AS32" i="4" s="1"/>
  <c r="AR32" i="4" s="1"/>
  <c r="AQ32" i="4" s="1"/>
  <c r="AP32" i="4" s="1"/>
  <c r="AO32" i="4" s="1"/>
  <c r="AN32" i="4" s="1"/>
  <c r="AM32" i="4" s="1"/>
  <c r="AL32" i="4" s="1"/>
  <c r="AT90" i="4"/>
  <c r="AS90" i="4" s="1"/>
  <c r="AR90" i="4" s="1"/>
  <c r="AQ90" i="4" s="1"/>
  <c r="AP90" i="4" s="1"/>
  <c r="AO90" i="4" s="1"/>
  <c r="AN90" i="4" s="1"/>
  <c r="AM90" i="4" s="1"/>
  <c r="AL90" i="4" s="1"/>
  <c r="AS83" i="4"/>
  <c r="AR83" i="4" s="1"/>
  <c r="AQ83" i="4" s="1"/>
  <c r="AP83" i="4" s="1"/>
  <c r="AO83" i="4" s="1"/>
  <c r="AN83" i="4" s="1"/>
  <c r="AM83" i="4" s="1"/>
  <c r="AL83" i="4" s="1"/>
  <c r="AT83" i="4"/>
  <c r="AT48" i="4"/>
  <c r="AS48" i="4" s="1"/>
  <c r="AR48" i="4"/>
  <c r="AQ48" i="4" s="1"/>
  <c r="AP48" i="4" s="1"/>
  <c r="AO48" i="4" s="1"/>
  <c r="AN48" i="4" s="1"/>
  <c r="AM48" i="4" s="1"/>
  <c r="AL48" i="4" s="1"/>
  <c r="AI194" i="4"/>
  <c r="AK194" i="4"/>
  <c r="AJ194" i="4"/>
  <c r="AT189" i="4"/>
  <c r="AS189" i="4" s="1"/>
  <c r="AR189" i="4" s="1"/>
  <c r="AQ189" i="4" s="1"/>
  <c r="AP189" i="4" s="1"/>
  <c r="AO189" i="4" s="1"/>
  <c r="AN189" i="4" s="1"/>
  <c r="AM189" i="4" s="1"/>
  <c r="AL189" i="4" s="1"/>
  <c r="AT37" i="4"/>
  <c r="AS37" i="4" s="1"/>
  <c r="AR37" i="4" s="1"/>
  <c r="AQ37" i="4" s="1"/>
  <c r="AP37" i="4" s="1"/>
  <c r="AO37" i="4" s="1"/>
  <c r="AN37" i="4" s="1"/>
  <c r="AM37" i="4" s="1"/>
  <c r="AL37" i="4" s="1"/>
  <c r="BB72" i="4"/>
  <c r="BA72" i="4"/>
  <c r="AT35" i="4"/>
  <c r="AS35" i="4"/>
  <c r="AR35" i="4" s="1"/>
  <c r="AQ35" i="4" s="1"/>
  <c r="AP35" i="4" s="1"/>
  <c r="AO35" i="4" s="1"/>
  <c r="AN35" i="4" s="1"/>
  <c r="AM35" i="4" s="1"/>
  <c r="AL35" i="4" s="1"/>
  <c r="BB24" i="4"/>
  <c r="BA24" i="4"/>
  <c r="BK102" i="4"/>
  <c r="BJ102" i="4" s="1"/>
  <c r="BI102" i="4" s="1"/>
  <c r="BH102" i="4" s="1"/>
  <c r="BG102" i="4" s="1"/>
  <c r="BF102" i="4" s="1"/>
  <c r="BE102" i="4" s="1"/>
  <c r="BD102" i="4" s="1"/>
  <c r="BC102" i="4" s="1"/>
  <c r="BK49" i="4"/>
  <c r="BJ49" i="4" s="1"/>
  <c r="BI49" i="4" s="1"/>
  <c r="BH49" i="4" s="1"/>
  <c r="BG49" i="4" s="1"/>
  <c r="BF49" i="4" s="1"/>
  <c r="BE49" i="4" s="1"/>
  <c r="BD49" i="4" s="1"/>
  <c r="BC49" i="4" s="1"/>
  <c r="BB107" i="4"/>
  <c r="BA107" i="4"/>
  <c r="AZ107" i="4" s="1"/>
  <c r="AX107" i="4" s="1"/>
  <c r="BB5" i="4"/>
  <c r="BA5" i="4"/>
  <c r="BK64" i="4"/>
  <c r="BJ64" i="4" s="1"/>
  <c r="BI64" i="4" s="1"/>
  <c r="BH64" i="4" s="1"/>
  <c r="BG64" i="4" s="1"/>
  <c r="BF64" i="4" s="1"/>
  <c r="BE64" i="4" s="1"/>
  <c r="BD64" i="4" s="1"/>
  <c r="BC64" i="4" s="1"/>
  <c r="BK140" i="4"/>
  <c r="BJ140" i="4" s="1"/>
  <c r="BI140" i="4" s="1"/>
  <c r="BH140" i="4" s="1"/>
  <c r="BG140" i="4"/>
  <c r="BF140" i="4" s="1"/>
  <c r="BE140" i="4" s="1"/>
  <c r="BD140" i="4" s="1"/>
  <c r="BC140" i="4" s="1"/>
  <c r="BB32" i="4"/>
  <c r="BA32" i="4"/>
  <c r="BB110" i="4"/>
  <c r="BA110" i="4"/>
  <c r="AZ110" i="4" s="1"/>
  <c r="AX110" i="4" s="1"/>
  <c r="BK50" i="4"/>
  <c r="BJ50" i="4" s="1"/>
  <c r="BI50" i="4"/>
  <c r="BH50" i="4" s="1"/>
  <c r="BG50" i="4" s="1"/>
  <c r="BF50" i="4" s="1"/>
  <c r="BE50" i="4" s="1"/>
  <c r="BD50" i="4" s="1"/>
  <c r="BC50" i="4" s="1"/>
  <c r="BB90" i="4"/>
  <c r="BA90" i="4"/>
  <c r="AZ90" i="4" s="1"/>
  <c r="AX90" i="4" s="1"/>
  <c r="BK31" i="4"/>
  <c r="BJ31" i="4" s="1"/>
  <c r="BI31" i="4" s="1"/>
  <c r="BH31" i="4" s="1"/>
  <c r="BG31" i="4" s="1"/>
  <c r="BF31" i="4" s="1"/>
  <c r="BE31" i="4" s="1"/>
  <c r="BD31" i="4" s="1"/>
  <c r="BC31" i="4" s="1"/>
  <c r="BK124" i="4"/>
  <c r="BJ124" i="4" s="1"/>
  <c r="BI124" i="4"/>
  <c r="BH124" i="4" s="1"/>
  <c r="BG124" i="4" s="1"/>
  <c r="BF124" i="4" s="1"/>
  <c r="BE124" i="4" s="1"/>
  <c r="BD124" i="4" s="1"/>
  <c r="BC124" i="4" s="1"/>
  <c r="I23" i="4"/>
  <c r="AC23" i="4"/>
  <c r="R23" i="4"/>
  <c r="T23" i="4" s="1"/>
  <c r="AF167" i="4"/>
  <c r="AC167" i="4"/>
  <c r="K167" i="4"/>
  <c r="AT187" i="4"/>
  <c r="AS187" i="4" s="1"/>
  <c r="AR187" i="4" s="1"/>
  <c r="AQ187" i="4" s="1"/>
  <c r="AP187" i="4" s="1"/>
  <c r="AO187" i="4" s="1"/>
  <c r="AN187" i="4" s="1"/>
  <c r="AM187" i="4" s="1"/>
  <c r="AL187" i="4" s="1"/>
  <c r="K217" i="4"/>
  <c r="AC217" i="4"/>
  <c r="AF217" i="4"/>
  <c r="AJ44" i="4"/>
  <c r="AI44" i="4"/>
  <c r="AK44" i="4"/>
  <c r="AF208" i="4"/>
  <c r="AC208" i="4"/>
  <c r="K208" i="4"/>
  <c r="AT143" i="4"/>
  <c r="AS143" i="4" s="1"/>
  <c r="AR143" i="4" s="1"/>
  <c r="AQ143" i="4" s="1"/>
  <c r="AP143" i="4"/>
  <c r="AO143" i="4" s="1"/>
  <c r="AN143" i="4" s="1"/>
  <c r="AM143" i="4" s="1"/>
  <c r="AL143" i="4" s="1"/>
  <c r="AK192" i="4"/>
  <c r="AJ192" i="4"/>
  <c r="AI192" i="4"/>
  <c r="AH192" i="4" s="1"/>
  <c r="AT183" i="4"/>
  <c r="AS183" i="4" s="1"/>
  <c r="AR183" i="4" s="1"/>
  <c r="AQ183" i="4" s="1"/>
  <c r="AP183" i="4" s="1"/>
  <c r="AO183" i="4" s="1"/>
  <c r="AN183" i="4" s="1"/>
  <c r="AM183" i="4" s="1"/>
  <c r="AL183" i="4" s="1"/>
  <c r="AT64" i="4"/>
  <c r="AS64" i="4" s="1"/>
  <c r="AR64" i="4" s="1"/>
  <c r="AQ64" i="4" s="1"/>
  <c r="AP64" i="4" s="1"/>
  <c r="AO64" i="4" s="1"/>
  <c r="AN64" i="4" s="1"/>
  <c r="AM64" i="4" s="1"/>
  <c r="AL64" i="4" s="1"/>
  <c r="AT141" i="4"/>
  <c r="AS141" i="4" s="1"/>
  <c r="AR141" i="4"/>
  <c r="AQ141" i="4" s="1"/>
  <c r="AP141" i="4" s="1"/>
  <c r="AO141" i="4" s="1"/>
  <c r="AN141" i="4" s="1"/>
  <c r="AM141" i="4" s="1"/>
  <c r="AL141" i="4" s="1"/>
  <c r="AT104" i="4"/>
  <c r="AS104" i="4" s="1"/>
  <c r="AR104" i="4" s="1"/>
  <c r="AQ104" i="4"/>
  <c r="AP104" i="4" s="1"/>
  <c r="AO104" i="4" s="1"/>
  <c r="AN104" i="4" s="1"/>
  <c r="AM104" i="4" s="1"/>
  <c r="AL104" i="4" s="1"/>
  <c r="AT85" i="4"/>
  <c r="AS85" i="4"/>
  <c r="AR85" i="4" s="1"/>
  <c r="AQ85" i="4" s="1"/>
  <c r="AP85" i="4" s="1"/>
  <c r="AO85" i="4" s="1"/>
  <c r="AN85" i="4" s="1"/>
  <c r="AM85" i="4" s="1"/>
  <c r="AL85" i="4" s="1"/>
  <c r="AS33" i="4"/>
  <c r="AR33" i="4" s="1"/>
  <c r="AQ33" i="4" s="1"/>
  <c r="AP33" i="4" s="1"/>
  <c r="AO33" i="4" s="1"/>
  <c r="AN33" i="4" s="1"/>
  <c r="AM33" i="4" s="1"/>
  <c r="AL33" i="4" s="1"/>
  <c r="AT33" i="4"/>
  <c r="BB38" i="4"/>
  <c r="BA38" i="4"/>
  <c r="AZ38" i="4" s="1"/>
  <c r="AX38" i="4" s="1"/>
  <c r="AT170" i="4"/>
  <c r="AS170" i="4"/>
  <c r="AR170" i="4" s="1"/>
  <c r="AQ170" i="4" s="1"/>
  <c r="AP170" i="4" s="1"/>
  <c r="AO170" i="4" s="1"/>
  <c r="AN170" i="4" s="1"/>
  <c r="AM170" i="4" s="1"/>
  <c r="AL170" i="4" s="1"/>
  <c r="AT178" i="4"/>
  <c r="AS178" i="4"/>
  <c r="AR178" i="4" s="1"/>
  <c r="AQ178" i="4" s="1"/>
  <c r="AP178" i="4" s="1"/>
  <c r="AO178" i="4" s="1"/>
  <c r="AN178" i="4" s="1"/>
  <c r="AM178" i="4" s="1"/>
  <c r="AL178" i="4" s="1"/>
  <c r="AT87" i="4"/>
  <c r="AS87" i="4" s="1"/>
  <c r="AR87" i="4" s="1"/>
  <c r="AQ87" i="4" s="1"/>
  <c r="AP87" i="4" s="1"/>
  <c r="AO87" i="4" s="1"/>
  <c r="AN87" i="4" s="1"/>
  <c r="AM87" i="4" s="1"/>
  <c r="AL87" i="4" s="1"/>
  <c r="AK169" i="4"/>
  <c r="AJ169" i="4"/>
  <c r="AI169" i="4"/>
  <c r="AT50" i="4"/>
  <c r="AS50" i="4" s="1"/>
  <c r="AR50" i="4" s="1"/>
  <c r="AQ50" i="4" s="1"/>
  <c r="AP50" i="4" s="1"/>
  <c r="AO50" i="4" s="1"/>
  <c r="AN50" i="4" s="1"/>
  <c r="AM50" i="4" s="1"/>
  <c r="AL50" i="4" s="1"/>
  <c r="BH63" i="4"/>
  <c r="BG63" i="4"/>
  <c r="BF63" i="4" s="1"/>
  <c r="BE63" i="4" s="1"/>
  <c r="BD63" i="4" s="1"/>
  <c r="BC63" i="4" s="1"/>
  <c r="BK63" i="4"/>
  <c r="BJ63" i="4" s="1"/>
  <c r="BI63" i="4" s="1"/>
  <c r="BJ40" i="4"/>
  <c r="BI40" i="4"/>
  <c r="BH40" i="4" s="1"/>
  <c r="BG40" i="4" s="1"/>
  <c r="BF40" i="4" s="1"/>
  <c r="BE40" i="4" s="1"/>
  <c r="BD40" i="4" s="1"/>
  <c r="BC40" i="4" s="1"/>
  <c r="BK40" i="4"/>
  <c r="BB122" i="4"/>
  <c r="BA122" i="4"/>
  <c r="BB26" i="4"/>
  <c r="BA26" i="4"/>
  <c r="AZ26" i="4" s="1"/>
  <c r="AX26" i="4" s="1"/>
  <c r="BK84" i="4"/>
  <c r="BJ84" i="4" s="1"/>
  <c r="BI84" i="4" s="1"/>
  <c r="BH84" i="4" s="1"/>
  <c r="BG84" i="4" s="1"/>
  <c r="BF84" i="4" s="1"/>
  <c r="BE84" i="4" s="1"/>
  <c r="BD84" i="4" s="1"/>
  <c r="BC84" i="4" s="1"/>
  <c r="BJ13" i="4"/>
  <c r="BI13" i="4" s="1"/>
  <c r="BH13" i="4" s="1"/>
  <c r="BG13" i="4" s="1"/>
  <c r="BF13" i="4" s="1"/>
  <c r="BE13" i="4" s="1"/>
  <c r="BD13" i="4" s="1"/>
  <c r="BC13" i="4" s="1"/>
  <c r="BK13" i="4"/>
  <c r="BB77" i="4"/>
  <c r="BA77" i="4"/>
  <c r="BA132" i="4"/>
  <c r="BB132" i="4"/>
  <c r="BA61" i="4"/>
  <c r="AZ61" i="4" s="1"/>
  <c r="AX61" i="4" s="1"/>
  <c r="BB61" i="4"/>
  <c r="BK117" i="4"/>
  <c r="BJ117" i="4" s="1"/>
  <c r="BI117" i="4" s="1"/>
  <c r="BH117" i="4" s="1"/>
  <c r="BG117" i="4" s="1"/>
  <c r="BF117" i="4" s="1"/>
  <c r="BE117" i="4" s="1"/>
  <c r="BD117" i="4" s="1"/>
  <c r="BC117" i="4" s="1"/>
  <c r="BK47" i="4"/>
  <c r="BJ47" i="4" s="1"/>
  <c r="BI47" i="4" s="1"/>
  <c r="BH47" i="4" s="1"/>
  <c r="BG47" i="4" s="1"/>
  <c r="BF47" i="4" s="1"/>
  <c r="BE47" i="4" s="1"/>
  <c r="BD47" i="4" s="1"/>
  <c r="BC47" i="4" s="1"/>
  <c r="BH96" i="4"/>
  <c r="BG96" i="4"/>
  <c r="BF96" i="4" s="1"/>
  <c r="BE96" i="4" s="1"/>
  <c r="BD96" i="4" s="1"/>
  <c r="BC96" i="4" s="1"/>
  <c r="BK96" i="4"/>
  <c r="BJ96" i="4" s="1"/>
  <c r="BI96" i="4" s="1"/>
  <c r="BB51" i="4"/>
  <c r="BA51" i="4"/>
  <c r="AZ51" i="4" s="1"/>
  <c r="AX51" i="4" s="1"/>
  <c r="BA95" i="4"/>
  <c r="BB95" i="4"/>
  <c r="AU57" i="4"/>
  <c r="AT57" i="4" s="1"/>
  <c r="AS57" i="4" s="1"/>
  <c r="AR57" i="4" s="1"/>
  <c r="AQ57" i="4" s="1"/>
  <c r="AP57" i="4" s="1"/>
  <c r="AO57" i="4" s="1"/>
  <c r="AN57" i="4" s="1"/>
  <c r="AM57" i="4" s="1"/>
  <c r="AL57" i="4" s="1"/>
  <c r="AU125" i="4"/>
  <c r="AT125" i="4" s="1"/>
  <c r="AS125" i="4" s="1"/>
  <c r="AR125" i="4" s="1"/>
  <c r="AQ125" i="4" s="1"/>
  <c r="AP125" i="4" s="1"/>
  <c r="AO125" i="4" s="1"/>
  <c r="AN125" i="4" s="1"/>
  <c r="AM125" i="4" s="1"/>
  <c r="AL125" i="4" s="1"/>
  <c r="AU140" i="4"/>
  <c r="AT140" i="4" s="1"/>
  <c r="AS140" i="4" s="1"/>
  <c r="AR140" i="4" s="1"/>
  <c r="AQ140" i="4" s="1"/>
  <c r="AP140" i="4" s="1"/>
  <c r="AO140" i="4" s="1"/>
  <c r="AN140" i="4" s="1"/>
  <c r="AM140" i="4" s="1"/>
  <c r="AL140" i="4" s="1"/>
  <c r="AU84" i="4"/>
  <c r="AU116" i="4"/>
  <c r="AU89" i="4"/>
  <c r="AT89" i="4" s="1"/>
  <c r="AS89" i="4" s="1"/>
  <c r="AR89" i="4" s="1"/>
  <c r="AQ89" i="4" s="1"/>
  <c r="AP89" i="4" s="1"/>
  <c r="AO89" i="4" s="1"/>
  <c r="AN89" i="4" s="1"/>
  <c r="AM89" i="4" s="1"/>
  <c r="AL89" i="4" s="1"/>
  <c r="AI89" i="4" s="1"/>
  <c r="AU73" i="4"/>
  <c r="AU191" i="4"/>
  <c r="AT191" i="4" s="1"/>
  <c r="AS191" i="4" s="1"/>
  <c r="AR191" i="4" s="1"/>
  <c r="AQ191" i="4" s="1"/>
  <c r="AP191" i="4" s="1"/>
  <c r="AO191" i="4" s="1"/>
  <c r="AN191" i="4" s="1"/>
  <c r="AM191" i="4" s="1"/>
  <c r="AL191" i="4" s="1"/>
  <c r="AU148" i="4"/>
  <c r="AU149" i="4"/>
  <c r="AT149" i="4" s="1"/>
  <c r="AS149" i="4" s="1"/>
  <c r="AR149" i="4" s="1"/>
  <c r="AQ149" i="4" s="1"/>
  <c r="AP149" i="4" s="1"/>
  <c r="AO149" i="4" s="1"/>
  <c r="AN149" i="4" s="1"/>
  <c r="AM149" i="4" s="1"/>
  <c r="AL149" i="4" s="1"/>
  <c r="AU165" i="4"/>
  <c r="AT165" i="4" s="1"/>
  <c r="AS165" i="4" s="1"/>
  <c r="AR165" i="4" s="1"/>
  <c r="AQ165" i="4" s="1"/>
  <c r="AP165" i="4" s="1"/>
  <c r="AO165" i="4" s="1"/>
  <c r="AN165" i="4" s="1"/>
  <c r="AM165" i="4" s="1"/>
  <c r="AL165" i="4" s="1"/>
  <c r="AU212" i="4"/>
  <c r="AU158" i="4"/>
  <c r="AU199" i="4"/>
  <c r="AU97" i="4"/>
  <c r="AT97" i="4" s="1"/>
  <c r="AS97" i="4" s="1"/>
  <c r="AR97" i="4" s="1"/>
  <c r="AQ97" i="4" s="1"/>
  <c r="AP97" i="4" s="1"/>
  <c r="AO97" i="4" s="1"/>
  <c r="AN97" i="4" s="1"/>
  <c r="AM97" i="4" s="1"/>
  <c r="AL97" i="4" s="1"/>
  <c r="AU135" i="4"/>
  <c r="AT135" i="4" s="1"/>
  <c r="AS135" i="4" s="1"/>
  <c r="AR135" i="4" s="1"/>
  <c r="AQ135" i="4" s="1"/>
  <c r="AP135" i="4" s="1"/>
  <c r="AO135" i="4" s="1"/>
  <c r="AN135" i="4" s="1"/>
  <c r="AM135" i="4" s="1"/>
  <c r="AL135" i="4" s="1"/>
  <c r="AU166" i="4"/>
  <c r="AT166" i="4" s="1"/>
  <c r="AS166" i="4" s="1"/>
  <c r="AR166" i="4" s="1"/>
  <c r="AQ166" i="4" s="1"/>
  <c r="AP166" i="4" s="1"/>
  <c r="AO166" i="4" s="1"/>
  <c r="AN166" i="4" s="1"/>
  <c r="AM166" i="4" s="1"/>
  <c r="AL166" i="4" s="1"/>
  <c r="AU220" i="4"/>
  <c r="AU184" i="4"/>
  <c r="AT184" i="4" s="1"/>
  <c r="AS184" i="4" s="1"/>
  <c r="AR184" i="4" s="1"/>
  <c r="AQ184" i="4" s="1"/>
  <c r="AP184" i="4" s="1"/>
  <c r="AO184" i="4" s="1"/>
  <c r="AN184" i="4" s="1"/>
  <c r="AM184" i="4" s="1"/>
  <c r="AL184" i="4" s="1"/>
  <c r="AU79" i="4"/>
  <c r="AT79" i="4" s="1"/>
  <c r="AS79" i="4" s="1"/>
  <c r="AR79" i="4" s="1"/>
  <c r="AQ79" i="4" s="1"/>
  <c r="AP79" i="4" s="1"/>
  <c r="AO79" i="4" s="1"/>
  <c r="AN79" i="4" s="1"/>
  <c r="AM79" i="4" s="1"/>
  <c r="AL79" i="4" s="1"/>
  <c r="AU61" i="4"/>
  <c r="AT61" i="4" s="1"/>
  <c r="AS61" i="4" s="1"/>
  <c r="AR61" i="4" s="1"/>
  <c r="AQ61" i="4" s="1"/>
  <c r="AP61" i="4" s="1"/>
  <c r="AO61" i="4" s="1"/>
  <c r="AN61" i="4" s="1"/>
  <c r="AM61" i="4" s="1"/>
  <c r="AL61" i="4" s="1"/>
  <c r="AU144" i="4"/>
  <c r="AT144" i="4" s="1"/>
  <c r="AS144" i="4" s="1"/>
  <c r="AR144" i="4" s="1"/>
  <c r="AQ144" i="4" s="1"/>
  <c r="AP144" i="4" s="1"/>
  <c r="AO144" i="4" s="1"/>
  <c r="AN144" i="4" s="1"/>
  <c r="AM144" i="4" s="1"/>
  <c r="AL144" i="4" s="1"/>
  <c r="AK144" i="4" s="1"/>
  <c r="AU195" i="4"/>
  <c r="AT195" i="4" s="1"/>
  <c r="AS195" i="4" s="1"/>
  <c r="AR195" i="4" s="1"/>
  <c r="AQ195" i="4" s="1"/>
  <c r="AP195" i="4" s="1"/>
  <c r="AO195" i="4" s="1"/>
  <c r="AN195" i="4" s="1"/>
  <c r="AM195" i="4" s="1"/>
  <c r="AL195" i="4" s="1"/>
  <c r="AU226" i="4"/>
  <c r="AT226" i="4" s="1"/>
  <c r="AS226" i="4" s="1"/>
  <c r="AR226" i="4" s="1"/>
  <c r="AQ226" i="4" s="1"/>
  <c r="AP226" i="4" s="1"/>
  <c r="AO226" i="4" s="1"/>
  <c r="AN226" i="4" s="1"/>
  <c r="AM226" i="4" s="1"/>
  <c r="AL226" i="4" s="1"/>
  <c r="AU188" i="4"/>
  <c r="AT188" i="4" s="1"/>
  <c r="AS188" i="4" s="1"/>
  <c r="AR188" i="4" s="1"/>
  <c r="AQ188" i="4" s="1"/>
  <c r="AP188" i="4" s="1"/>
  <c r="AO188" i="4" s="1"/>
  <c r="AN188" i="4" s="1"/>
  <c r="AM188" i="4" s="1"/>
  <c r="AL188" i="4" s="1"/>
  <c r="AU117" i="4"/>
  <c r="AU124" i="4"/>
  <c r="AT124" i="4" s="1"/>
  <c r="AS124" i="4" s="1"/>
  <c r="AR124" i="4" s="1"/>
  <c r="AQ124" i="4" s="1"/>
  <c r="AP124" i="4" s="1"/>
  <c r="AO124" i="4" s="1"/>
  <c r="AN124" i="4" s="1"/>
  <c r="AM124" i="4" s="1"/>
  <c r="AL124" i="4" s="1"/>
  <c r="AU219" i="4"/>
  <c r="AT219" i="4" s="1"/>
  <c r="AS219" i="4" s="1"/>
  <c r="AR219" i="4" s="1"/>
  <c r="AQ219" i="4" s="1"/>
  <c r="AP219" i="4" s="1"/>
  <c r="AO219" i="4" s="1"/>
  <c r="AN219" i="4" s="1"/>
  <c r="AM219" i="4" s="1"/>
  <c r="AL219" i="4" s="1"/>
  <c r="AU171" i="4"/>
  <c r="AT171" i="4" s="1"/>
  <c r="AS171" i="4" s="1"/>
  <c r="AR171" i="4" s="1"/>
  <c r="AQ171" i="4" s="1"/>
  <c r="AP171" i="4" s="1"/>
  <c r="AO171" i="4" s="1"/>
  <c r="AN171" i="4" s="1"/>
  <c r="AM171" i="4" s="1"/>
  <c r="AL171" i="4" s="1"/>
  <c r="AU106" i="4"/>
  <c r="AT106" i="4" s="1"/>
  <c r="AS106" i="4" s="1"/>
  <c r="AR106" i="4" s="1"/>
  <c r="AQ106" i="4" s="1"/>
  <c r="AP106" i="4" s="1"/>
  <c r="AO106" i="4" s="1"/>
  <c r="AN106" i="4" s="1"/>
  <c r="AM106" i="4" s="1"/>
  <c r="AL106" i="4" s="1"/>
  <c r="AI106" i="4" s="1"/>
  <c r="AU96" i="4"/>
  <c r="AT96" i="4" s="1"/>
  <c r="AS96" i="4" s="1"/>
  <c r="AR96" i="4" s="1"/>
  <c r="AQ96" i="4" s="1"/>
  <c r="AP96" i="4" s="1"/>
  <c r="AO96" i="4" s="1"/>
  <c r="AN96" i="4" s="1"/>
  <c r="AM96" i="4" s="1"/>
  <c r="AL96" i="4" s="1"/>
  <c r="AU181" i="4"/>
  <c r="AT181" i="4" s="1"/>
  <c r="AS181" i="4" s="1"/>
  <c r="AR181" i="4" s="1"/>
  <c r="AQ181" i="4" s="1"/>
  <c r="AP181" i="4" s="1"/>
  <c r="AO181" i="4" s="1"/>
  <c r="AN181" i="4" s="1"/>
  <c r="AM181" i="4" s="1"/>
  <c r="AL181" i="4" s="1"/>
  <c r="AU198" i="4"/>
  <c r="AT198" i="4" s="1"/>
  <c r="AS198" i="4" s="1"/>
  <c r="AR198" i="4" s="1"/>
  <c r="AQ198" i="4" s="1"/>
  <c r="AP198" i="4" s="1"/>
  <c r="AO198" i="4" s="1"/>
  <c r="AN198" i="4" s="1"/>
  <c r="AM198" i="4" s="1"/>
  <c r="AL198" i="4" s="1"/>
  <c r="AU130" i="4"/>
  <c r="AU123" i="4"/>
  <c r="AT123" i="4" s="1"/>
  <c r="AS123" i="4" s="1"/>
  <c r="AR123" i="4" s="1"/>
  <c r="AQ123" i="4" s="1"/>
  <c r="AP123" i="4" s="1"/>
  <c r="AO123" i="4" s="1"/>
  <c r="AN123" i="4" s="1"/>
  <c r="AM123" i="4" s="1"/>
  <c r="AL123" i="4" s="1"/>
  <c r="AU164" i="4"/>
  <c r="AT164" i="4" s="1"/>
  <c r="AS164" i="4" s="1"/>
  <c r="AR164" i="4" s="1"/>
  <c r="AQ164" i="4" s="1"/>
  <c r="AP164" i="4" s="1"/>
  <c r="AO164" i="4" s="1"/>
  <c r="AN164" i="4" s="1"/>
  <c r="AM164" i="4" s="1"/>
  <c r="AL164" i="4" s="1"/>
  <c r="AU58" i="4"/>
  <c r="AU221" i="4"/>
  <c r="AT221" i="4" s="1"/>
  <c r="AS221" i="4" s="1"/>
  <c r="AR221" i="4" s="1"/>
  <c r="AQ221" i="4" s="1"/>
  <c r="AP221" i="4" s="1"/>
  <c r="AO221" i="4" s="1"/>
  <c r="AN221" i="4" s="1"/>
  <c r="AM221" i="4" s="1"/>
  <c r="AL221" i="4" s="1"/>
  <c r="AK221" i="4" s="1"/>
  <c r="AU160" i="4"/>
  <c r="AT160" i="4" s="1"/>
  <c r="AS160" i="4" s="1"/>
  <c r="AR160" i="4" s="1"/>
  <c r="AQ160" i="4" s="1"/>
  <c r="AP160" i="4" s="1"/>
  <c r="AO160" i="4" s="1"/>
  <c r="AN160" i="4" s="1"/>
  <c r="AM160" i="4" s="1"/>
  <c r="AL160" i="4" s="1"/>
  <c r="AU29" i="4"/>
  <c r="AT29" i="4" s="1"/>
  <c r="AS29" i="4" s="1"/>
  <c r="AR29" i="4" s="1"/>
  <c r="AQ29" i="4" s="1"/>
  <c r="AP29" i="4" s="1"/>
  <c r="AO29" i="4" s="1"/>
  <c r="AN29" i="4" s="1"/>
  <c r="AM29" i="4" s="1"/>
  <c r="AL29" i="4" s="1"/>
  <c r="AU128" i="4"/>
  <c r="AU210" i="4"/>
  <c r="AU207" i="4"/>
  <c r="AT207" i="4" s="1"/>
  <c r="AS207" i="4" s="1"/>
  <c r="AR207" i="4" s="1"/>
  <c r="AQ207" i="4" s="1"/>
  <c r="AP207" i="4" s="1"/>
  <c r="AO207" i="4" s="1"/>
  <c r="AN207" i="4" s="1"/>
  <c r="AM207" i="4" s="1"/>
  <c r="AL207" i="4" s="1"/>
  <c r="AU47" i="4"/>
  <c r="AU74" i="4"/>
  <c r="AT74" i="4" s="1"/>
  <c r="AS74" i="4" s="1"/>
  <c r="AR74" i="4" s="1"/>
  <c r="AQ74" i="4" s="1"/>
  <c r="AP74" i="4" s="1"/>
  <c r="AO74" i="4" s="1"/>
  <c r="AN74" i="4" s="1"/>
  <c r="AM74" i="4" s="1"/>
  <c r="AL74" i="4" s="1"/>
  <c r="AU136" i="4"/>
  <c r="AU26" i="4"/>
  <c r="AT26" i="4" s="1"/>
  <c r="AS26" i="4" s="1"/>
  <c r="AR26" i="4" s="1"/>
  <c r="AQ26" i="4" s="1"/>
  <c r="AP26" i="4" s="1"/>
  <c r="AO26" i="4" s="1"/>
  <c r="AN26" i="4" s="1"/>
  <c r="AM26" i="4" s="1"/>
  <c r="AL26" i="4" s="1"/>
  <c r="AU98" i="4"/>
  <c r="AU114" i="4"/>
  <c r="AT114" i="4" s="1"/>
  <c r="AS114" i="4" s="1"/>
  <c r="AR114" i="4" s="1"/>
  <c r="AQ114" i="4" s="1"/>
  <c r="AP114" i="4" s="1"/>
  <c r="AO114" i="4" s="1"/>
  <c r="AN114" i="4" s="1"/>
  <c r="AM114" i="4" s="1"/>
  <c r="AL114" i="4" s="1"/>
  <c r="AU163" i="4"/>
  <c r="AU132" i="4"/>
  <c r="AT132" i="4" s="1"/>
  <c r="AS132" i="4" s="1"/>
  <c r="AR132" i="4" s="1"/>
  <c r="AQ132" i="4" s="1"/>
  <c r="AP132" i="4" s="1"/>
  <c r="AO132" i="4" s="1"/>
  <c r="AN132" i="4" s="1"/>
  <c r="AM132" i="4" s="1"/>
  <c r="AL132" i="4" s="1"/>
  <c r="AU147" i="4"/>
  <c r="AT147" i="4" s="1"/>
  <c r="AS147" i="4" s="1"/>
  <c r="AR147" i="4" s="1"/>
  <c r="AQ147" i="4" s="1"/>
  <c r="AP147" i="4" s="1"/>
  <c r="AO147" i="4" s="1"/>
  <c r="AN147" i="4" s="1"/>
  <c r="AM147" i="4" s="1"/>
  <c r="AL147" i="4" s="1"/>
  <c r="AU201" i="4"/>
  <c r="AU24" i="4"/>
  <c r="AT24" i="4" s="1"/>
  <c r="AS24" i="4" s="1"/>
  <c r="AR24" i="4" s="1"/>
  <c r="AQ24" i="4" s="1"/>
  <c r="AP24" i="4" s="1"/>
  <c r="AO24" i="4" s="1"/>
  <c r="AN24" i="4" s="1"/>
  <c r="AM24" i="4" s="1"/>
  <c r="AL24" i="4" s="1"/>
  <c r="AJ24" i="4" s="1"/>
  <c r="AU107" i="4"/>
  <c r="AT107" i="4" s="1"/>
  <c r="AS107" i="4" s="1"/>
  <c r="AR107" i="4" s="1"/>
  <c r="AQ107" i="4" s="1"/>
  <c r="AP107" i="4" s="1"/>
  <c r="AO107" i="4" s="1"/>
  <c r="AN107" i="4" s="1"/>
  <c r="AM107" i="4" s="1"/>
  <c r="AL107" i="4" s="1"/>
  <c r="AU60" i="4"/>
  <c r="AU118" i="4"/>
  <c r="AT118" i="4" s="1"/>
  <c r="AS118" i="4" s="1"/>
  <c r="AR118" i="4" s="1"/>
  <c r="AQ118" i="4" s="1"/>
  <c r="AP118" i="4" s="1"/>
  <c r="AO118" i="4" s="1"/>
  <c r="AN118" i="4" s="1"/>
  <c r="AM118" i="4" s="1"/>
  <c r="AL118" i="4" s="1"/>
  <c r="AU115" i="4"/>
  <c r="AU25" i="4"/>
  <c r="AU36" i="4"/>
  <c r="AT36" i="4" s="1"/>
  <c r="AS36" i="4" s="1"/>
  <c r="AR36" i="4" s="1"/>
  <c r="AQ36" i="4" s="1"/>
  <c r="AP36" i="4" s="1"/>
  <c r="AO36" i="4" s="1"/>
  <c r="AN36" i="4" s="1"/>
  <c r="AM36" i="4" s="1"/>
  <c r="AL36" i="4" s="1"/>
  <c r="AU80" i="4"/>
  <c r="AT80" i="4" s="1"/>
  <c r="AS80" i="4" s="1"/>
  <c r="AR80" i="4" s="1"/>
  <c r="AQ80" i="4" s="1"/>
  <c r="AP80" i="4" s="1"/>
  <c r="AO80" i="4" s="1"/>
  <c r="AN80" i="4" s="1"/>
  <c r="AM80" i="4" s="1"/>
  <c r="AL80" i="4" s="1"/>
  <c r="AU177" i="4"/>
  <c r="AT177" i="4" s="1"/>
  <c r="AS177" i="4" s="1"/>
  <c r="AR177" i="4" s="1"/>
  <c r="AQ177" i="4" s="1"/>
  <c r="AP177" i="4" s="1"/>
  <c r="AO177" i="4" s="1"/>
  <c r="AN177" i="4" s="1"/>
  <c r="AM177" i="4" s="1"/>
  <c r="AL177" i="4" s="1"/>
  <c r="AI177" i="4" s="1"/>
  <c r="AU22" i="4"/>
  <c r="AT22" i="4" s="1"/>
  <c r="AS22" i="4" s="1"/>
  <c r="AR22" i="4" s="1"/>
  <c r="AQ22" i="4" s="1"/>
  <c r="AP22" i="4" s="1"/>
  <c r="AO22" i="4" s="1"/>
  <c r="AN22" i="4" s="1"/>
  <c r="AM22" i="4" s="1"/>
  <c r="AL22" i="4" s="1"/>
  <c r="AU180" i="4"/>
  <c r="AU185" i="4"/>
  <c r="AT185" i="4" s="1"/>
  <c r="AS185" i="4" s="1"/>
  <c r="AR185" i="4" s="1"/>
  <c r="AQ185" i="4" s="1"/>
  <c r="AP185" i="4" s="1"/>
  <c r="AO185" i="4" s="1"/>
  <c r="AN185" i="4" s="1"/>
  <c r="AM185" i="4" s="1"/>
  <c r="AL185" i="4" s="1"/>
  <c r="K213" i="4"/>
  <c r="AF213" i="4"/>
  <c r="AC213" i="4"/>
  <c r="AU146" i="4"/>
  <c r="AC38" i="4"/>
  <c r="I38" i="4"/>
  <c r="R38" i="4"/>
  <c r="T38" i="4" s="1"/>
  <c r="AF38" i="4"/>
  <c r="AU172" i="4"/>
  <c r="AT172" i="4" s="1"/>
  <c r="AS172" i="4" s="1"/>
  <c r="AR172" i="4" s="1"/>
  <c r="AQ172" i="4" s="1"/>
  <c r="AP172" i="4" s="1"/>
  <c r="AO172" i="4" s="1"/>
  <c r="AN172" i="4" s="1"/>
  <c r="AM172" i="4" s="1"/>
  <c r="AL172" i="4" s="1"/>
  <c r="AA21" i="4"/>
  <c r="AE21" i="4" s="1"/>
  <c r="R187" i="4"/>
  <c r="T187" i="4" s="1"/>
  <c r="R205" i="4"/>
  <c r="T205" i="4" s="1"/>
  <c r="AT110" i="4"/>
  <c r="AS110" i="4" s="1"/>
  <c r="AR110" i="4" s="1"/>
  <c r="AQ110" i="4" s="1"/>
  <c r="AP110" i="4" s="1"/>
  <c r="AO110" i="4" s="1"/>
  <c r="AN110" i="4" s="1"/>
  <c r="AM110" i="4" s="1"/>
  <c r="AL110" i="4" s="1"/>
  <c r="AT213" i="4"/>
  <c r="AS213" i="4"/>
  <c r="AR213" i="4" s="1"/>
  <c r="AQ213" i="4" s="1"/>
  <c r="AP213" i="4" s="1"/>
  <c r="AO213" i="4" s="1"/>
  <c r="AN213" i="4" s="1"/>
  <c r="AM213" i="4" s="1"/>
  <c r="AL213" i="4" s="1"/>
  <c r="AI68" i="4"/>
  <c r="AJ68" i="4"/>
  <c r="AK68" i="4"/>
  <c r="AO129" i="4"/>
  <c r="AN129" i="4" s="1"/>
  <c r="AM129" i="4" s="1"/>
  <c r="AL129" i="4" s="1"/>
  <c r="AT129" i="4"/>
  <c r="AS129" i="4"/>
  <c r="AR129" i="4" s="1"/>
  <c r="AQ129" i="4" s="1"/>
  <c r="AP129" i="4" s="1"/>
  <c r="AT75" i="4"/>
  <c r="AS75" i="4" s="1"/>
  <c r="AR75" i="4" s="1"/>
  <c r="AQ75" i="4" s="1"/>
  <c r="AP75" i="4" s="1"/>
  <c r="AO75" i="4" s="1"/>
  <c r="AN75" i="4" s="1"/>
  <c r="AM75" i="4" s="1"/>
  <c r="AL75" i="4" s="1"/>
  <c r="AT94" i="4"/>
  <c r="AS94" i="4" s="1"/>
  <c r="AR94" i="4" s="1"/>
  <c r="AQ94" i="4" s="1"/>
  <c r="AP94" i="4" s="1"/>
  <c r="AO94" i="4" s="1"/>
  <c r="AN94" i="4" s="1"/>
  <c r="AM94" i="4" s="1"/>
  <c r="AL94" i="4" s="1"/>
  <c r="AT197" i="4"/>
  <c r="AS197" i="4" s="1"/>
  <c r="AR197" i="4" s="1"/>
  <c r="AQ197" i="4" s="1"/>
  <c r="AP197" i="4" s="1"/>
  <c r="AO197" i="4" s="1"/>
  <c r="AN197" i="4" s="1"/>
  <c r="AM197" i="4" s="1"/>
  <c r="AL197" i="4" s="1"/>
  <c r="AT52" i="4"/>
  <c r="AS52" i="4" s="1"/>
  <c r="AR52" i="4" s="1"/>
  <c r="AQ52" i="4" s="1"/>
  <c r="AP52" i="4" s="1"/>
  <c r="AO52" i="4" s="1"/>
  <c r="AN52" i="4" s="1"/>
  <c r="AM52" i="4" s="1"/>
  <c r="AL52" i="4" s="1"/>
  <c r="BH116" i="4"/>
  <c r="BG116" i="4" s="1"/>
  <c r="BF116" i="4" s="1"/>
  <c r="BE116" i="4" s="1"/>
  <c r="BD116" i="4" s="1"/>
  <c r="BC116" i="4" s="1"/>
  <c r="BK116" i="4"/>
  <c r="BJ116" i="4" s="1"/>
  <c r="BI116" i="4" s="1"/>
  <c r="AI145" i="4"/>
  <c r="AH145" i="4" s="1"/>
  <c r="AJ145" i="4"/>
  <c r="AK145" i="4"/>
  <c r="AJ121" i="4"/>
  <c r="AI121" i="4"/>
  <c r="AH121" i="4" s="1"/>
  <c r="AB121" i="4" s="1"/>
  <c r="AK121" i="4"/>
  <c r="AT40" i="4"/>
  <c r="AS40" i="4" s="1"/>
  <c r="AR40" i="4" s="1"/>
  <c r="AQ40" i="4" s="1"/>
  <c r="AP40" i="4" s="1"/>
  <c r="AO40" i="4" s="1"/>
  <c r="AN40" i="4" s="1"/>
  <c r="AM40" i="4" s="1"/>
  <c r="AL40" i="4" s="1"/>
  <c r="AT76" i="4"/>
  <c r="AS76" i="4" s="1"/>
  <c r="AR76" i="4" s="1"/>
  <c r="AQ76" i="4" s="1"/>
  <c r="AP76" i="4" s="1"/>
  <c r="AO76" i="4" s="1"/>
  <c r="AN76" i="4" s="1"/>
  <c r="AM76" i="4" s="1"/>
  <c r="AL76" i="4" s="1"/>
  <c r="AT69" i="4"/>
  <c r="AS69" i="4" s="1"/>
  <c r="AR69" i="4"/>
  <c r="AQ69" i="4" s="1"/>
  <c r="AP69" i="4" s="1"/>
  <c r="AO69" i="4" s="1"/>
  <c r="AN69" i="4" s="1"/>
  <c r="AM69" i="4" s="1"/>
  <c r="AL69" i="4" s="1"/>
  <c r="BB93" i="4"/>
  <c r="BA93" i="4"/>
  <c r="BB71" i="4"/>
  <c r="BA71" i="4"/>
  <c r="AZ71" i="4" s="1"/>
  <c r="AX71" i="4" s="1"/>
  <c r="BK125" i="4"/>
  <c r="BJ125" i="4" s="1"/>
  <c r="BI125" i="4"/>
  <c r="BH125" i="4" s="1"/>
  <c r="BG125" i="4" s="1"/>
  <c r="BF125" i="4" s="1"/>
  <c r="BE125" i="4" s="1"/>
  <c r="BD125" i="4" s="1"/>
  <c r="BC125" i="4" s="1"/>
  <c r="BK42" i="4"/>
  <c r="BJ42" i="4"/>
  <c r="BI42" i="4" s="1"/>
  <c r="BH42" i="4" s="1"/>
  <c r="BG42" i="4" s="1"/>
  <c r="BF42" i="4" s="1"/>
  <c r="BE42" i="4" s="1"/>
  <c r="BD42" i="4" s="1"/>
  <c r="BC42" i="4" s="1"/>
  <c r="BB55" i="4"/>
  <c r="BA55" i="4"/>
  <c r="AZ55" i="4" s="1"/>
  <c r="AX55" i="4" s="1"/>
  <c r="BK111" i="4"/>
  <c r="BJ111" i="4" s="1"/>
  <c r="BI111" i="4" s="1"/>
  <c r="BH111" i="4" s="1"/>
  <c r="BG111" i="4" s="1"/>
  <c r="BF111" i="4" s="1"/>
  <c r="BE111" i="4" s="1"/>
  <c r="BD111" i="4" s="1"/>
  <c r="BC111" i="4" s="1"/>
  <c r="BK25" i="4"/>
  <c r="BJ25" i="4" s="1"/>
  <c r="BI25" i="4" s="1"/>
  <c r="BH25" i="4" s="1"/>
  <c r="BG25" i="4" s="1"/>
  <c r="BF25" i="4"/>
  <c r="BE25" i="4" s="1"/>
  <c r="BD25" i="4" s="1"/>
  <c r="BC25" i="4" s="1"/>
  <c r="BK109" i="4"/>
  <c r="BJ109" i="4" s="1"/>
  <c r="BI109" i="4" s="1"/>
  <c r="BH109" i="4" s="1"/>
  <c r="BG109" i="4" s="1"/>
  <c r="BF109" i="4" s="1"/>
  <c r="BE109" i="4" s="1"/>
  <c r="BD109" i="4" s="1"/>
  <c r="BC109" i="4" s="1"/>
  <c r="BB15" i="4"/>
  <c r="BA15" i="4"/>
  <c r="AZ15" i="4" s="1"/>
  <c r="AX15" i="4" s="1"/>
  <c r="BK81" i="4"/>
  <c r="BJ81" i="4"/>
  <c r="BI81" i="4" s="1"/>
  <c r="BH81" i="4" s="1"/>
  <c r="BG81" i="4" s="1"/>
  <c r="BF81" i="4" s="1"/>
  <c r="BE81" i="4" s="1"/>
  <c r="BD81" i="4" s="1"/>
  <c r="BC81" i="4" s="1"/>
  <c r="BB134" i="4"/>
  <c r="BA134" i="4"/>
  <c r="BB34" i="4"/>
  <c r="BA34" i="4"/>
  <c r="AZ34" i="4" s="1"/>
  <c r="AX34" i="4" s="1"/>
  <c r="BK112" i="4"/>
  <c r="BJ112" i="4"/>
  <c r="BI112" i="4" s="1"/>
  <c r="BH112" i="4" s="1"/>
  <c r="BG112" i="4" s="1"/>
  <c r="BF112" i="4" s="1"/>
  <c r="BE112" i="4" s="1"/>
  <c r="BD112" i="4" s="1"/>
  <c r="BC112" i="4" s="1"/>
  <c r="BB20" i="4"/>
  <c r="BA20" i="4"/>
  <c r="AZ20" i="4" s="1"/>
  <c r="AX20" i="4" s="1"/>
  <c r="BK98" i="4"/>
  <c r="BJ98" i="4" s="1"/>
  <c r="BI98" i="4" s="1"/>
  <c r="BH98" i="4" s="1"/>
  <c r="BG98" i="4" s="1"/>
  <c r="BF98" i="4" s="1"/>
  <c r="BE98" i="4" s="1"/>
  <c r="BD98" i="4" s="1"/>
  <c r="BC98" i="4" s="1"/>
  <c r="AC69" i="4"/>
  <c r="R69" i="4"/>
  <c r="T69" i="4" s="1"/>
  <c r="AF69" i="4"/>
  <c r="I69" i="4"/>
  <c r="AF223" i="4"/>
  <c r="K223" i="4"/>
  <c r="AC223" i="4"/>
  <c r="K183" i="4"/>
  <c r="AC183" i="4"/>
  <c r="AF183" i="4"/>
  <c r="AI67" i="4"/>
  <c r="AK67" i="4"/>
  <c r="AJ67" i="4"/>
  <c r="K225" i="4"/>
  <c r="AF225" i="4"/>
  <c r="AC225" i="4"/>
  <c r="K206" i="4"/>
  <c r="AF206" i="4"/>
  <c r="AC206" i="4"/>
  <c r="AF222" i="4"/>
  <c r="AC222" i="4"/>
  <c r="K222" i="4"/>
  <c r="AC192" i="4"/>
  <c r="J192" i="4"/>
  <c r="AF192" i="4"/>
  <c r="AU71" i="4"/>
  <c r="AT71" i="4" s="1"/>
  <c r="AS71" i="4" s="1"/>
  <c r="AR71" i="4" s="1"/>
  <c r="AQ71" i="4" s="1"/>
  <c r="AP71" i="4" s="1"/>
  <c r="AO71" i="4" s="1"/>
  <c r="AN71" i="4" s="1"/>
  <c r="AM71" i="4" s="1"/>
  <c r="AL71" i="4" s="1"/>
  <c r="AC103" i="4"/>
  <c r="AF103" i="4"/>
  <c r="R103" i="4"/>
  <c r="T103" i="4" s="1"/>
  <c r="I103" i="4"/>
  <c r="AU49" i="4"/>
  <c r="AH45" i="4"/>
  <c r="AC53" i="4"/>
  <c r="AF53" i="4"/>
  <c r="I53" i="4"/>
  <c r="R53" i="4"/>
  <c r="T53" i="4" s="1"/>
  <c r="AT46" i="4"/>
  <c r="AS46" i="4" s="1"/>
  <c r="AR46" i="4" s="1"/>
  <c r="AQ46" i="4" s="1"/>
  <c r="AP46" i="4" s="1"/>
  <c r="AO46" i="4" s="1"/>
  <c r="AN46" i="4" s="1"/>
  <c r="AM46" i="4" s="1"/>
  <c r="AL46" i="4" s="1"/>
  <c r="AT211" i="4"/>
  <c r="AS211" i="4" s="1"/>
  <c r="AR211" i="4" s="1"/>
  <c r="AQ211" i="4" s="1"/>
  <c r="AP211" i="4" s="1"/>
  <c r="AO211" i="4" s="1"/>
  <c r="AN211" i="4" s="1"/>
  <c r="AM211" i="4" s="1"/>
  <c r="AL211" i="4" s="1"/>
  <c r="AT182" i="4"/>
  <c r="AS182" i="4"/>
  <c r="AR182" i="4" s="1"/>
  <c r="AQ182" i="4" s="1"/>
  <c r="AP182" i="4"/>
  <c r="AO182" i="4" s="1"/>
  <c r="AN182" i="4" s="1"/>
  <c r="AM182" i="4" s="1"/>
  <c r="AL182" i="4" s="1"/>
  <c r="AJ209" i="4"/>
  <c r="AI209" i="4"/>
  <c r="AK209" i="4"/>
  <c r="BK33" i="4"/>
  <c r="BJ33" i="4" s="1"/>
  <c r="BI33" i="4"/>
  <c r="BH33" i="4" s="1"/>
  <c r="BG33" i="4" s="1"/>
  <c r="BF33" i="4" s="1"/>
  <c r="BE33" i="4" s="1"/>
  <c r="BD33" i="4" s="1"/>
  <c r="BC33" i="4" s="1"/>
  <c r="AI111" i="4"/>
  <c r="AK111" i="4"/>
  <c r="AJ111" i="4"/>
  <c r="AT154" i="4"/>
  <c r="AS154" i="4" s="1"/>
  <c r="AR154" i="4" s="1"/>
  <c r="AQ154" i="4" s="1"/>
  <c r="AP154" i="4" s="1"/>
  <c r="AO154" i="4" s="1"/>
  <c r="AN154" i="4" s="1"/>
  <c r="AM154" i="4" s="1"/>
  <c r="AL154" i="4" s="1"/>
  <c r="AT120" i="4"/>
  <c r="AS120" i="4" s="1"/>
  <c r="AR120" i="4" s="1"/>
  <c r="AQ120" i="4" s="1"/>
  <c r="AP120" i="4" s="1"/>
  <c r="AO120" i="4" s="1"/>
  <c r="AN120" i="4" s="1"/>
  <c r="AM120" i="4" s="1"/>
  <c r="AL120" i="4" s="1"/>
  <c r="AQ222" i="4"/>
  <c r="AP222" i="4" s="1"/>
  <c r="AO222" i="4" s="1"/>
  <c r="AN222" i="4" s="1"/>
  <c r="AM222" i="4" s="1"/>
  <c r="AL222" i="4" s="1"/>
  <c r="AT222" i="4"/>
  <c r="AS222" i="4" s="1"/>
  <c r="AR222" i="4" s="1"/>
  <c r="AI91" i="4"/>
  <c r="AJ91" i="4"/>
  <c r="AK91" i="4"/>
  <c r="BA7" i="4"/>
  <c r="BB7" i="4"/>
  <c r="AT43" i="4"/>
  <c r="AS43" i="4" s="1"/>
  <c r="AR43" i="4"/>
  <c r="AQ43" i="4" s="1"/>
  <c r="AP43" i="4" s="1"/>
  <c r="AO43" i="4" s="1"/>
  <c r="AN43" i="4" s="1"/>
  <c r="AM43" i="4" s="1"/>
  <c r="AL43" i="4" s="1"/>
  <c r="AI108" i="4"/>
  <c r="AK108" i="4"/>
  <c r="AJ108" i="4"/>
  <c r="AH108" i="4" s="1"/>
  <c r="AI28" i="4"/>
  <c r="AK28" i="4"/>
  <c r="AJ28" i="4"/>
  <c r="AH28" i="4" s="1"/>
  <c r="AA28" i="4" s="1"/>
  <c r="AE28" i="4" s="1"/>
  <c r="BK57" i="4"/>
  <c r="BJ57" i="4" s="1"/>
  <c r="BI57" i="4" s="1"/>
  <c r="BH57" i="4" s="1"/>
  <c r="BG57" i="4" s="1"/>
  <c r="BF57" i="4" s="1"/>
  <c r="BE57" i="4" s="1"/>
  <c r="BD57" i="4" s="1"/>
  <c r="BC57" i="4" s="1"/>
  <c r="BB58" i="4"/>
  <c r="BA58" i="4"/>
  <c r="AZ58" i="4" s="1"/>
  <c r="AX58" i="4" s="1"/>
  <c r="BK130" i="4"/>
  <c r="BJ130" i="4" s="1"/>
  <c r="BI130" i="4" s="1"/>
  <c r="BH130" i="4" s="1"/>
  <c r="BG130" i="4" s="1"/>
  <c r="BF130" i="4" s="1"/>
  <c r="BE130" i="4" s="1"/>
  <c r="BD130" i="4" s="1"/>
  <c r="BC130" i="4" s="1"/>
  <c r="BA73" i="4"/>
  <c r="AZ73" i="4" s="1"/>
  <c r="AX73" i="4" s="1"/>
  <c r="BB73" i="4"/>
  <c r="BB127" i="4"/>
  <c r="BA127" i="4"/>
  <c r="AZ127" i="4" s="1"/>
  <c r="AX127" i="4" s="1"/>
  <c r="BB28" i="4"/>
  <c r="BA28" i="4"/>
  <c r="BB106" i="4"/>
  <c r="BA106" i="4"/>
  <c r="BA41" i="4"/>
  <c r="AZ41" i="4" s="1"/>
  <c r="AX41" i="4" s="1"/>
  <c r="BB41" i="4"/>
  <c r="BK86" i="4"/>
  <c r="BJ86" i="4" s="1"/>
  <c r="BI86" i="4" s="1"/>
  <c r="BH86" i="4" s="1"/>
  <c r="BG86" i="4" s="1"/>
  <c r="BF86" i="4" s="1"/>
  <c r="BE86" i="4" s="1"/>
  <c r="BD86" i="4" s="1"/>
  <c r="BC86" i="4" s="1"/>
  <c r="BB10" i="4"/>
  <c r="BA10" i="4"/>
  <c r="BB66" i="4"/>
  <c r="BA66" i="4"/>
  <c r="BB135" i="4"/>
  <c r="BA135" i="4"/>
  <c r="BB83" i="4"/>
  <c r="BA83" i="4"/>
  <c r="AZ83" i="4" s="1"/>
  <c r="AX83" i="4" s="1"/>
  <c r="BB119" i="4"/>
  <c r="BA119" i="4"/>
  <c r="BK36" i="4"/>
  <c r="BJ36" i="4" s="1"/>
  <c r="BI36" i="4" s="1"/>
  <c r="BH36" i="4" s="1"/>
  <c r="BG36" i="4" s="1"/>
  <c r="BF36" i="4" s="1"/>
  <c r="BE36" i="4" s="1"/>
  <c r="BD36" i="4" s="1"/>
  <c r="BC36" i="4" s="1"/>
  <c r="BL114" i="4"/>
  <c r="AU70" i="4"/>
  <c r="AT70" i="4" s="1"/>
  <c r="AS70" i="4" s="1"/>
  <c r="AR70" i="4" s="1"/>
  <c r="AQ70" i="4" s="1"/>
  <c r="AP70" i="4" s="1"/>
  <c r="AO70" i="4" s="1"/>
  <c r="AN70" i="4" s="1"/>
  <c r="AM70" i="4" s="1"/>
  <c r="AL70" i="4" s="1"/>
  <c r="AC64" i="4"/>
  <c r="I64" i="4"/>
  <c r="AF64" i="4"/>
  <c r="R64" i="4"/>
  <c r="T64" i="4" s="1"/>
  <c r="AC190" i="4"/>
  <c r="AF190" i="4"/>
  <c r="K190" i="4"/>
  <c r="AC113" i="4"/>
  <c r="I113" i="4"/>
  <c r="R113" i="4"/>
  <c r="T113" i="4" s="1"/>
  <c r="AF113" i="4"/>
  <c r="AU162" i="4"/>
  <c r="R228" i="4"/>
  <c r="T228" i="4" s="1"/>
  <c r="AT103" i="4"/>
  <c r="AS103" i="4" s="1"/>
  <c r="AR103" i="4" s="1"/>
  <c r="AQ103" i="4" s="1"/>
  <c r="AP103" i="4" s="1"/>
  <c r="AO103" i="4" s="1"/>
  <c r="AN103" i="4" s="1"/>
  <c r="AM103" i="4" s="1"/>
  <c r="AL103" i="4" s="1"/>
  <c r="AT217" i="4"/>
  <c r="AS217" i="4"/>
  <c r="AR217" i="4" s="1"/>
  <c r="AQ217" i="4" s="1"/>
  <c r="AP217" i="4" s="1"/>
  <c r="AO217" i="4" s="1"/>
  <c r="AN217" i="4" s="1"/>
  <c r="AM217" i="4" s="1"/>
  <c r="AL217" i="4" s="1"/>
  <c r="AT159" i="4"/>
  <c r="AS159" i="4" s="1"/>
  <c r="AR159" i="4" s="1"/>
  <c r="AQ159" i="4" s="1"/>
  <c r="AP159" i="4" s="1"/>
  <c r="AO159" i="4" s="1"/>
  <c r="AN159" i="4" s="1"/>
  <c r="AM159" i="4" s="1"/>
  <c r="AL159" i="4" s="1"/>
  <c r="AK54" i="4"/>
  <c r="AI54" i="4"/>
  <c r="AJ54" i="4"/>
  <c r="BB100" i="4"/>
  <c r="BA100" i="4"/>
  <c r="AZ100" i="4" s="1"/>
  <c r="AX100" i="4" s="1"/>
  <c r="AK139" i="4"/>
  <c r="AI139" i="4"/>
  <c r="AH139" i="4" s="1"/>
  <c r="AJ139" i="4"/>
  <c r="BA59" i="4"/>
  <c r="AZ59" i="4" s="1"/>
  <c r="AX59" i="4" s="1"/>
  <c r="BB59" i="4"/>
  <c r="AT161" i="4"/>
  <c r="AS161" i="4" s="1"/>
  <c r="AR161" i="4" s="1"/>
  <c r="AQ161" i="4"/>
  <c r="AP161" i="4" s="1"/>
  <c r="AO161" i="4" s="1"/>
  <c r="AN161" i="4" s="1"/>
  <c r="AM161" i="4" s="1"/>
  <c r="AL161" i="4" s="1"/>
  <c r="AK225" i="4"/>
  <c r="AI225" i="4"/>
  <c r="AH225" i="4" s="1"/>
  <c r="AA225" i="4" s="1"/>
  <c r="AJ225" i="4"/>
  <c r="AT41" i="4"/>
  <c r="AS41" i="4" s="1"/>
  <c r="AR41" i="4" s="1"/>
  <c r="AQ41" i="4" s="1"/>
  <c r="AP41" i="4" s="1"/>
  <c r="AO41" i="4" s="1"/>
  <c r="AN41" i="4" s="1"/>
  <c r="AM41" i="4" s="1"/>
  <c r="AL41" i="4" s="1"/>
  <c r="BF56" i="4"/>
  <c r="BE56" i="4" s="1"/>
  <c r="BD56" i="4" s="1"/>
  <c r="BC56" i="4" s="1"/>
  <c r="BK56" i="4"/>
  <c r="BJ56" i="4" s="1"/>
  <c r="BI56" i="4" s="1"/>
  <c r="BH56" i="4" s="1"/>
  <c r="BG56" i="4" s="1"/>
  <c r="AT223" i="4"/>
  <c r="AS223" i="4"/>
  <c r="AR223" i="4" s="1"/>
  <c r="AQ223" i="4" s="1"/>
  <c r="AP223" i="4" s="1"/>
  <c r="AO223" i="4" s="1"/>
  <c r="AN223" i="4" s="1"/>
  <c r="AM223" i="4" s="1"/>
  <c r="AL223" i="4" s="1"/>
  <c r="AT193" i="4"/>
  <c r="AS193" i="4" s="1"/>
  <c r="AR193" i="4" s="1"/>
  <c r="AQ193" i="4" s="1"/>
  <c r="AP193" i="4" s="1"/>
  <c r="AO193" i="4" s="1"/>
  <c r="AN193" i="4" s="1"/>
  <c r="AM193" i="4" s="1"/>
  <c r="AL193" i="4" s="1"/>
  <c r="AT126" i="4"/>
  <c r="AS126" i="4" s="1"/>
  <c r="AR126" i="4" s="1"/>
  <c r="AQ126" i="4" s="1"/>
  <c r="AP126" i="4" s="1"/>
  <c r="AO126" i="4" s="1"/>
  <c r="AN126" i="4" s="1"/>
  <c r="AM126" i="4" s="1"/>
  <c r="AL126" i="4" s="1"/>
  <c r="BK19" i="4"/>
  <c r="BJ19" i="4" s="1"/>
  <c r="BI19" i="4" s="1"/>
  <c r="BH19" i="4" s="1"/>
  <c r="BG19" i="4" s="1"/>
  <c r="BF19" i="4" s="1"/>
  <c r="BE19" i="4" s="1"/>
  <c r="BD19" i="4" s="1"/>
  <c r="BC19" i="4" s="1"/>
  <c r="BK74" i="4"/>
  <c r="BJ74" i="4" s="1"/>
  <c r="BI74" i="4" s="1"/>
  <c r="BH74" i="4" s="1"/>
  <c r="BG74" i="4" s="1"/>
  <c r="BF74" i="4"/>
  <c r="BE74" i="4" s="1"/>
  <c r="BD74" i="4" s="1"/>
  <c r="BC74" i="4" s="1"/>
  <c r="BB8" i="4"/>
  <c r="BA8" i="4"/>
  <c r="BK60" i="4"/>
  <c r="BJ60" i="4" s="1"/>
  <c r="BI60" i="4" s="1"/>
  <c r="BH60" i="4" s="1"/>
  <c r="BG60" i="4" s="1"/>
  <c r="BF60" i="4" s="1"/>
  <c r="BE60" i="4" s="1"/>
  <c r="BD60" i="4" s="1"/>
  <c r="BC60" i="4" s="1"/>
  <c r="BK137" i="4"/>
  <c r="BJ137" i="4" s="1"/>
  <c r="BI137" i="4" s="1"/>
  <c r="BH137" i="4" s="1"/>
  <c r="BG137" i="4" s="1"/>
  <c r="BF137" i="4" s="1"/>
  <c r="BE137" i="4" s="1"/>
  <c r="BD137" i="4" s="1"/>
  <c r="BC137" i="4" s="1"/>
  <c r="BK44" i="4"/>
  <c r="BJ44" i="4" s="1"/>
  <c r="BI44" i="4" s="1"/>
  <c r="BH44" i="4" s="1"/>
  <c r="BG44" i="4" s="1"/>
  <c r="BF44" i="4" s="1"/>
  <c r="BE44" i="4" s="1"/>
  <c r="BD44" i="4" s="1"/>
  <c r="BC44" i="4" s="1"/>
  <c r="BB126" i="4"/>
  <c r="BA126" i="4"/>
  <c r="AZ126" i="4" s="1"/>
  <c r="AX126" i="4" s="1"/>
  <c r="BB65" i="4"/>
  <c r="BA65" i="4"/>
  <c r="AZ65" i="4" s="1"/>
  <c r="AX65" i="4" s="1"/>
  <c r="BA92" i="4"/>
  <c r="BB92" i="4"/>
  <c r="AZ92" i="4" s="1"/>
  <c r="AX92" i="4" s="1"/>
  <c r="BF14" i="4"/>
  <c r="BE14" i="4" s="1"/>
  <c r="BD14" i="4" s="1"/>
  <c r="BC14" i="4" s="1"/>
  <c r="BK14" i="4"/>
  <c r="BJ14" i="4" s="1"/>
  <c r="BI14" i="4" s="1"/>
  <c r="BH14" i="4" s="1"/>
  <c r="BG14" i="4" s="1"/>
  <c r="BB75" i="4"/>
  <c r="BA75" i="4"/>
  <c r="AZ75" i="4" s="1"/>
  <c r="AX75" i="4" s="1"/>
  <c r="BA18" i="4"/>
  <c r="BB18" i="4"/>
  <c r="BB79" i="4"/>
  <c r="BA79" i="4"/>
  <c r="AZ79" i="4" s="1"/>
  <c r="AX79" i="4" s="1"/>
  <c r="BB131" i="4"/>
  <c r="BA131" i="4"/>
  <c r="BK67" i="4"/>
  <c r="BJ67" i="4"/>
  <c r="BI67" i="4" s="1"/>
  <c r="BH67" i="4" s="1"/>
  <c r="BG67" i="4" s="1"/>
  <c r="BF67" i="4" s="1"/>
  <c r="BE67" i="4" s="1"/>
  <c r="BD67" i="4" s="1"/>
  <c r="BC67" i="4" s="1"/>
  <c r="BB121" i="4"/>
  <c r="BA121" i="4"/>
  <c r="AZ121" i="4" s="1"/>
  <c r="AX121" i="4" s="1"/>
  <c r="AC87" i="4"/>
  <c r="I87" i="4"/>
  <c r="AF87" i="4"/>
  <c r="R87" i="4"/>
  <c r="T87" i="4" s="1"/>
  <c r="AF42" i="4"/>
  <c r="AC42" i="4"/>
  <c r="R42" i="4"/>
  <c r="T42" i="4" s="1"/>
  <c r="I42" i="4"/>
  <c r="K211" i="4"/>
  <c r="AF211" i="4"/>
  <c r="AC211" i="4"/>
  <c r="I78" i="4"/>
  <c r="R78" i="4"/>
  <c r="T78" i="4" s="1"/>
  <c r="AC78" i="4"/>
  <c r="AF78" i="4"/>
  <c r="AC43" i="4"/>
  <c r="I43" i="4"/>
  <c r="R43" i="4"/>
  <c r="T43" i="4" s="1"/>
  <c r="AF43" i="4"/>
  <c r="AU77" i="4"/>
  <c r="K224" i="4"/>
  <c r="AC224" i="4"/>
  <c r="AF224" i="4"/>
  <c r="AU203" i="4"/>
  <c r="AT203" i="4" s="1"/>
  <c r="AS203" i="4" s="1"/>
  <c r="AR203" i="4" s="1"/>
  <c r="AQ203" i="4" s="1"/>
  <c r="AP203" i="4" s="1"/>
  <c r="AO203" i="4" s="1"/>
  <c r="AN203" i="4" s="1"/>
  <c r="AM203" i="4" s="1"/>
  <c r="AL203" i="4" s="1"/>
  <c r="AK203" i="4" s="1"/>
  <c r="R214" i="4"/>
  <c r="T214" i="4" s="1"/>
  <c r="R173" i="4"/>
  <c r="T173" i="4" s="1"/>
  <c r="AF209" i="4"/>
  <c r="K209" i="4"/>
  <c r="AC209" i="4"/>
  <c r="AI168" i="4"/>
  <c r="AK168" i="4"/>
  <c r="AJ168" i="4"/>
  <c r="AK179" i="4"/>
  <c r="AJ179" i="4"/>
  <c r="AI179" i="4"/>
  <c r="AH179" i="4" s="1"/>
  <c r="AI23" i="4"/>
  <c r="AK23" i="4"/>
  <c r="AJ23" i="4"/>
  <c r="AT55" i="4"/>
  <c r="AS55" i="4"/>
  <c r="AR55" i="4" s="1"/>
  <c r="AQ55" i="4" s="1"/>
  <c r="AP55" i="4" s="1"/>
  <c r="AO55" i="4" s="1"/>
  <c r="AN55" i="4" s="1"/>
  <c r="AM55" i="4" s="1"/>
  <c r="AL55" i="4" s="1"/>
  <c r="BA22" i="4"/>
  <c r="AZ22" i="4" s="1"/>
  <c r="AX22" i="4" s="1"/>
  <c r="BB22" i="4"/>
  <c r="AT214" i="4"/>
  <c r="AS214" i="4" s="1"/>
  <c r="AR214" i="4" s="1"/>
  <c r="AQ214" i="4" s="1"/>
  <c r="AP214" i="4" s="1"/>
  <c r="AO214" i="4" s="1"/>
  <c r="AN214" i="4" s="1"/>
  <c r="AM214" i="4" s="1"/>
  <c r="AL214" i="4" s="1"/>
  <c r="AI122" i="4"/>
  <c r="AK122" i="4"/>
  <c r="AJ122" i="4"/>
  <c r="BB99" i="4"/>
  <c r="BA99" i="4"/>
  <c r="AZ99" i="4" s="1"/>
  <c r="AX99" i="4" s="1"/>
  <c r="AK72" i="4"/>
  <c r="AJ72" i="4"/>
  <c r="AI72" i="4"/>
  <c r="BB69" i="4"/>
  <c r="BA69" i="4"/>
  <c r="AZ69" i="4" s="1"/>
  <c r="AX69" i="4" s="1"/>
  <c r="AT88" i="4"/>
  <c r="AS88" i="4" s="1"/>
  <c r="AR88" i="4" s="1"/>
  <c r="AQ88" i="4" s="1"/>
  <c r="AP88" i="4" s="1"/>
  <c r="AO88" i="4" s="1"/>
  <c r="AN88" i="4" s="1"/>
  <c r="AM88" i="4" s="1"/>
  <c r="AL88" i="4" s="1"/>
  <c r="AT152" i="4"/>
  <c r="AS152" i="4" s="1"/>
  <c r="AR152" i="4" s="1"/>
  <c r="AQ152" i="4" s="1"/>
  <c r="AP152" i="4" s="1"/>
  <c r="AO152" i="4" s="1"/>
  <c r="AN152" i="4" s="1"/>
  <c r="AM152" i="4" s="1"/>
  <c r="AL152" i="4" s="1"/>
  <c r="AT176" i="4"/>
  <c r="AS176" i="4"/>
  <c r="AR176" i="4" s="1"/>
  <c r="AQ176" i="4" s="1"/>
  <c r="AP176" i="4" s="1"/>
  <c r="AO176" i="4" s="1"/>
  <c r="AN176" i="4" s="1"/>
  <c r="AM176" i="4" s="1"/>
  <c r="AL176" i="4" s="1"/>
  <c r="AT142" i="4"/>
  <c r="AS142" i="4" s="1"/>
  <c r="AR142" i="4"/>
  <c r="AQ142" i="4" s="1"/>
  <c r="AP142" i="4" s="1"/>
  <c r="AO142" i="4" s="1"/>
  <c r="AN142" i="4" s="1"/>
  <c r="AM142" i="4" s="1"/>
  <c r="AL142" i="4" s="1"/>
  <c r="AT101" i="4"/>
  <c r="AS101" i="4" s="1"/>
  <c r="AR101" i="4" s="1"/>
  <c r="AQ101" i="4" s="1"/>
  <c r="AP101" i="4" s="1"/>
  <c r="AO101" i="4" s="1"/>
  <c r="AN101" i="4" s="1"/>
  <c r="AM101" i="4" s="1"/>
  <c r="AL101" i="4" s="1"/>
  <c r="BK12" i="4"/>
  <c r="BJ12" i="4" s="1"/>
  <c r="BI12" i="4" s="1"/>
  <c r="BH12" i="4" s="1"/>
  <c r="BG12" i="4" s="1"/>
  <c r="BF12" i="4" s="1"/>
  <c r="BE12" i="4" s="1"/>
  <c r="BD12" i="4" s="1"/>
  <c r="BC12" i="4" s="1"/>
  <c r="BK97" i="4"/>
  <c r="BJ97" i="4" s="1"/>
  <c r="BI97" i="4" s="1"/>
  <c r="BH97" i="4" s="1"/>
  <c r="BG97" i="4" s="1"/>
  <c r="BF97" i="4" s="1"/>
  <c r="BE97" i="4" s="1"/>
  <c r="BD97" i="4" s="1"/>
  <c r="BC97" i="4" s="1"/>
  <c r="BI52" i="4"/>
  <c r="BH52" i="4" s="1"/>
  <c r="BG52" i="4" s="1"/>
  <c r="BF52" i="4" s="1"/>
  <c r="BE52" i="4" s="1"/>
  <c r="BD52" i="4" s="1"/>
  <c r="BC52" i="4" s="1"/>
  <c r="BK52" i="4"/>
  <c r="BJ52" i="4" s="1"/>
  <c r="BK87" i="4"/>
  <c r="BJ87" i="4" s="1"/>
  <c r="BI87" i="4" s="1"/>
  <c r="BH87" i="4" s="1"/>
  <c r="BG87" i="4" s="1"/>
  <c r="BF87" i="4" s="1"/>
  <c r="BE87" i="4" s="1"/>
  <c r="BD87" i="4" s="1"/>
  <c r="BC87" i="4" s="1"/>
  <c r="BB129" i="4"/>
  <c r="BA129" i="4"/>
  <c r="BB118" i="4"/>
  <c r="BA118" i="4"/>
  <c r="AZ118" i="4" s="1"/>
  <c r="AX118" i="4" s="1"/>
  <c r="BK133" i="4"/>
  <c r="BJ133" i="4"/>
  <c r="BI133" i="4" s="1"/>
  <c r="BH133" i="4" s="1"/>
  <c r="BG133" i="4" s="1"/>
  <c r="BF133" i="4" s="1"/>
  <c r="BE133" i="4" s="1"/>
  <c r="BD133" i="4" s="1"/>
  <c r="BC133" i="4" s="1"/>
  <c r="BK30" i="4"/>
  <c r="BJ30" i="4" s="1"/>
  <c r="BI30" i="4" s="1"/>
  <c r="BH30" i="4" s="1"/>
  <c r="BG30" i="4" s="1"/>
  <c r="BF30" i="4" s="1"/>
  <c r="BE30" i="4" s="1"/>
  <c r="BD30" i="4" s="1"/>
  <c r="BC30" i="4" s="1"/>
  <c r="BK108" i="4"/>
  <c r="BJ108" i="4" s="1"/>
  <c r="BI108" i="4" s="1"/>
  <c r="BH108" i="4" s="1"/>
  <c r="BG108" i="4" s="1"/>
  <c r="BF108" i="4" s="1"/>
  <c r="BE108" i="4" s="1"/>
  <c r="BD108" i="4" s="1"/>
  <c r="BC108" i="4" s="1"/>
  <c r="BA27" i="4"/>
  <c r="AZ27" i="4" s="1"/>
  <c r="AX27" i="4" s="1"/>
  <c r="BB27" i="4"/>
  <c r="BA113" i="4"/>
  <c r="AZ113" i="4" s="1"/>
  <c r="AX113" i="4" s="1"/>
  <c r="BB113" i="4"/>
  <c r="BB11" i="4"/>
  <c r="BA11" i="4"/>
  <c r="AZ11" i="4" s="1"/>
  <c r="AX11" i="4" s="1"/>
  <c r="BK68" i="4"/>
  <c r="BJ68" i="4" s="1"/>
  <c r="BI68" i="4" s="1"/>
  <c r="BH68" i="4" s="1"/>
  <c r="BG68" i="4" s="1"/>
  <c r="BF68" i="4" s="1"/>
  <c r="BE68" i="4" s="1"/>
  <c r="BD68" i="4" s="1"/>
  <c r="BC68" i="4" s="1"/>
  <c r="BA6" i="4"/>
  <c r="AZ6" i="4" s="1"/>
  <c r="AX6" i="4" s="1"/>
  <c r="BB6" i="4"/>
  <c r="BB54" i="4"/>
  <c r="BA54" i="4"/>
  <c r="AZ54" i="4" s="1"/>
  <c r="AX54" i="4" s="1"/>
  <c r="BL136" i="4"/>
  <c r="BK136" i="4" s="1"/>
  <c r="BJ136" i="4" s="1"/>
  <c r="BI136" i="4" s="1"/>
  <c r="BH136" i="4" s="1"/>
  <c r="BG136" i="4" s="1"/>
  <c r="BF136" i="4" s="1"/>
  <c r="BE136" i="4" s="1"/>
  <c r="BD136" i="4" s="1"/>
  <c r="BC136" i="4" s="1"/>
  <c r="AU42" i="4"/>
  <c r="AT42" i="4" s="1"/>
  <c r="AS42" i="4" s="1"/>
  <c r="AR42" i="4" s="1"/>
  <c r="AQ42" i="4" s="1"/>
  <c r="AP42" i="4" s="1"/>
  <c r="AO42" i="4" s="1"/>
  <c r="AN42" i="4" s="1"/>
  <c r="AM42" i="4" s="1"/>
  <c r="AL42" i="4" s="1"/>
  <c r="AF129" i="4"/>
  <c r="AC129" i="4"/>
  <c r="I129" i="4"/>
  <c r="AU190" i="4"/>
  <c r="AU200" i="4"/>
  <c r="AU119" i="4"/>
  <c r="AT119" i="4" s="1"/>
  <c r="AS119" i="4" s="1"/>
  <c r="AR119" i="4" s="1"/>
  <c r="AQ119" i="4" s="1"/>
  <c r="AP119" i="4" s="1"/>
  <c r="AO119" i="4" s="1"/>
  <c r="AN119" i="4" s="1"/>
  <c r="AM119" i="4" s="1"/>
  <c r="AL119" i="4" s="1"/>
  <c r="N232" i="1"/>
  <c r="AB198" i="5"/>
  <c r="AB47" i="5"/>
  <c r="AB80" i="5"/>
  <c r="R112" i="1"/>
  <c r="T112" i="1" s="1"/>
  <c r="AB225" i="4"/>
  <c r="AB168" i="5"/>
  <c r="AB60" i="5"/>
  <c r="AA43" i="5"/>
  <c r="AA121" i="4"/>
  <c r="AE121" i="4" s="1"/>
  <c r="AA41" i="5"/>
  <c r="AD41" i="5" s="1"/>
  <c r="AB75" i="5"/>
  <c r="AA38" i="5"/>
  <c r="N231" i="1"/>
  <c r="AA127" i="5"/>
  <c r="AD127" i="5" s="1"/>
  <c r="AB187" i="5"/>
  <c r="AA148" i="5"/>
  <c r="N230" i="1"/>
  <c r="AB190" i="5"/>
  <c r="AB163" i="5"/>
  <c r="AB74" i="5"/>
  <c r="AA156" i="4"/>
  <c r="AD156" i="4" s="1"/>
  <c r="AB205" i="5"/>
  <c r="R50" i="1"/>
  <c r="T50" i="1" s="1"/>
  <c r="P51" i="1"/>
  <c r="R51" i="1" s="1"/>
  <c r="T51" i="1" s="1"/>
  <c r="G83" i="1"/>
  <c r="I83" i="1" s="1"/>
  <c r="P83" i="1"/>
  <c r="R83" i="1" s="1"/>
  <c r="T83" i="1" s="1"/>
  <c r="G133" i="1"/>
  <c r="I133" i="1" s="1"/>
  <c r="G85" i="1"/>
  <c r="I85" i="1" s="1"/>
  <c r="P85" i="1"/>
  <c r="R93" i="1"/>
  <c r="T93" i="1" s="1"/>
  <c r="G57" i="1"/>
  <c r="I57" i="1" s="1"/>
  <c r="P57" i="1"/>
  <c r="G70" i="1"/>
  <c r="I70" i="1" s="1"/>
  <c r="P70" i="1"/>
  <c r="R67" i="1"/>
  <c r="T67" i="1" s="1"/>
  <c r="D16" i="1"/>
  <c r="D19" i="1" s="1"/>
  <c r="G189" i="1"/>
  <c r="P189" i="1"/>
  <c r="R189" i="1" s="1"/>
  <c r="T189" i="1" s="1"/>
  <c r="P145" i="1"/>
  <c r="G145" i="1"/>
  <c r="R218" i="1"/>
  <c r="T218" i="1" s="1"/>
  <c r="AA204" i="5"/>
  <c r="AE204" i="5" s="1"/>
  <c r="AB72" i="5"/>
  <c r="AI120" i="5"/>
  <c r="AJ120" i="5"/>
  <c r="AK120" i="5"/>
  <c r="AI46" i="5"/>
  <c r="AK46" i="5"/>
  <c r="AJ46" i="5"/>
  <c r="BA23" i="5"/>
  <c r="AZ23" i="5" s="1"/>
  <c r="AX23" i="5" s="1"/>
  <c r="BB23" i="5"/>
  <c r="AJ26" i="5"/>
  <c r="AI26" i="5"/>
  <c r="AK26" i="5"/>
  <c r="AI42" i="5"/>
  <c r="AJ42" i="5"/>
  <c r="AK42" i="5"/>
  <c r="AJ143" i="5"/>
  <c r="AK143" i="5"/>
  <c r="AI143" i="5"/>
  <c r="AH143" i="5" s="1"/>
  <c r="BB52" i="5"/>
  <c r="BA52" i="5"/>
  <c r="BB13" i="5"/>
  <c r="BA13" i="5"/>
  <c r="AZ13" i="5" s="1"/>
  <c r="AX13" i="5" s="1"/>
  <c r="BA135" i="5"/>
  <c r="BB135" i="5"/>
  <c r="BB116" i="5"/>
  <c r="BA116" i="5"/>
  <c r="AZ116" i="5" s="1"/>
  <c r="AX116" i="5" s="1"/>
  <c r="AJ172" i="5"/>
  <c r="AK172" i="5"/>
  <c r="AI172" i="5"/>
  <c r="BB19" i="5"/>
  <c r="BA19" i="5"/>
  <c r="BB117" i="5"/>
  <c r="BA117" i="5"/>
  <c r="BB18" i="5"/>
  <c r="BA18" i="5"/>
  <c r="AI125" i="5"/>
  <c r="AK125" i="5"/>
  <c r="AJ125" i="5"/>
  <c r="BA26" i="5"/>
  <c r="BB26" i="5"/>
  <c r="AK54" i="5"/>
  <c r="AJ54" i="5"/>
  <c r="AI54" i="5"/>
  <c r="BB108" i="5"/>
  <c r="BA108" i="5"/>
  <c r="AK52" i="5"/>
  <c r="AJ52" i="5"/>
  <c r="AI52" i="5"/>
  <c r="AH52" i="5" s="1"/>
  <c r="BB138" i="5"/>
  <c r="BA138" i="5"/>
  <c r="AZ138" i="5" s="1"/>
  <c r="AX138" i="5" s="1"/>
  <c r="BB16" i="5"/>
  <c r="BA16" i="5"/>
  <c r="BB2" i="5"/>
  <c r="BA2" i="5"/>
  <c r="AZ2" i="5" s="1"/>
  <c r="AX2" i="5" s="1"/>
  <c r="BA69" i="5"/>
  <c r="AZ69" i="5" s="1"/>
  <c r="AX69" i="5" s="1"/>
  <c r="BB69" i="5"/>
  <c r="BA83" i="5"/>
  <c r="BB83" i="5"/>
  <c r="BB37" i="5"/>
  <c r="BA37" i="5"/>
  <c r="BB12" i="5"/>
  <c r="BA12" i="5"/>
  <c r="AZ12" i="5" s="1"/>
  <c r="AX12" i="5" s="1"/>
  <c r="AI152" i="5"/>
  <c r="AK152" i="5"/>
  <c r="AJ152" i="5"/>
  <c r="AJ73" i="5"/>
  <c r="AI73" i="5"/>
  <c r="AK73" i="5"/>
  <c r="BA50" i="5"/>
  <c r="BB50" i="5"/>
  <c r="BA64" i="5"/>
  <c r="AZ64" i="5" s="1"/>
  <c r="AX64" i="5" s="1"/>
  <c r="BB64" i="5"/>
  <c r="BB80" i="5"/>
  <c r="BA80" i="5"/>
  <c r="AZ80" i="5" s="1"/>
  <c r="AX80" i="5" s="1"/>
  <c r="BB114" i="5"/>
  <c r="BA114" i="5"/>
  <c r="BB51" i="5"/>
  <c r="BA51" i="5"/>
  <c r="AZ51" i="5" s="1"/>
  <c r="AX51" i="5" s="1"/>
  <c r="AK138" i="5"/>
  <c r="AJ138" i="5"/>
  <c r="AI138" i="5"/>
  <c r="BB44" i="5"/>
  <c r="BA44" i="5"/>
  <c r="AJ91" i="5"/>
  <c r="AI91" i="5"/>
  <c r="AK91" i="5"/>
  <c r="BA59" i="5"/>
  <c r="AZ59" i="5" s="1"/>
  <c r="AX59" i="5" s="1"/>
  <c r="BB59" i="5"/>
  <c r="AE187" i="5"/>
  <c r="AD187" i="5"/>
  <c r="BA91" i="5"/>
  <c r="AZ91" i="5" s="1"/>
  <c r="AX91" i="5" s="1"/>
  <c r="BB91" i="5"/>
  <c r="BB46" i="5"/>
  <c r="BA46" i="5"/>
  <c r="AZ46" i="5" s="1"/>
  <c r="AX46" i="5" s="1"/>
  <c r="BB88" i="5"/>
  <c r="BA88" i="5"/>
  <c r="AJ24" i="5"/>
  <c r="AI24" i="5"/>
  <c r="AH24" i="5" s="1"/>
  <c r="AA24" i="5" s="1"/>
  <c r="AE24" i="5" s="1"/>
  <c r="AK24" i="5"/>
  <c r="BB9" i="5"/>
  <c r="BA9" i="5"/>
  <c r="BB57" i="5"/>
  <c r="BA57" i="5"/>
  <c r="BB110" i="5"/>
  <c r="BA110" i="5"/>
  <c r="AK132" i="5"/>
  <c r="AI132" i="5"/>
  <c r="AH132" i="5" s="1"/>
  <c r="AJ132" i="5"/>
  <c r="BB55" i="5"/>
  <c r="BA55" i="5"/>
  <c r="AZ55" i="5" s="1"/>
  <c r="AX55" i="5" s="1"/>
  <c r="AI215" i="5"/>
  <c r="AJ215" i="5"/>
  <c r="AK215" i="5"/>
  <c r="AI58" i="5"/>
  <c r="AH58" i="5" s="1"/>
  <c r="AK58" i="5"/>
  <c r="AJ58" i="5"/>
  <c r="BA106" i="5"/>
  <c r="BB106" i="5"/>
  <c r="BB20" i="5"/>
  <c r="BA20" i="5"/>
  <c r="AH184" i="5"/>
  <c r="AH126" i="5"/>
  <c r="BB28" i="5"/>
  <c r="BA28" i="5"/>
  <c r="AZ95" i="5"/>
  <c r="AX95" i="5" s="1"/>
  <c r="AZ48" i="5"/>
  <c r="AX48" i="5" s="1"/>
  <c r="AK104" i="5"/>
  <c r="AI104" i="5"/>
  <c r="AH104" i="5" s="1"/>
  <c r="AJ104" i="5"/>
  <c r="BA14" i="5"/>
  <c r="AZ14" i="5" s="1"/>
  <c r="AX14" i="5" s="1"/>
  <c r="BB14" i="5"/>
  <c r="AJ130" i="5"/>
  <c r="AI130" i="5"/>
  <c r="AK130" i="5"/>
  <c r="AI96" i="5"/>
  <c r="AH96" i="5" s="1"/>
  <c r="AA96" i="5" s="1"/>
  <c r="AJ96" i="5"/>
  <c r="AK96" i="5"/>
  <c r="AJ77" i="5"/>
  <c r="AI77" i="5"/>
  <c r="AK77" i="5"/>
  <c r="BA92" i="5"/>
  <c r="BB92" i="5"/>
  <c r="BA119" i="5"/>
  <c r="AZ119" i="5" s="1"/>
  <c r="AX119" i="5" s="1"/>
  <c r="BB119" i="5"/>
  <c r="AJ90" i="5"/>
  <c r="AI90" i="5"/>
  <c r="AH90" i="5" s="1"/>
  <c r="AK90" i="5"/>
  <c r="AD205" i="5"/>
  <c r="AI147" i="5"/>
  <c r="AH124" i="5"/>
  <c r="AA124" i="5" s="1"/>
  <c r="AE124" i="5" s="1"/>
  <c r="AH113" i="5"/>
  <c r="AH118" i="5"/>
  <c r="AZ123" i="5"/>
  <c r="AX123" i="5" s="1"/>
  <c r="AZ124" i="5"/>
  <c r="AX124" i="5" s="1"/>
  <c r="AH27" i="5"/>
  <c r="AA27" i="5" s="1"/>
  <c r="AE27" i="5" s="1"/>
  <c r="AH22" i="5"/>
  <c r="AA22" i="5" s="1"/>
  <c r="AE22" i="5" s="1"/>
  <c r="AZ29" i="5"/>
  <c r="AX29" i="5" s="1"/>
  <c r="AK227" i="5"/>
  <c r="AJ147" i="5"/>
  <c r="AH169" i="5"/>
  <c r="AZ45" i="5"/>
  <c r="AX45" i="5" s="1"/>
  <c r="AB164" i="5"/>
  <c r="AA164" i="5"/>
  <c r="AZ35" i="5"/>
  <c r="AX35" i="5" s="1"/>
  <c r="AZ10" i="5"/>
  <c r="AX10" i="5" s="1"/>
  <c r="AH151" i="5"/>
  <c r="AZ140" i="5"/>
  <c r="AX140" i="5" s="1"/>
  <c r="AZ85" i="5"/>
  <c r="AX85" i="5" s="1"/>
  <c r="AZ58" i="5"/>
  <c r="AX58" i="5" s="1"/>
  <c r="AJ227" i="5"/>
  <c r="AZ96" i="5"/>
  <c r="AX96" i="5" s="1"/>
  <c r="AH98" i="5"/>
  <c r="AZ27" i="5"/>
  <c r="AX27" i="5" s="1"/>
  <c r="AZ122" i="5"/>
  <c r="AX122" i="5" s="1"/>
  <c r="BA49" i="5"/>
  <c r="AZ49" i="5" s="1"/>
  <c r="AX49" i="5" s="1"/>
  <c r="BB49" i="5"/>
  <c r="AZ11" i="5"/>
  <c r="AX11" i="5" s="1"/>
  <c r="AK154" i="5"/>
  <c r="AJ154" i="5"/>
  <c r="AI154" i="5"/>
  <c r="BB79" i="5"/>
  <c r="BA79" i="5"/>
  <c r="AZ79" i="5" s="1"/>
  <c r="AX79" i="5" s="1"/>
  <c r="BA17" i="5"/>
  <c r="AZ17" i="5" s="1"/>
  <c r="AX17" i="5" s="1"/>
  <c r="BB17" i="5"/>
  <c r="AZ21" i="5"/>
  <c r="AX21" i="5" s="1"/>
  <c r="BB30" i="5"/>
  <c r="BA30" i="5"/>
  <c r="BA134" i="5"/>
  <c r="AZ134" i="5" s="1"/>
  <c r="AX134" i="5" s="1"/>
  <c r="BB134" i="5"/>
  <c r="BB139" i="5"/>
  <c r="BA139" i="5"/>
  <c r="AA76" i="5"/>
  <c r="AD76" i="5" s="1"/>
  <c r="AK223" i="5"/>
  <c r="AK202" i="5"/>
  <c r="AJ202" i="5"/>
  <c r="AI202" i="5"/>
  <c r="BB63" i="5"/>
  <c r="BA63" i="5"/>
  <c r="AZ63" i="5" s="1"/>
  <c r="AX63" i="5" s="1"/>
  <c r="BB132" i="5"/>
  <c r="BA132" i="5"/>
  <c r="BB89" i="5"/>
  <c r="BA89" i="5"/>
  <c r="AZ89" i="5" s="1"/>
  <c r="AX89" i="5" s="1"/>
  <c r="AK44" i="5"/>
  <c r="AJ44" i="5"/>
  <c r="AI44" i="5"/>
  <c r="AK142" i="5"/>
  <c r="AJ142" i="5"/>
  <c r="AI142" i="5"/>
  <c r="AJ23" i="5"/>
  <c r="AK23" i="5"/>
  <c r="AI23" i="5"/>
  <c r="AH23" i="5" s="1"/>
  <c r="AA23" i="5" s="1"/>
  <c r="AE23" i="5" s="1"/>
  <c r="AI208" i="5"/>
  <c r="AH208" i="5" s="1"/>
  <c r="AJ208" i="5"/>
  <c r="AK208" i="5"/>
  <c r="AJ92" i="5"/>
  <c r="AI92" i="5"/>
  <c r="AK92" i="5"/>
  <c r="AI182" i="5"/>
  <c r="AH182" i="5" s="1"/>
  <c r="AJ182" i="5"/>
  <c r="AK182" i="5"/>
  <c r="AI35" i="5"/>
  <c r="AJ35" i="5"/>
  <c r="AK35" i="5"/>
  <c r="AA117" i="5"/>
  <c r="AE117" i="5" s="1"/>
  <c r="AB166" i="5"/>
  <c r="AJ223" i="5"/>
  <c r="AH101" i="5"/>
  <c r="BB81" i="5"/>
  <c r="BA81" i="5"/>
  <c r="AI157" i="5"/>
  <c r="AH157" i="5" s="1"/>
  <c r="AK157" i="5"/>
  <c r="AJ157" i="5"/>
  <c r="BB74" i="5"/>
  <c r="BA74" i="5"/>
  <c r="AZ74" i="5" s="1"/>
  <c r="AX74" i="5" s="1"/>
  <c r="BA31" i="5"/>
  <c r="AZ31" i="5" s="1"/>
  <c r="AX31" i="5" s="1"/>
  <c r="BB31" i="5"/>
  <c r="AH162" i="5"/>
  <c r="BA15" i="5"/>
  <c r="AZ15" i="5" s="1"/>
  <c r="AX15" i="5" s="1"/>
  <c r="BB15" i="5"/>
  <c r="AH53" i="5"/>
  <c r="AK107" i="5"/>
  <c r="AJ107" i="5"/>
  <c r="AI107" i="5"/>
  <c r="AZ54" i="5"/>
  <c r="AX54" i="5" s="1"/>
  <c r="AH28" i="5"/>
  <c r="AA28" i="5" s="1"/>
  <c r="AE28" i="5" s="1"/>
  <c r="AH34" i="5"/>
  <c r="AZ104" i="5"/>
  <c r="AX104" i="5" s="1"/>
  <c r="AZ68" i="5"/>
  <c r="AX68" i="5" s="1"/>
  <c r="AH133" i="5"/>
  <c r="AZ86" i="5"/>
  <c r="AX86" i="5" s="1"/>
  <c r="AZ137" i="5"/>
  <c r="AX137" i="5" s="1"/>
  <c r="AZ113" i="5"/>
  <c r="AX113" i="5" s="1"/>
  <c r="AH68" i="5"/>
  <c r="AZ53" i="5"/>
  <c r="AX53" i="5" s="1"/>
  <c r="AZ82" i="5"/>
  <c r="AX82" i="5" s="1"/>
  <c r="BA87" i="5"/>
  <c r="AZ87" i="5" s="1"/>
  <c r="AX87" i="5" s="1"/>
  <c r="BB87" i="5"/>
  <c r="AJ210" i="5"/>
  <c r="AK210" i="5"/>
  <c r="AI210" i="5"/>
  <c r="BB141" i="5"/>
  <c r="BA141" i="5"/>
  <c r="AZ141" i="5" s="1"/>
  <c r="AX141" i="5" s="1"/>
  <c r="AJ82" i="5"/>
  <c r="AI82" i="5"/>
  <c r="AK82" i="5"/>
  <c r="BA77" i="5"/>
  <c r="AZ77" i="5" s="1"/>
  <c r="AX77" i="5" s="1"/>
  <c r="BB77" i="5"/>
  <c r="AK212" i="5"/>
  <c r="AJ212" i="5"/>
  <c r="AI212" i="5"/>
  <c r="AH212" i="5" s="1"/>
  <c r="AJ94" i="5"/>
  <c r="AK94" i="5"/>
  <c r="AI94" i="5"/>
  <c r="BB102" i="5"/>
  <c r="BA102" i="5"/>
  <c r="BB115" i="5"/>
  <c r="BA115" i="5"/>
  <c r="AI181" i="5"/>
  <c r="AJ181" i="5"/>
  <c r="AK181" i="5"/>
  <c r="AJ188" i="5"/>
  <c r="AK188" i="5"/>
  <c r="AI188" i="5"/>
  <c r="AH188" i="5" s="1"/>
  <c r="AJ177" i="5"/>
  <c r="AI177" i="5"/>
  <c r="AK177" i="5"/>
  <c r="AJ174" i="5"/>
  <c r="AI174" i="5"/>
  <c r="AK174" i="5"/>
  <c r="AI71" i="5"/>
  <c r="AK71" i="5"/>
  <c r="AJ71" i="5"/>
  <c r="AK106" i="5"/>
  <c r="AJ106" i="5"/>
  <c r="AI106" i="5"/>
  <c r="AJ49" i="5"/>
  <c r="AI49" i="5"/>
  <c r="AK49" i="5"/>
  <c r="AJ115" i="5"/>
  <c r="AK115" i="5"/>
  <c r="AI115" i="5"/>
  <c r="AK139" i="5"/>
  <c r="AJ139" i="5"/>
  <c r="AI139" i="5"/>
  <c r="AI178" i="5"/>
  <c r="AJ178" i="5"/>
  <c r="AK178" i="5"/>
  <c r="AJ100" i="5"/>
  <c r="AK100" i="5"/>
  <c r="AI100" i="5"/>
  <c r="AI55" i="5"/>
  <c r="AH55" i="5" s="1"/>
  <c r="AK55" i="5"/>
  <c r="AJ55" i="5"/>
  <c r="AI119" i="5"/>
  <c r="AK119" i="5"/>
  <c r="AJ119" i="5"/>
  <c r="AJ186" i="5"/>
  <c r="AI186" i="5"/>
  <c r="AH186" i="5" s="1"/>
  <c r="AK186" i="5"/>
  <c r="AK61" i="5"/>
  <c r="AJ61" i="5"/>
  <c r="AI61" i="5"/>
  <c r="AH61" i="5" s="1"/>
  <c r="AB61" i="5" s="1"/>
  <c r="AJ89" i="5"/>
  <c r="AI89" i="5"/>
  <c r="AK89" i="5"/>
  <c r="AK111" i="5"/>
  <c r="AJ111" i="5"/>
  <c r="AI111" i="5"/>
  <c r="AI109" i="5"/>
  <c r="AJ109" i="5"/>
  <c r="AH109" i="5" s="1"/>
  <c r="AK109" i="5"/>
  <c r="AJ134" i="5"/>
  <c r="AI134" i="5"/>
  <c r="AK134" i="5"/>
  <c r="AJ39" i="5"/>
  <c r="AI39" i="5"/>
  <c r="AK39" i="5"/>
  <c r="AI206" i="5"/>
  <c r="AK206" i="5"/>
  <c r="AJ206" i="5"/>
  <c r="AK62" i="5"/>
  <c r="AJ62" i="5"/>
  <c r="AI62" i="5"/>
  <c r="AJ191" i="5"/>
  <c r="AK191" i="5"/>
  <c r="AI191" i="5"/>
  <c r="AJ196" i="5"/>
  <c r="AK196" i="5"/>
  <c r="AI196" i="5"/>
  <c r="AK197" i="5"/>
  <c r="AJ197" i="5"/>
  <c r="AI197" i="5"/>
  <c r="AZ118" i="5"/>
  <c r="AX118" i="5" s="1"/>
  <c r="AH128" i="5"/>
  <c r="AA189" i="5"/>
  <c r="AB189" i="5"/>
  <c r="AA40" i="5"/>
  <c r="AB40" i="5"/>
  <c r="AH193" i="5"/>
  <c r="AZ120" i="5"/>
  <c r="AX120" i="5" s="1"/>
  <c r="AZ34" i="5"/>
  <c r="AX34" i="5" s="1"/>
  <c r="AH21" i="5"/>
  <c r="AA21" i="5" s="1"/>
  <c r="AE21" i="5" s="1"/>
  <c r="AJ50" i="5"/>
  <c r="AI50" i="5"/>
  <c r="AK50" i="5"/>
  <c r="AJ183" i="5"/>
  <c r="AI183" i="5"/>
  <c r="AK183" i="5"/>
  <c r="AK65" i="5"/>
  <c r="AJ65" i="5"/>
  <c r="AI65" i="5"/>
  <c r="AK203" i="5"/>
  <c r="AI203" i="5"/>
  <c r="AJ203" i="5"/>
  <c r="AI192" i="5"/>
  <c r="AH192" i="5" s="1"/>
  <c r="AJ192" i="5"/>
  <c r="AK192" i="5"/>
  <c r="AJ155" i="5"/>
  <c r="AI155" i="5"/>
  <c r="AK155" i="5"/>
  <c r="AZ7" i="5"/>
  <c r="AX7" i="5" s="1"/>
  <c r="AK105" i="5"/>
  <c r="AJ105" i="5"/>
  <c r="AH105" i="5" s="1"/>
  <c r="AI105" i="5"/>
  <c r="AZ47" i="5"/>
  <c r="AX47" i="5" s="1"/>
  <c r="AZ127" i="5"/>
  <c r="AX127" i="5" s="1"/>
  <c r="AJ97" i="5"/>
  <c r="AI97" i="5"/>
  <c r="AK97" i="5"/>
  <c r="AH170" i="5"/>
  <c r="AI129" i="5"/>
  <c r="AH129" i="5" s="1"/>
  <c r="AJ129" i="5"/>
  <c r="AK129" i="5"/>
  <c r="AZ73" i="5"/>
  <c r="AX73" i="5" s="1"/>
  <c r="AZ61" i="5"/>
  <c r="AX61" i="5" s="1"/>
  <c r="AA136" i="5"/>
  <c r="AD136" i="5" s="1"/>
  <c r="AH81" i="5"/>
  <c r="AH116" i="5"/>
  <c r="AZ33" i="5"/>
  <c r="AX33" i="5" s="1"/>
  <c r="AH64" i="5"/>
  <c r="AH165" i="5"/>
  <c r="AZ4" i="5"/>
  <c r="AX4" i="5" s="1"/>
  <c r="AJ141" i="5"/>
  <c r="AI141" i="5"/>
  <c r="AK141" i="5"/>
  <c r="AB173" i="5"/>
  <c r="AA173" i="5"/>
  <c r="AJ159" i="5"/>
  <c r="AK159" i="5"/>
  <c r="AI159" i="5"/>
  <c r="AK30" i="5"/>
  <c r="AI30" i="5"/>
  <c r="AH30" i="5" s="1"/>
  <c r="AA30" i="5" s="1"/>
  <c r="AE30" i="5" s="1"/>
  <c r="AJ30" i="5"/>
  <c r="AZ101" i="5"/>
  <c r="AX101" i="5" s="1"/>
  <c r="AJ84" i="5"/>
  <c r="AK84" i="5"/>
  <c r="AI84" i="5"/>
  <c r="AH84" i="5" s="1"/>
  <c r="AH88" i="5"/>
  <c r="AH200" i="5"/>
  <c r="AZ66" i="5"/>
  <c r="AX66" i="5" s="1"/>
  <c r="AZ131" i="5"/>
  <c r="AX131" i="5" s="1"/>
  <c r="AZ56" i="5"/>
  <c r="AX56" i="5" s="1"/>
  <c r="AJ110" i="5"/>
  <c r="AI110" i="5"/>
  <c r="AH110" i="5" s="1"/>
  <c r="AK110" i="5"/>
  <c r="AI207" i="5"/>
  <c r="AK207" i="5"/>
  <c r="AJ207" i="5"/>
  <c r="AJ95" i="5"/>
  <c r="AI95" i="5"/>
  <c r="AK95" i="5"/>
  <c r="AI131" i="5"/>
  <c r="AJ131" i="5"/>
  <c r="AK131" i="5"/>
  <c r="AJ153" i="5"/>
  <c r="AK153" i="5"/>
  <c r="AI153" i="5"/>
  <c r="AK180" i="5"/>
  <c r="AJ180" i="5"/>
  <c r="AI180" i="5"/>
  <c r="AJ185" i="5"/>
  <c r="AK185" i="5"/>
  <c r="AI185" i="5"/>
  <c r="AK218" i="5"/>
  <c r="AI218" i="5"/>
  <c r="AJ218" i="5"/>
  <c r="AJ70" i="5"/>
  <c r="AI70" i="5"/>
  <c r="AK70" i="5"/>
  <c r="AI33" i="5"/>
  <c r="AJ33" i="5"/>
  <c r="AK33" i="5"/>
  <c r="AJ140" i="5"/>
  <c r="AI140" i="5"/>
  <c r="AK140" i="5"/>
  <c r="AJ79" i="5"/>
  <c r="AI79" i="5"/>
  <c r="AK79" i="5"/>
  <c r="AK32" i="5"/>
  <c r="AJ32" i="5"/>
  <c r="AI32" i="5"/>
  <c r="AD103" i="5"/>
  <c r="AE103" i="5"/>
  <c r="AB108" i="5"/>
  <c r="AA108" i="5"/>
  <c r="AA201" i="5"/>
  <c r="AB201" i="5"/>
  <c r="AH112" i="5"/>
  <c r="AA175" i="5"/>
  <c r="AB175" i="5"/>
  <c r="AH135" i="5"/>
  <c r="AA93" i="5"/>
  <c r="AB93" i="5"/>
  <c r="AE137" i="5"/>
  <c r="AD137" i="5"/>
  <c r="AE122" i="5"/>
  <c r="AD122" i="5"/>
  <c r="R120" i="1"/>
  <c r="T120" i="1" s="1"/>
  <c r="R42" i="1"/>
  <c r="T42" i="1" s="1"/>
  <c r="G196" i="1"/>
  <c r="J196" i="1" s="1"/>
  <c r="P196" i="1"/>
  <c r="G104" i="1"/>
  <c r="I104" i="1" s="1"/>
  <c r="P104" i="1"/>
  <c r="R104" i="1" s="1"/>
  <c r="T104" i="1" s="1"/>
  <c r="G77" i="1"/>
  <c r="I77" i="1" s="1"/>
  <c r="P77" i="1"/>
  <c r="G123" i="1"/>
  <c r="I123" i="1" s="1"/>
  <c r="P123" i="1"/>
  <c r="G34" i="1"/>
  <c r="I34" i="1" s="1"/>
  <c r="P34" i="1"/>
  <c r="P188" i="1"/>
  <c r="G188" i="1"/>
  <c r="K188" i="1" s="1"/>
  <c r="G158" i="1"/>
  <c r="P158" i="1"/>
  <c r="P49" i="1"/>
  <c r="G49" i="1"/>
  <c r="I49" i="1" s="1"/>
  <c r="G59" i="1"/>
  <c r="I59" i="1" s="1"/>
  <c r="P59" i="1"/>
  <c r="G52" i="1"/>
  <c r="I52" i="1" s="1"/>
  <c r="P52" i="1"/>
  <c r="R52" i="1" s="1"/>
  <c r="T52" i="1" s="1"/>
  <c r="G192" i="1"/>
  <c r="J192" i="1" s="1"/>
  <c r="P192" i="1"/>
  <c r="G90" i="1"/>
  <c r="I90" i="1" s="1"/>
  <c r="P90" i="1"/>
  <c r="G27" i="1"/>
  <c r="I27" i="1" s="1"/>
  <c r="P27" i="1"/>
  <c r="P160" i="1"/>
  <c r="G160" i="1"/>
  <c r="K160" i="1" s="1"/>
  <c r="G71" i="1"/>
  <c r="I71" i="1" s="1"/>
  <c r="P71" i="1"/>
  <c r="G193" i="1"/>
  <c r="J193" i="1" s="1"/>
  <c r="P193" i="1"/>
  <c r="G119" i="1"/>
  <c r="I119" i="1" s="1"/>
  <c r="P119" i="1"/>
  <c r="G149" i="1"/>
  <c r="P149" i="1"/>
  <c r="R149" i="1" s="1"/>
  <c r="T149" i="1" s="1"/>
  <c r="G183" i="1"/>
  <c r="K183" i="1" s="1"/>
  <c r="P183" i="1"/>
  <c r="G182" i="1"/>
  <c r="K182" i="1" s="1"/>
  <c r="P182" i="1"/>
  <c r="R227" i="1"/>
  <c r="T227" i="1" s="1"/>
  <c r="G36" i="1"/>
  <c r="I36" i="1" s="1"/>
  <c r="P36" i="1"/>
  <c r="G134" i="1"/>
  <c r="P134" i="1"/>
  <c r="G156" i="1"/>
  <c r="J156" i="1" s="1"/>
  <c r="P156" i="1"/>
  <c r="G176" i="1"/>
  <c r="K176" i="1" s="1"/>
  <c r="P176" i="1"/>
  <c r="G92" i="1"/>
  <c r="I92" i="1" s="1"/>
  <c r="P92" i="1"/>
  <c r="P86" i="1"/>
  <c r="G86" i="1"/>
  <c r="I86" i="1" s="1"/>
  <c r="G84" i="1"/>
  <c r="I84" i="1" s="1"/>
  <c r="P84" i="1"/>
  <c r="G62" i="1"/>
  <c r="I62" i="1" s="1"/>
  <c r="P62" i="1"/>
  <c r="G174" i="1"/>
  <c r="K174" i="1" s="1"/>
  <c r="P174" i="1"/>
  <c r="G45" i="1"/>
  <c r="I45" i="1" s="1"/>
  <c r="P45" i="1"/>
  <c r="G140" i="1"/>
  <c r="P140" i="1"/>
  <c r="G97" i="1"/>
  <c r="I97" i="1" s="1"/>
  <c r="P97" i="1"/>
  <c r="G94" i="1"/>
  <c r="I94" i="1" s="1"/>
  <c r="P94" i="1"/>
  <c r="P117" i="1"/>
  <c r="G117" i="1"/>
  <c r="J117" i="1" s="1"/>
  <c r="R91" i="1"/>
  <c r="T91" i="1" s="1"/>
  <c r="R229" i="1"/>
  <c r="T229" i="1" s="1"/>
  <c r="P65" i="1"/>
  <c r="G65" i="1"/>
  <c r="I65" i="1" s="1"/>
  <c r="P64" i="1"/>
  <c r="R64" i="1" s="1"/>
  <c r="T64" i="1" s="1"/>
  <c r="G64" i="1"/>
  <c r="I64" i="1" s="1"/>
  <c r="G128" i="1"/>
  <c r="I128" i="1" s="1"/>
  <c r="P128" i="1"/>
  <c r="G177" i="1"/>
  <c r="K177" i="1" s="1"/>
  <c r="P177" i="1"/>
  <c r="G142" i="1"/>
  <c r="J142" i="1" s="1"/>
  <c r="P142" i="1"/>
  <c r="G44" i="1"/>
  <c r="I44" i="1" s="1"/>
  <c r="P44" i="1"/>
  <c r="G60" i="1"/>
  <c r="I60" i="1" s="1"/>
  <c r="P60" i="1"/>
  <c r="G24" i="1"/>
  <c r="I24" i="1" s="1"/>
  <c r="P24" i="1"/>
  <c r="R54" i="1"/>
  <c r="T54" i="1" s="1"/>
  <c r="G157" i="1"/>
  <c r="K157" i="1" s="1"/>
  <c r="P157" i="1"/>
  <c r="G181" i="1"/>
  <c r="J181" i="1" s="1"/>
  <c r="P181" i="1"/>
  <c r="R181" i="1" s="1"/>
  <c r="T181" i="1" s="1"/>
  <c r="G89" i="1"/>
  <c r="I89" i="1" s="1"/>
  <c r="P89" i="1"/>
  <c r="P31" i="1"/>
  <c r="G31" i="1"/>
  <c r="I31" i="1" s="1"/>
  <c r="G38" i="1"/>
  <c r="I38" i="1" s="1"/>
  <c r="P38" i="1"/>
  <c r="G21" i="1"/>
  <c r="I21" i="1" s="1"/>
  <c r="P21" i="1"/>
  <c r="R21" i="1" s="1"/>
  <c r="T21" i="1" s="1"/>
  <c r="G40" i="1"/>
  <c r="I40" i="1" s="1"/>
  <c r="P40" i="1"/>
  <c r="G98" i="1"/>
  <c r="I98" i="1" s="1"/>
  <c r="P98" i="1"/>
  <c r="G154" i="1"/>
  <c r="K154" i="1" s="1"/>
  <c r="P154" i="1"/>
  <c r="G87" i="1"/>
  <c r="I87" i="1" s="1"/>
  <c r="P87" i="1"/>
  <c r="R87" i="1" s="1"/>
  <c r="T87" i="1" s="1"/>
  <c r="G37" i="1"/>
  <c r="I37" i="1" s="1"/>
  <c r="P37" i="1"/>
  <c r="G82" i="1"/>
  <c r="I82" i="1" s="1"/>
  <c r="P82" i="1"/>
  <c r="P74" i="1"/>
  <c r="G74" i="1"/>
  <c r="I74" i="1" s="1"/>
  <c r="G106" i="1"/>
  <c r="I106" i="1" s="1"/>
  <c r="P106" i="1"/>
  <c r="R106" i="1" s="1"/>
  <c r="T106" i="1" s="1"/>
  <c r="G179" i="1"/>
  <c r="K179" i="1" s="1"/>
  <c r="P179" i="1"/>
  <c r="G25" i="1"/>
  <c r="I25" i="1" s="1"/>
  <c r="P25" i="1"/>
  <c r="G111" i="1"/>
  <c r="I111" i="1" s="1"/>
  <c r="P111" i="1"/>
  <c r="G135" i="1"/>
  <c r="J135" i="1" s="1"/>
  <c r="P135" i="1"/>
  <c r="R135" i="1" s="1"/>
  <c r="T135" i="1" s="1"/>
  <c r="G159" i="1"/>
  <c r="J159" i="1" s="1"/>
  <c r="P159" i="1"/>
  <c r="G88" i="1"/>
  <c r="I88" i="1" s="1"/>
  <c r="P88" i="1"/>
  <c r="G129" i="1"/>
  <c r="I129" i="1" s="1"/>
  <c r="P129" i="1"/>
  <c r="G101" i="1"/>
  <c r="I101" i="1" s="1"/>
  <c r="P101" i="1"/>
  <c r="R101" i="1" s="1"/>
  <c r="T101" i="1" s="1"/>
  <c r="G76" i="1"/>
  <c r="I76" i="1" s="1"/>
  <c r="P76" i="1"/>
  <c r="G150" i="1"/>
  <c r="P150" i="1"/>
  <c r="AI164" i="4"/>
  <c r="AK164" i="4"/>
  <c r="AJ164" i="4"/>
  <c r="AH164" i="4" s="1"/>
  <c r="AK123" i="4"/>
  <c r="AI123" i="4"/>
  <c r="AJ123" i="4"/>
  <c r="AK185" i="4"/>
  <c r="AJ185" i="4"/>
  <c r="AI185" i="4"/>
  <c r="AI198" i="4"/>
  <c r="AJ198" i="4"/>
  <c r="AK198" i="4"/>
  <c r="AK114" i="4"/>
  <c r="AJ114" i="4"/>
  <c r="AI114" i="4"/>
  <c r="AK97" i="4"/>
  <c r="AI97" i="4"/>
  <c r="AJ97" i="4"/>
  <c r="AK135" i="4"/>
  <c r="AJ135" i="4"/>
  <c r="AI135" i="4"/>
  <c r="AH112" i="4"/>
  <c r="AB112" i="4" s="1"/>
  <c r="AI138" i="4"/>
  <c r="AK138" i="4"/>
  <c r="AJ138" i="4"/>
  <c r="K227" i="4"/>
  <c r="AC227" i="4"/>
  <c r="AF227" i="4"/>
  <c r="AC112" i="4"/>
  <c r="AF112" i="4"/>
  <c r="R112" i="4"/>
  <c r="T112" i="4" s="1"/>
  <c r="I112" i="4"/>
  <c r="AT30" i="4"/>
  <c r="AS30" i="4"/>
  <c r="AR30" i="4" s="1"/>
  <c r="AQ30" i="4" s="1"/>
  <c r="AP30" i="4" s="1"/>
  <c r="AO30" i="4" s="1"/>
  <c r="AN30" i="4" s="1"/>
  <c r="AM30" i="4" s="1"/>
  <c r="AL30" i="4" s="1"/>
  <c r="AZ115" i="4"/>
  <c r="AX115" i="4" s="1"/>
  <c r="AH186" i="4"/>
  <c r="AC138" i="4"/>
  <c r="L138" i="4"/>
  <c r="AF138" i="4"/>
  <c r="AT227" i="4"/>
  <c r="AS227" i="4" s="1"/>
  <c r="AR227" i="4" s="1"/>
  <c r="AQ227" i="4" s="1"/>
  <c r="AP227" i="4" s="1"/>
  <c r="AO227" i="4" s="1"/>
  <c r="AN227" i="4" s="1"/>
  <c r="AM227" i="4" s="1"/>
  <c r="AL227" i="4" s="1"/>
  <c r="R30" i="4"/>
  <c r="T30" i="4" s="1"/>
  <c r="I30" i="4"/>
  <c r="AC30" i="4"/>
  <c r="AC228" i="4"/>
  <c r="AF228" i="4"/>
  <c r="K228" i="4"/>
  <c r="AH202" i="4"/>
  <c r="AA202" i="4" s="1"/>
  <c r="AH153" i="4"/>
  <c r="AB153" i="4" s="1"/>
  <c r="R86" i="4"/>
  <c r="T86" i="4" s="1"/>
  <c r="I86" i="4"/>
  <c r="AC86" i="4"/>
  <c r="AF86" i="4"/>
  <c r="AT228" i="4"/>
  <c r="AS228" i="4" s="1"/>
  <c r="AR228" i="4" s="1"/>
  <c r="AQ228" i="4" s="1"/>
  <c r="AP228" i="4" s="1"/>
  <c r="AO228" i="4" s="1"/>
  <c r="AN228" i="4" s="1"/>
  <c r="AM228" i="4" s="1"/>
  <c r="AL228" i="4" s="1"/>
  <c r="AC21" i="4"/>
  <c r="I21" i="4"/>
  <c r="R21" i="4"/>
  <c r="T21" i="4" s="1"/>
  <c r="AH206" i="4"/>
  <c r="AB206" i="4" s="1"/>
  <c r="AC173" i="4"/>
  <c r="K173" i="4"/>
  <c r="AF173" i="4"/>
  <c r="AZ39" i="4"/>
  <c r="AX39" i="4" s="1"/>
  <c r="AZ105" i="4"/>
  <c r="AX105" i="4" s="1"/>
  <c r="AT86" i="4"/>
  <c r="AS86" i="4" s="1"/>
  <c r="AR86" i="4" s="1"/>
  <c r="AQ86" i="4" s="1"/>
  <c r="AP86" i="4" s="1"/>
  <c r="AO86" i="4" s="1"/>
  <c r="AN86" i="4" s="1"/>
  <c r="AM86" i="4" s="1"/>
  <c r="AL86" i="4" s="1"/>
  <c r="AH93" i="4"/>
  <c r="AT173" i="4"/>
  <c r="AS173" i="4" s="1"/>
  <c r="AR173" i="4" s="1"/>
  <c r="AQ173" i="4" s="1"/>
  <c r="AP173" i="4" s="1"/>
  <c r="AO173" i="4" s="1"/>
  <c r="AN173" i="4" s="1"/>
  <c r="AM173" i="4" s="1"/>
  <c r="AL173" i="4" s="1"/>
  <c r="AT100" i="4"/>
  <c r="AS100" i="4" s="1"/>
  <c r="AR100" i="4" s="1"/>
  <c r="AQ100" i="4" s="1"/>
  <c r="AP100" i="4" s="1"/>
  <c r="AO100" i="4" s="1"/>
  <c r="AN100" i="4" s="1"/>
  <c r="AM100" i="4" s="1"/>
  <c r="AL100" i="4" s="1"/>
  <c r="AH99" i="4"/>
  <c r="AA99" i="4" s="1"/>
  <c r="I100" i="4"/>
  <c r="R100" i="4"/>
  <c r="T100" i="4" s="1"/>
  <c r="AF100" i="4"/>
  <c r="AC100" i="4"/>
  <c r="AZ23" i="4"/>
  <c r="AX23" i="4" s="1"/>
  <c r="AK118" i="4"/>
  <c r="AJ118" i="4"/>
  <c r="AI118" i="4"/>
  <c r="AH118" i="4" s="1"/>
  <c r="AJ157" i="4"/>
  <c r="AK157" i="4"/>
  <c r="AI157" i="4"/>
  <c r="AJ172" i="4"/>
  <c r="AK172" i="4"/>
  <c r="AI172" i="4"/>
  <c r="AK219" i="4"/>
  <c r="AJ219" i="4"/>
  <c r="AI219" i="4"/>
  <c r="AI207" i="4"/>
  <c r="AK207" i="4"/>
  <c r="AJ207" i="4"/>
  <c r="AK124" i="4"/>
  <c r="AI124" i="4"/>
  <c r="AJ124" i="4"/>
  <c r="AK147" i="4"/>
  <c r="AJ147" i="4"/>
  <c r="AI147" i="4"/>
  <c r="AH147" i="4" s="1"/>
  <c r="AI191" i="4"/>
  <c r="AK191" i="4"/>
  <c r="AJ191" i="4"/>
  <c r="AI22" i="4"/>
  <c r="AH22" i="4" s="1"/>
  <c r="AA22" i="4" s="1"/>
  <c r="AE22" i="4" s="1"/>
  <c r="AK22" i="4"/>
  <c r="AJ22" i="4"/>
  <c r="AJ171" i="4"/>
  <c r="AK171" i="4"/>
  <c r="AI171" i="4"/>
  <c r="AK36" i="4"/>
  <c r="AJ36" i="4"/>
  <c r="AI36" i="4"/>
  <c r="AK166" i="4"/>
  <c r="AJ166" i="4"/>
  <c r="AI166" i="4"/>
  <c r="AI184" i="4"/>
  <c r="AK184" i="4"/>
  <c r="AJ184" i="4"/>
  <c r="AK80" i="4"/>
  <c r="AI80" i="4"/>
  <c r="AJ80" i="4"/>
  <c r="AK165" i="4"/>
  <c r="AI165" i="4"/>
  <c r="AJ165" i="4"/>
  <c r="AK79" i="4"/>
  <c r="AJ79" i="4"/>
  <c r="AI79" i="4"/>
  <c r="AJ132" i="4"/>
  <c r="AK132" i="4"/>
  <c r="AI132" i="4"/>
  <c r="AI61" i="4"/>
  <c r="AH61" i="4" s="1"/>
  <c r="AK61" i="4"/>
  <c r="AJ61" i="4"/>
  <c r="AK160" i="4"/>
  <c r="AJ160" i="4"/>
  <c r="AI160" i="4"/>
  <c r="AK96" i="4"/>
  <c r="AJ96" i="4"/>
  <c r="AI96" i="4"/>
  <c r="AI144" i="4"/>
  <c r="AK26" i="4"/>
  <c r="AJ26" i="4"/>
  <c r="AI26" i="4"/>
  <c r="AH26" i="4" s="1"/>
  <c r="AA26" i="4" s="1"/>
  <c r="AE26" i="4" s="1"/>
  <c r="AI203" i="4"/>
  <c r="AI29" i="4"/>
  <c r="AH29" i="4" s="1"/>
  <c r="AA29" i="4" s="1"/>
  <c r="AE29" i="4" s="1"/>
  <c r="AK29" i="4"/>
  <c r="AJ29" i="4"/>
  <c r="AI107" i="4"/>
  <c r="AK107" i="4"/>
  <c r="AJ107" i="4"/>
  <c r="AJ195" i="4"/>
  <c r="AK195" i="4"/>
  <c r="AI195" i="4"/>
  <c r="AJ151" i="4"/>
  <c r="AI151" i="4"/>
  <c r="AK151" i="4"/>
  <c r="AI149" i="4"/>
  <c r="AK149" i="4"/>
  <c r="AJ149" i="4"/>
  <c r="AI74" i="4"/>
  <c r="AJ74" i="4"/>
  <c r="AK74" i="4"/>
  <c r="AE137" i="4"/>
  <c r="AD137" i="4"/>
  <c r="AB139" i="4"/>
  <c r="AA139" i="4"/>
  <c r="AB45" i="4"/>
  <c r="AA45" i="4"/>
  <c r="AH34" i="4"/>
  <c r="AH205" i="4"/>
  <c r="AA216" i="4"/>
  <c r="AB216" i="4"/>
  <c r="AB131" i="4"/>
  <c r="AA131" i="4"/>
  <c r="AA218" i="4"/>
  <c r="AH204" i="4"/>
  <c r="AE225" i="4"/>
  <c r="AD225" i="4"/>
  <c r="N177" i="1"/>
  <c r="N175" i="1"/>
  <c r="N156" i="1"/>
  <c r="C15" i="1"/>
  <c r="N182" i="1"/>
  <c r="N168" i="1"/>
  <c r="N204" i="1"/>
  <c r="N214" i="1"/>
  <c r="N132" i="1"/>
  <c r="N187" i="1"/>
  <c r="N154" i="1"/>
  <c r="N176" i="1"/>
  <c r="N142" i="1"/>
  <c r="N174" i="1"/>
  <c r="N127" i="1"/>
  <c r="N136" i="1"/>
  <c r="N148" i="1"/>
  <c r="N194" i="1"/>
  <c r="N181" i="1"/>
  <c r="N188" i="1"/>
  <c r="N199" i="1"/>
  <c r="N215" i="1"/>
  <c r="N158" i="1"/>
  <c r="N206" i="1"/>
  <c r="N211" i="1"/>
  <c r="N200" i="1"/>
  <c r="N226" i="1"/>
  <c r="N183" i="1"/>
  <c r="N184" i="1"/>
  <c r="N186" i="1"/>
  <c r="N135" i="1"/>
  <c r="N157" i="1"/>
  <c r="N218" i="1"/>
  <c r="N197" i="1"/>
  <c r="N209" i="1"/>
  <c r="N216" i="1"/>
  <c r="N133" i="1"/>
  <c r="N165" i="1"/>
  <c r="N180" i="1"/>
  <c r="N145" i="1"/>
  <c r="N151" i="1"/>
  <c r="N137" i="1"/>
  <c r="N222" i="1"/>
  <c r="N146" i="1"/>
  <c r="N210" i="1"/>
  <c r="N159" i="1"/>
  <c r="N161" i="1"/>
  <c r="N196" i="1"/>
  <c r="N134" i="1"/>
  <c r="N202" i="1"/>
  <c r="N153" i="1"/>
  <c r="N171" i="1"/>
  <c r="N170" i="1"/>
  <c r="N229" i="1"/>
  <c r="N178" i="1"/>
  <c r="N149" i="1"/>
  <c r="N227" i="1"/>
  <c r="N155" i="1"/>
  <c r="N143" i="1"/>
  <c r="N228" i="1"/>
  <c r="N164" i="1"/>
  <c r="N208" i="1"/>
  <c r="N166" i="1"/>
  <c r="N130" i="1"/>
  <c r="N224" i="1"/>
  <c r="N223" i="1"/>
  <c r="N147" i="1"/>
  <c r="N192" i="1"/>
  <c r="N207" i="1"/>
  <c r="N212" i="1"/>
  <c r="N169" i="1"/>
  <c r="N179" i="1"/>
  <c r="N185" i="1"/>
  <c r="N141" i="1"/>
  <c r="N219" i="1"/>
  <c r="N140" i="1"/>
  <c r="N128" i="1"/>
  <c r="N150" i="1"/>
  <c r="N160" i="1"/>
  <c r="N139" i="1"/>
  <c r="N163" i="1"/>
  <c r="N152" i="1"/>
  <c r="N193" i="1"/>
  <c r="N203" i="1"/>
  <c r="N195" i="1"/>
  <c r="N125" i="1"/>
  <c r="N201" i="1"/>
  <c r="N189" i="1"/>
  <c r="N167" i="1"/>
  <c r="N129" i="1"/>
  <c r="N131" i="1"/>
  <c r="N172" i="1"/>
  <c r="N126" i="1"/>
  <c r="N124" i="1"/>
  <c r="N205" i="1"/>
  <c r="N225" i="1"/>
  <c r="N198" i="1"/>
  <c r="N217" i="1"/>
  <c r="N123" i="1"/>
  <c r="N144" i="1"/>
  <c r="N190" i="1"/>
  <c r="N173" i="1"/>
  <c r="N162" i="1"/>
  <c r="N138" i="1"/>
  <c r="N213" i="1"/>
  <c r="N191" i="1"/>
  <c r="N220" i="1"/>
  <c r="N221" i="1"/>
  <c r="C16" i="1"/>
  <c r="D18" i="1" s="1"/>
  <c r="G109" i="1"/>
  <c r="I109" i="1" s="1"/>
  <c r="P109" i="1"/>
  <c r="P72" i="1"/>
  <c r="G72" i="1"/>
  <c r="I72" i="1" s="1"/>
  <c r="P136" i="1"/>
  <c r="G136" i="1"/>
  <c r="G95" i="1"/>
  <c r="I95" i="1" s="1"/>
  <c r="P95" i="1"/>
  <c r="G29" i="1"/>
  <c r="I29" i="1" s="1"/>
  <c r="P29" i="1"/>
  <c r="R30" i="1"/>
  <c r="T30" i="1" s="1"/>
  <c r="R33" i="1"/>
  <c r="T33" i="1" s="1"/>
  <c r="R41" i="1"/>
  <c r="T41" i="1" s="1"/>
  <c r="R155" i="1"/>
  <c r="T155" i="1" s="1"/>
  <c r="G148" i="1"/>
  <c r="P148" i="1"/>
  <c r="P79" i="1"/>
  <c r="G79" i="1"/>
  <c r="I79" i="1" s="1"/>
  <c r="G141" i="1"/>
  <c r="P141" i="1"/>
  <c r="G132" i="1"/>
  <c r="I132" i="1" s="1"/>
  <c r="P132" i="1"/>
  <c r="G121" i="1"/>
  <c r="I121" i="1" s="1"/>
  <c r="P121" i="1"/>
  <c r="P96" i="1"/>
  <c r="G96" i="1"/>
  <c r="I96" i="1" s="1"/>
  <c r="K220" i="1"/>
  <c r="G61" i="1"/>
  <c r="I61" i="1" s="1"/>
  <c r="P61" i="1"/>
  <c r="G108" i="1"/>
  <c r="I108" i="1" s="1"/>
  <c r="P108" i="1"/>
  <c r="R220" i="1"/>
  <c r="T220" i="1" s="1"/>
  <c r="P23" i="1"/>
  <c r="G23" i="1"/>
  <c r="I23" i="1" s="1"/>
  <c r="D15" i="1"/>
  <c r="C19" i="1" s="1"/>
  <c r="P80" i="1"/>
  <c r="G80" i="1"/>
  <c r="I80" i="1" s="1"/>
  <c r="R28" i="1"/>
  <c r="T28" i="1" s="1"/>
  <c r="R133" i="1"/>
  <c r="T133" i="1" s="1"/>
  <c r="R43" i="1"/>
  <c r="T43" i="1" s="1"/>
  <c r="R81" i="1"/>
  <c r="T81" i="1" s="1"/>
  <c r="R102" i="1"/>
  <c r="T102" i="1" s="1"/>
  <c r="R47" i="1"/>
  <c r="T47" i="1" s="1"/>
  <c r="R103" i="1"/>
  <c r="T103" i="1" s="1"/>
  <c r="R69" i="1"/>
  <c r="T69" i="1" s="1"/>
  <c r="R63" i="1"/>
  <c r="T63" i="1" s="1"/>
  <c r="R114" i="1"/>
  <c r="T114" i="1" s="1"/>
  <c r="R178" i="1"/>
  <c r="T178" i="1" s="1"/>
  <c r="R162" i="1"/>
  <c r="T162" i="1" s="1"/>
  <c r="R130" i="1"/>
  <c r="T130" i="1" s="1"/>
  <c r="R131" i="1"/>
  <c r="T131" i="1" s="1"/>
  <c r="R147" i="1"/>
  <c r="T147" i="1" s="1"/>
  <c r="AE45" i="5"/>
  <c r="AD45" i="5"/>
  <c r="AE66" i="5"/>
  <c r="AD66" i="5"/>
  <c r="AD179" i="5"/>
  <c r="AE179" i="5"/>
  <c r="AD85" i="5"/>
  <c r="AE85" i="5"/>
  <c r="AD75" i="5"/>
  <c r="AE75" i="5"/>
  <c r="AE67" i="5"/>
  <c r="AD67" i="5"/>
  <c r="AD146" i="5"/>
  <c r="AE146" i="5"/>
  <c r="AD163" i="5"/>
  <c r="AE163" i="5"/>
  <c r="AE194" i="5"/>
  <c r="AD194" i="5"/>
  <c r="AD51" i="5"/>
  <c r="AE51" i="5"/>
  <c r="AE69" i="5"/>
  <c r="AD69" i="5"/>
  <c r="AE83" i="5"/>
  <c r="AD83" i="5"/>
  <c r="AD149" i="5"/>
  <c r="AE149" i="5"/>
  <c r="AD86" i="5"/>
  <c r="AE86" i="5"/>
  <c r="AD121" i="5"/>
  <c r="AE121" i="5"/>
  <c r="AD38" i="5"/>
  <c r="AE38" i="5"/>
  <c r="AD123" i="5"/>
  <c r="AE123" i="5"/>
  <c r="AE209" i="5"/>
  <c r="AD209" i="5"/>
  <c r="AE74" i="5"/>
  <c r="AD74" i="5"/>
  <c r="AD36" i="5"/>
  <c r="AE36" i="5"/>
  <c r="AD59" i="5"/>
  <c r="AE59" i="5"/>
  <c r="AE148" i="5"/>
  <c r="AD148" i="5"/>
  <c r="AD57" i="5"/>
  <c r="AE57" i="5"/>
  <c r="AD168" i="5"/>
  <c r="AE168" i="5"/>
  <c r="AE60" i="5"/>
  <c r="AD60" i="5"/>
  <c r="AE166" i="5"/>
  <c r="AD166" i="5"/>
  <c r="AE56" i="5"/>
  <c r="AD56" i="5"/>
  <c r="AE48" i="5"/>
  <c r="AD48" i="5"/>
  <c r="AD145" i="5"/>
  <c r="AE145" i="5"/>
  <c r="AE158" i="5"/>
  <c r="AD158" i="5"/>
  <c r="AE167" i="5"/>
  <c r="AD167" i="5"/>
  <c r="AE176" i="5"/>
  <c r="AD176" i="5"/>
  <c r="AE171" i="5"/>
  <c r="AD171" i="5"/>
  <c r="AD78" i="5"/>
  <c r="AE78" i="5"/>
  <c r="AE160" i="5"/>
  <c r="AD160" i="5"/>
  <c r="AD47" i="5"/>
  <c r="AE47" i="5"/>
  <c r="AD80" i="5"/>
  <c r="AE80" i="5"/>
  <c r="AD37" i="5"/>
  <c r="AE37" i="5"/>
  <c r="AE63" i="5"/>
  <c r="AD63" i="5"/>
  <c r="AE199" i="5"/>
  <c r="AD199" i="5"/>
  <c r="AE198" i="5"/>
  <c r="AD198" i="5"/>
  <c r="AD102" i="5"/>
  <c r="AE102" i="5"/>
  <c r="AD190" i="5"/>
  <c r="AE190" i="5"/>
  <c r="AD43" i="5"/>
  <c r="AE43" i="5"/>
  <c r="AE87" i="5"/>
  <c r="AD87" i="5"/>
  <c r="AE99" i="5"/>
  <c r="AD99" i="5"/>
  <c r="AD150" i="5"/>
  <c r="AE150" i="5"/>
  <c r="AE114" i="5"/>
  <c r="AD114" i="5"/>
  <c r="AE156" i="5"/>
  <c r="AD156" i="5"/>
  <c r="AE161" i="5"/>
  <c r="AD161" i="5"/>
  <c r="AE195" i="5"/>
  <c r="AD195" i="5"/>
  <c r="AD72" i="5"/>
  <c r="AE72" i="5"/>
  <c r="F7" i="5" l="1"/>
  <c r="F7" i="4"/>
  <c r="BA133" i="4"/>
  <c r="AZ133" i="4" s="1"/>
  <c r="AX133" i="4" s="1"/>
  <c r="BB133" i="4"/>
  <c r="BB111" i="4"/>
  <c r="BA111" i="4"/>
  <c r="AZ111" i="4" s="1"/>
  <c r="AX111" i="4" s="1"/>
  <c r="BB68" i="4"/>
  <c r="BA68" i="4"/>
  <c r="BB30" i="4"/>
  <c r="BA30" i="4"/>
  <c r="AJ55" i="4"/>
  <c r="AK55" i="4"/>
  <c r="AI55" i="4"/>
  <c r="BB86" i="4"/>
  <c r="BA86" i="4"/>
  <c r="AZ86" i="4" s="1"/>
  <c r="AX86" i="4" s="1"/>
  <c r="AK52" i="4"/>
  <c r="AI52" i="4"/>
  <c r="AH52" i="4" s="1"/>
  <c r="AJ52" i="4"/>
  <c r="BB124" i="4"/>
  <c r="BA124" i="4"/>
  <c r="BA16" i="4"/>
  <c r="BB16" i="4"/>
  <c r="BB62" i="4"/>
  <c r="BA62" i="4"/>
  <c r="AI175" i="4"/>
  <c r="AH175" i="4" s="1"/>
  <c r="AK175" i="4"/>
  <c r="AJ175" i="4"/>
  <c r="BB82" i="4"/>
  <c r="BA82" i="4"/>
  <c r="AK39" i="4"/>
  <c r="AJ39" i="4"/>
  <c r="AI39" i="4"/>
  <c r="AJ152" i="4"/>
  <c r="AI152" i="4"/>
  <c r="AK152" i="4"/>
  <c r="AK187" i="4"/>
  <c r="AJ187" i="4"/>
  <c r="AI187" i="4"/>
  <c r="AH187" i="4" s="1"/>
  <c r="BA97" i="4"/>
  <c r="AZ97" i="4" s="1"/>
  <c r="AX97" i="4" s="1"/>
  <c r="BB97" i="4"/>
  <c r="AJ88" i="4"/>
  <c r="AK88" i="4"/>
  <c r="AI88" i="4"/>
  <c r="AI41" i="4"/>
  <c r="AH41" i="4" s="1"/>
  <c r="AJ41" i="4"/>
  <c r="AK41" i="4"/>
  <c r="AI159" i="4"/>
  <c r="AH159" i="4" s="1"/>
  <c r="AB159" i="4" s="1"/>
  <c r="AJ159" i="4"/>
  <c r="AK159" i="4"/>
  <c r="BA81" i="4"/>
  <c r="BB81" i="4"/>
  <c r="AJ94" i="4"/>
  <c r="AK94" i="4"/>
  <c r="AI94" i="4"/>
  <c r="BB117" i="4"/>
  <c r="BA117" i="4"/>
  <c r="AK87" i="4"/>
  <c r="AI87" i="4"/>
  <c r="AJ87" i="4"/>
  <c r="AI183" i="4"/>
  <c r="AH183" i="4" s="1"/>
  <c r="AK183" i="4"/>
  <c r="AJ183" i="4"/>
  <c r="BA31" i="4"/>
  <c r="AZ31" i="4" s="1"/>
  <c r="AX31" i="4" s="1"/>
  <c r="BB31" i="4"/>
  <c r="BA49" i="4"/>
  <c r="AZ49" i="4" s="1"/>
  <c r="AX49" i="4" s="1"/>
  <c r="BB49" i="4"/>
  <c r="AI37" i="4"/>
  <c r="AJ37" i="4"/>
  <c r="AK37" i="4"/>
  <c r="BA98" i="4"/>
  <c r="BB98" i="4"/>
  <c r="BB12" i="4"/>
  <c r="BA12" i="4"/>
  <c r="AZ12" i="4" s="1"/>
  <c r="AX12" i="4" s="1"/>
  <c r="BB19" i="4"/>
  <c r="BA19" i="4"/>
  <c r="AZ19" i="4" s="1"/>
  <c r="AX19" i="4" s="1"/>
  <c r="BA130" i="4"/>
  <c r="AZ130" i="4" s="1"/>
  <c r="AX130" i="4" s="1"/>
  <c r="BB130" i="4"/>
  <c r="AK211" i="4"/>
  <c r="AI211" i="4"/>
  <c r="AH211" i="4" s="1"/>
  <c r="AJ211" i="4"/>
  <c r="AJ75" i="4"/>
  <c r="AK75" i="4"/>
  <c r="AI75" i="4"/>
  <c r="BB84" i="4"/>
  <c r="BA84" i="4"/>
  <c r="BB102" i="4"/>
  <c r="BA102" i="4"/>
  <c r="AZ102" i="4" s="1"/>
  <c r="AX102" i="4" s="1"/>
  <c r="AK189" i="4"/>
  <c r="AJ189" i="4"/>
  <c r="AI189" i="4"/>
  <c r="AK90" i="4"/>
  <c r="AJ90" i="4"/>
  <c r="AI90" i="4"/>
  <c r="BA21" i="4"/>
  <c r="BB21" i="4"/>
  <c r="BB123" i="4"/>
  <c r="BA123" i="4"/>
  <c r="AZ123" i="4" s="1"/>
  <c r="AX123" i="4" s="1"/>
  <c r="AI27" i="4"/>
  <c r="AJ27" i="4"/>
  <c r="AK27" i="4"/>
  <c r="BB103" i="4"/>
  <c r="BA103" i="4"/>
  <c r="AZ103" i="4" s="1"/>
  <c r="AX103" i="4" s="1"/>
  <c r="BB78" i="4"/>
  <c r="BA78" i="4"/>
  <c r="AK51" i="4"/>
  <c r="AI51" i="4"/>
  <c r="AJ51" i="4"/>
  <c r="AK101" i="4"/>
  <c r="AJ101" i="4"/>
  <c r="AI101" i="4"/>
  <c r="AH101" i="4" s="1"/>
  <c r="BB44" i="4"/>
  <c r="BA44" i="4"/>
  <c r="AK126" i="4"/>
  <c r="AJ126" i="4"/>
  <c r="AI126" i="4"/>
  <c r="AH126" i="4" s="1"/>
  <c r="AK46" i="4"/>
  <c r="AI46" i="4"/>
  <c r="AJ46" i="4"/>
  <c r="BB42" i="4"/>
  <c r="BA42" i="4"/>
  <c r="AK110" i="4"/>
  <c r="AI110" i="4"/>
  <c r="AJ110" i="4"/>
  <c r="AI32" i="4"/>
  <c r="AH32" i="4" s="1"/>
  <c r="AK32" i="4"/>
  <c r="AJ32" i="4"/>
  <c r="AI167" i="4"/>
  <c r="AH167" i="4" s="1"/>
  <c r="AK167" i="4"/>
  <c r="AJ167" i="4"/>
  <c r="AJ64" i="4"/>
  <c r="AK64" i="4"/>
  <c r="AI64" i="4"/>
  <c r="AH64" i="4" s="1"/>
  <c r="AI214" i="4"/>
  <c r="AK214" i="4"/>
  <c r="AJ214" i="4"/>
  <c r="BB137" i="4"/>
  <c r="BA137" i="4"/>
  <c r="AZ137" i="4" s="1"/>
  <c r="AX137" i="4" s="1"/>
  <c r="AK193" i="4"/>
  <c r="AJ193" i="4"/>
  <c r="AI193" i="4"/>
  <c r="AH193" i="4" s="1"/>
  <c r="AK103" i="4"/>
  <c r="AJ103" i="4"/>
  <c r="AI103" i="4"/>
  <c r="AH103" i="4" s="1"/>
  <c r="AB103" i="4" s="1"/>
  <c r="BB36" i="4"/>
  <c r="BA36" i="4"/>
  <c r="AZ36" i="4" s="1"/>
  <c r="AX36" i="4" s="1"/>
  <c r="BA64" i="4"/>
  <c r="AZ64" i="4" s="1"/>
  <c r="AX64" i="4" s="1"/>
  <c r="BB64" i="4"/>
  <c r="AJ127" i="4"/>
  <c r="AI127" i="4"/>
  <c r="AK127" i="4"/>
  <c r="BB89" i="4"/>
  <c r="BA89" i="4"/>
  <c r="AJ105" i="4"/>
  <c r="AK105" i="4"/>
  <c r="AI105" i="4"/>
  <c r="BB47" i="4"/>
  <c r="BA47" i="4"/>
  <c r="AJ150" i="4"/>
  <c r="AK150" i="4"/>
  <c r="AI150" i="4"/>
  <c r="AH150" i="4" s="1"/>
  <c r="BB60" i="4"/>
  <c r="BA60" i="4"/>
  <c r="AJ161" i="4"/>
  <c r="AK161" i="4"/>
  <c r="AI161" i="4"/>
  <c r="AH161" i="4" s="1"/>
  <c r="BA57" i="4"/>
  <c r="BB57" i="4"/>
  <c r="AJ120" i="4"/>
  <c r="AI120" i="4"/>
  <c r="AH120" i="4" s="1"/>
  <c r="AK120" i="4"/>
  <c r="BB109" i="4"/>
  <c r="BA109" i="4"/>
  <c r="AZ109" i="4" s="1"/>
  <c r="AX109" i="4" s="1"/>
  <c r="BB125" i="4"/>
  <c r="BA125" i="4"/>
  <c r="AJ76" i="4"/>
  <c r="AI76" i="4"/>
  <c r="AK76" i="4"/>
  <c r="AK50" i="4"/>
  <c r="AJ50" i="4"/>
  <c r="AI50" i="4"/>
  <c r="AH50" i="4" s="1"/>
  <c r="AB50" i="4" s="1"/>
  <c r="BA35" i="4"/>
  <c r="AZ35" i="4" s="1"/>
  <c r="AX35" i="4" s="1"/>
  <c r="BB35" i="4"/>
  <c r="AJ224" i="4"/>
  <c r="AI224" i="4"/>
  <c r="AK224" i="4"/>
  <c r="AJ197" i="4"/>
  <c r="AK197" i="4"/>
  <c r="AI197" i="4"/>
  <c r="AH197" i="4" s="1"/>
  <c r="AB197" i="4" s="1"/>
  <c r="BB108" i="4"/>
  <c r="BA108" i="4"/>
  <c r="BA87" i="4"/>
  <c r="AZ87" i="4" s="1"/>
  <c r="AX87" i="4" s="1"/>
  <c r="BB87" i="4"/>
  <c r="AI154" i="4"/>
  <c r="AH154" i="4" s="1"/>
  <c r="AK154" i="4"/>
  <c r="AJ154" i="4"/>
  <c r="AK40" i="4"/>
  <c r="AI40" i="4"/>
  <c r="AH40" i="4" s="1"/>
  <c r="AJ40" i="4"/>
  <c r="BB116" i="4"/>
  <c r="BA116" i="4"/>
  <c r="AK48" i="4"/>
  <c r="AJ48" i="4"/>
  <c r="AI48" i="4"/>
  <c r="BB70" i="4"/>
  <c r="BA70" i="4"/>
  <c r="AK92" i="4"/>
  <c r="AJ92" i="4"/>
  <c r="AI92" i="4"/>
  <c r="BB46" i="4"/>
  <c r="BA46" i="4"/>
  <c r="AJ53" i="4"/>
  <c r="AI53" i="4"/>
  <c r="AH53" i="4" s="1"/>
  <c r="AA53" i="4" s="1"/>
  <c r="AK53" i="4"/>
  <c r="AJ177" i="4"/>
  <c r="AK119" i="4"/>
  <c r="AI119" i="4"/>
  <c r="AJ119" i="4"/>
  <c r="AJ106" i="4"/>
  <c r="AH106" i="4" s="1"/>
  <c r="AJ144" i="4"/>
  <c r="AK106" i="4"/>
  <c r="AJ203" i="4"/>
  <c r="AH122" i="4"/>
  <c r="AZ18" i="4"/>
  <c r="AX18" i="4" s="1"/>
  <c r="AH54" i="4"/>
  <c r="AZ66" i="4"/>
  <c r="AX66" i="4" s="1"/>
  <c r="AZ106" i="4"/>
  <c r="AX106" i="4" s="1"/>
  <c r="AK71" i="4"/>
  <c r="AJ71" i="4"/>
  <c r="AI71" i="4"/>
  <c r="AT73" i="4"/>
  <c r="AS73" i="4" s="1"/>
  <c r="AR73" i="4" s="1"/>
  <c r="AQ73" i="4" s="1"/>
  <c r="AP73" i="4" s="1"/>
  <c r="AO73" i="4" s="1"/>
  <c r="AN73" i="4" s="1"/>
  <c r="AM73" i="4" s="1"/>
  <c r="AL73" i="4" s="1"/>
  <c r="AZ95" i="4"/>
  <c r="AX95" i="4" s="1"/>
  <c r="AH169" i="4"/>
  <c r="AZ80" i="4"/>
  <c r="AX80" i="4" s="1"/>
  <c r="AH208" i="4"/>
  <c r="AZ94" i="4"/>
  <c r="AX94" i="4" s="1"/>
  <c r="AZ4" i="4"/>
  <c r="AX4" i="4" s="1"/>
  <c r="AT199" i="4"/>
  <c r="AS199" i="4"/>
  <c r="AR199" i="4" s="1"/>
  <c r="AQ199" i="4" s="1"/>
  <c r="AP199" i="4" s="1"/>
  <c r="AO199" i="4" s="1"/>
  <c r="AN199" i="4" s="1"/>
  <c r="AM199" i="4" s="1"/>
  <c r="AL199" i="4" s="1"/>
  <c r="AI141" i="4"/>
  <c r="AJ141" i="4"/>
  <c r="AK141" i="4"/>
  <c r="AB215" i="4"/>
  <c r="AA215" i="4"/>
  <c r="AJ174" i="4"/>
  <c r="AK174" i="4"/>
  <c r="AI174" i="4"/>
  <c r="AH174" i="4" s="1"/>
  <c r="AH96" i="4"/>
  <c r="AK24" i="4"/>
  <c r="AH36" i="4"/>
  <c r="AJ221" i="4"/>
  <c r="AH114" i="4"/>
  <c r="AK42" i="4"/>
  <c r="AJ42" i="4"/>
  <c r="AI42" i="4"/>
  <c r="AH42" i="4" s="1"/>
  <c r="AH72" i="4"/>
  <c r="AZ8" i="4"/>
  <c r="AX8" i="4" s="1"/>
  <c r="AT162" i="4"/>
  <c r="AS162" i="4" s="1"/>
  <c r="AR162" i="4" s="1"/>
  <c r="AQ162" i="4" s="1"/>
  <c r="AP162" i="4" s="1"/>
  <c r="AO162" i="4" s="1"/>
  <c r="AN162" i="4" s="1"/>
  <c r="AM162" i="4" s="1"/>
  <c r="AL162" i="4" s="1"/>
  <c r="AZ119" i="4"/>
  <c r="AX119" i="4" s="1"/>
  <c r="AZ10" i="4"/>
  <c r="AX10" i="4" s="1"/>
  <c r="AZ28" i="4"/>
  <c r="AX28" i="4" s="1"/>
  <c r="AZ7" i="4"/>
  <c r="AX7" i="4" s="1"/>
  <c r="AH209" i="4"/>
  <c r="AT146" i="4"/>
  <c r="AS146" i="4" s="1"/>
  <c r="AR146" i="4" s="1"/>
  <c r="AQ146" i="4" s="1"/>
  <c r="AP146" i="4" s="1"/>
  <c r="AO146" i="4" s="1"/>
  <c r="AN146" i="4" s="1"/>
  <c r="AM146" i="4" s="1"/>
  <c r="AL146" i="4" s="1"/>
  <c r="AT201" i="4"/>
  <c r="AS201" i="4" s="1"/>
  <c r="AR201" i="4" s="1"/>
  <c r="AQ201" i="4" s="1"/>
  <c r="AP201" i="4" s="1"/>
  <c r="AO201" i="4" s="1"/>
  <c r="AN201" i="4" s="1"/>
  <c r="AM201" i="4" s="1"/>
  <c r="AL201" i="4" s="1"/>
  <c r="AT58" i="4"/>
  <c r="AS58" i="4" s="1"/>
  <c r="AR58" i="4" s="1"/>
  <c r="AQ58" i="4" s="1"/>
  <c r="AP58" i="4" s="1"/>
  <c r="AO58" i="4" s="1"/>
  <c r="AN58" i="4" s="1"/>
  <c r="AM58" i="4" s="1"/>
  <c r="AL58" i="4" s="1"/>
  <c r="AT158" i="4"/>
  <c r="AS158" i="4" s="1"/>
  <c r="AR158" i="4" s="1"/>
  <c r="AQ158" i="4" s="1"/>
  <c r="AP158" i="4" s="1"/>
  <c r="AO158" i="4" s="1"/>
  <c r="AN158" i="4" s="1"/>
  <c r="AM158" i="4" s="1"/>
  <c r="AL158" i="4" s="1"/>
  <c r="AT116" i="4"/>
  <c r="AS116" i="4" s="1"/>
  <c r="AR116" i="4" s="1"/>
  <c r="AQ116" i="4" s="1"/>
  <c r="AP116" i="4" s="1"/>
  <c r="AO116" i="4" s="1"/>
  <c r="AN116" i="4" s="1"/>
  <c r="AM116" i="4" s="1"/>
  <c r="AL116" i="4" s="1"/>
  <c r="AH44" i="4"/>
  <c r="AZ5" i="4"/>
  <c r="AX5" i="4" s="1"/>
  <c r="AZ24" i="4"/>
  <c r="AX24" i="4" s="1"/>
  <c r="AI155" i="4"/>
  <c r="AJ155" i="4"/>
  <c r="AK155" i="4"/>
  <c r="AH59" i="4"/>
  <c r="AZ37" i="4"/>
  <c r="AX37" i="4" s="1"/>
  <c r="AH82" i="4"/>
  <c r="AZ120" i="4"/>
  <c r="AX120" i="4" s="1"/>
  <c r="AZ2" i="4"/>
  <c r="AX2" i="4" s="1"/>
  <c r="AJ129" i="4"/>
  <c r="AK129" i="4"/>
  <c r="AI129" i="4"/>
  <c r="AH129" i="4" s="1"/>
  <c r="AA192" i="4"/>
  <c r="AB192" i="4"/>
  <c r="AK102" i="4"/>
  <c r="AJ102" i="4"/>
  <c r="AI102" i="4"/>
  <c r="BB53" i="4"/>
  <c r="BA53" i="4"/>
  <c r="AZ53" i="4" s="1"/>
  <c r="AX53" i="4" s="1"/>
  <c r="AI24" i="4"/>
  <c r="AJ89" i="4"/>
  <c r="AH89" i="4" s="1"/>
  <c r="AI221" i="4"/>
  <c r="AH185" i="4"/>
  <c r="AA185" i="4" s="1"/>
  <c r="BB136" i="4"/>
  <c r="BA136" i="4"/>
  <c r="BB52" i="4"/>
  <c r="BA52" i="4"/>
  <c r="AZ52" i="4" s="1"/>
  <c r="AX52" i="4" s="1"/>
  <c r="AH23" i="4"/>
  <c r="AA23" i="4" s="1"/>
  <c r="AE23" i="4" s="1"/>
  <c r="AT77" i="4"/>
  <c r="AS77" i="4" s="1"/>
  <c r="AR77" i="4" s="1"/>
  <c r="AQ77" i="4" s="1"/>
  <c r="AP77" i="4" s="1"/>
  <c r="AO77" i="4" s="1"/>
  <c r="AN77" i="4" s="1"/>
  <c r="AM77" i="4" s="1"/>
  <c r="AL77" i="4" s="1"/>
  <c r="AZ131" i="4"/>
  <c r="AX131" i="4" s="1"/>
  <c r="AR49" i="4"/>
  <c r="AQ49" i="4" s="1"/>
  <c r="AP49" i="4" s="1"/>
  <c r="AO49" i="4" s="1"/>
  <c r="AN49" i="4" s="1"/>
  <c r="AM49" i="4" s="1"/>
  <c r="AL49" i="4" s="1"/>
  <c r="AT49" i="4"/>
  <c r="AS49" i="4" s="1"/>
  <c r="AZ134" i="4"/>
  <c r="AX134" i="4" s="1"/>
  <c r="AZ93" i="4"/>
  <c r="AX93" i="4" s="1"/>
  <c r="AH68" i="4"/>
  <c r="AS47" i="4"/>
  <c r="AR47" i="4" s="1"/>
  <c r="AQ47" i="4" s="1"/>
  <c r="AP47" i="4" s="1"/>
  <c r="AO47" i="4" s="1"/>
  <c r="AN47" i="4" s="1"/>
  <c r="AM47" i="4" s="1"/>
  <c r="AL47" i="4" s="1"/>
  <c r="AT47" i="4"/>
  <c r="AT212" i="4"/>
  <c r="AS212" i="4" s="1"/>
  <c r="AR212" i="4" s="1"/>
  <c r="AQ212" i="4" s="1"/>
  <c r="AP212" i="4" s="1"/>
  <c r="AO212" i="4" s="1"/>
  <c r="AN212" i="4" s="1"/>
  <c r="AM212" i="4" s="1"/>
  <c r="AL212" i="4" s="1"/>
  <c r="AT84" i="4"/>
  <c r="AS84" i="4" s="1"/>
  <c r="AR84" i="4" s="1"/>
  <c r="AQ84" i="4" s="1"/>
  <c r="AP84" i="4" s="1"/>
  <c r="AO84" i="4" s="1"/>
  <c r="AN84" i="4" s="1"/>
  <c r="AM84" i="4" s="1"/>
  <c r="AL84" i="4" s="1"/>
  <c r="AZ32" i="4"/>
  <c r="AX32" i="4" s="1"/>
  <c r="AS78" i="4"/>
  <c r="AR78" i="4" s="1"/>
  <c r="AQ78" i="4" s="1"/>
  <c r="AP78" i="4" s="1"/>
  <c r="AO78" i="4" s="1"/>
  <c r="AN78" i="4" s="1"/>
  <c r="AM78" i="4" s="1"/>
  <c r="AL78" i="4" s="1"/>
  <c r="AT78" i="4"/>
  <c r="AH62" i="4"/>
  <c r="AH81" i="4"/>
  <c r="BB141" i="4"/>
  <c r="BA141" i="4"/>
  <c r="AZ141" i="4" s="1"/>
  <c r="AX141" i="4" s="1"/>
  <c r="AA133" i="4"/>
  <c r="AB133" i="4"/>
  <c r="AB145" i="4"/>
  <c r="AA145" i="4"/>
  <c r="AK89" i="4"/>
  <c r="AB179" i="4"/>
  <c r="AA179" i="4"/>
  <c r="BB14" i="4"/>
  <c r="BA14" i="4"/>
  <c r="BB74" i="4"/>
  <c r="BA74" i="4"/>
  <c r="AJ223" i="4"/>
  <c r="AI223" i="4"/>
  <c r="AH223" i="4" s="1"/>
  <c r="AK223" i="4"/>
  <c r="AI217" i="4"/>
  <c r="AJ217" i="4"/>
  <c r="AK217" i="4"/>
  <c r="AA108" i="4"/>
  <c r="AB108" i="4"/>
  <c r="AK182" i="4"/>
  <c r="AI182" i="4"/>
  <c r="AH182" i="4" s="1"/>
  <c r="AJ182" i="4"/>
  <c r="AT25" i="4"/>
  <c r="AS25" i="4"/>
  <c r="AR25" i="4" s="1"/>
  <c r="AQ25" i="4" s="1"/>
  <c r="AP25" i="4" s="1"/>
  <c r="AO25" i="4" s="1"/>
  <c r="AN25" i="4" s="1"/>
  <c r="AM25" i="4" s="1"/>
  <c r="AL25" i="4" s="1"/>
  <c r="AK140" i="4"/>
  <c r="AJ140" i="4"/>
  <c r="AI140" i="4"/>
  <c r="BA96" i="4"/>
  <c r="BB96" i="4"/>
  <c r="BB63" i="4"/>
  <c r="BA63" i="4"/>
  <c r="AK33" i="4"/>
  <c r="AJ33" i="4"/>
  <c r="AI33" i="4"/>
  <c r="AJ143" i="4"/>
  <c r="AK143" i="4"/>
  <c r="AI143" i="4"/>
  <c r="AH143" i="4" s="1"/>
  <c r="AK35" i="4"/>
  <c r="AJ35" i="4"/>
  <c r="AI35" i="4"/>
  <c r="AH35" i="4" s="1"/>
  <c r="AK83" i="4"/>
  <c r="AJ83" i="4"/>
  <c r="AI83" i="4"/>
  <c r="AI196" i="4"/>
  <c r="AJ196" i="4"/>
  <c r="AH196" i="4" s="1"/>
  <c r="AK196" i="4"/>
  <c r="BB128" i="4"/>
  <c r="BA128" i="4"/>
  <c r="AZ128" i="4" s="1"/>
  <c r="AX128" i="4" s="1"/>
  <c r="BB139" i="4"/>
  <c r="BA139" i="4"/>
  <c r="AI63" i="4"/>
  <c r="AK63" i="4"/>
  <c r="AJ63" i="4"/>
  <c r="BA29" i="4"/>
  <c r="AZ29" i="4" s="1"/>
  <c r="AX29" i="4" s="1"/>
  <c r="BB29" i="4"/>
  <c r="AH144" i="4"/>
  <c r="AA144" i="4" s="1"/>
  <c r="AE144" i="4" s="1"/>
  <c r="BA13" i="4"/>
  <c r="AZ13" i="4" s="1"/>
  <c r="AX13" i="4" s="1"/>
  <c r="BB13" i="4"/>
  <c r="AK177" i="4"/>
  <c r="AJ142" i="4"/>
  <c r="AK142" i="4"/>
  <c r="AI142" i="4"/>
  <c r="AH142" i="4" s="1"/>
  <c r="AH91" i="4"/>
  <c r="BA25" i="4"/>
  <c r="AZ25" i="4" s="1"/>
  <c r="AX25" i="4" s="1"/>
  <c r="BB25" i="4"/>
  <c r="AI69" i="4"/>
  <c r="AK69" i="4"/>
  <c r="AJ69" i="4"/>
  <c r="AK213" i="4"/>
  <c r="AI213" i="4"/>
  <c r="AH213" i="4" s="1"/>
  <c r="AJ213" i="4"/>
  <c r="AT115" i="4"/>
  <c r="AS115" i="4" s="1"/>
  <c r="AR115" i="4" s="1"/>
  <c r="AQ115" i="4" s="1"/>
  <c r="AP115" i="4" s="1"/>
  <c r="AO115" i="4" s="1"/>
  <c r="AN115" i="4" s="1"/>
  <c r="AM115" i="4" s="1"/>
  <c r="AL115" i="4" s="1"/>
  <c r="AT163" i="4"/>
  <c r="AS163" i="4" s="1"/>
  <c r="AR163" i="4" s="1"/>
  <c r="AQ163" i="4" s="1"/>
  <c r="AP163" i="4" s="1"/>
  <c r="AO163" i="4" s="1"/>
  <c r="AN163" i="4" s="1"/>
  <c r="AM163" i="4" s="1"/>
  <c r="AL163" i="4" s="1"/>
  <c r="AT210" i="4"/>
  <c r="AS210" i="4" s="1"/>
  <c r="AR210" i="4" s="1"/>
  <c r="AQ210" i="4" s="1"/>
  <c r="AP210" i="4" s="1"/>
  <c r="AO210" i="4" s="1"/>
  <c r="AN210" i="4" s="1"/>
  <c r="AM210" i="4" s="1"/>
  <c r="AL210" i="4" s="1"/>
  <c r="AT130" i="4"/>
  <c r="AS130" i="4" s="1"/>
  <c r="AR130" i="4" s="1"/>
  <c r="AQ130" i="4" s="1"/>
  <c r="AP130" i="4" s="1"/>
  <c r="AO130" i="4" s="1"/>
  <c r="AN130" i="4" s="1"/>
  <c r="AM130" i="4" s="1"/>
  <c r="AL130" i="4" s="1"/>
  <c r="AT117" i="4"/>
  <c r="AS117" i="4" s="1"/>
  <c r="AR117" i="4" s="1"/>
  <c r="AQ117" i="4" s="1"/>
  <c r="AP117" i="4" s="1"/>
  <c r="AO117" i="4" s="1"/>
  <c r="AN117" i="4" s="1"/>
  <c r="AM117" i="4" s="1"/>
  <c r="AL117" i="4" s="1"/>
  <c r="AT220" i="4"/>
  <c r="AS220" i="4" s="1"/>
  <c r="AR220" i="4" s="1"/>
  <c r="AQ220" i="4" s="1"/>
  <c r="AP220" i="4" s="1"/>
  <c r="AO220" i="4" s="1"/>
  <c r="AN220" i="4" s="1"/>
  <c r="AM220" i="4" s="1"/>
  <c r="AL220" i="4" s="1"/>
  <c r="AJ125" i="4"/>
  <c r="AK125" i="4"/>
  <c r="AI125" i="4"/>
  <c r="AZ132" i="4"/>
  <c r="AX132" i="4" s="1"/>
  <c r="AK178" i="4"/>
  <c r="AI178" i="4"/>
  <c r="AH178" i="4" s="1"/>
  <c r="AJ178" i="4"/>
  <c r="AK85" i="4"/>
  <c r="AJ85" i="4"/>
  <c r="AI85" i="4"/>
  <c r="BB140" i="4"/>
  <c r="BA140" i="4"/>
  <c r="AZ140" i="4" s="1"/>
  <c r="AX140" i="4" s="1"/>
  <c r="AI134" i="4"/>
  <c r="AH134" i="4" s="1"/>
  <c r="AJ134" i="4"/>
  <c r="AK134" i="4"/>
  <c r="BA45" i="4"/>
  <c r="BB45" i="4"/>
  <c r="AZ101" i="4"/>
  <c r="AX101" i="4" s="1"/>
  <c r="AK113" i="4"/>
  <c r="AJ113" i="4"/>
  <c r="AI113" i="4"/>
  <c r="AH95" i="4"/>
  <c r="AI38" i="4"/>
  <c r="AK38" i="4"/>
  <c r="AJ38" i="4"/>
  <c r="AH38" i="4" s="1"/>
  <c r="AS136" i="4"/>
  <c r="AR136" i="4" s="1"/>
  <c r="AQ136" i="4" s="1"/>
  <c r="AP136" i="4" s="1"/>
  <c r="AO136" i="4" s="1"/>
  <c r="AN136" i="4" s="1"/>
  <c r="AM136" i="4" s="1"/>
  <c r="AL136" i="4" s="1"/>
  <c r="AT136" i="4"/>
  <c r="AH124" i="4"/>
  <c r="AA124" i="4" s="1"/>
  <c r="AE124" i="4" s="1"/>
  <c r="AS200" i="4"/>
  <c r="AR200" i="4" s="1"/>
  <c r="AQ200" i="4" s="1"/>
  <c r="AP200" i="4" s="1"/>
  <c r="AO200" i="4" s="1"/>
  <c r="AN200" i="4" s="1"/>
  <c r="AM200" i="4" s="1"/>
  <c r="AL200" i="4" s="1"/>
  <c r="AT200" i="4"/>
  <c r="AH123" i="4"/>
  <c r="AT190" i="4"/>
  <c r="AS190" i="4" s="1"/>
  <c r="AR190" i="4" s="1"/>
  <c r="AQ190" i="4"/>
  <c r="AP190" i="4" s="1"/>
  <c r="AO190" i="4" s="1"/>
  <c r="AN190" i="4" s="1"/>
  <c r="AM190" i="4" s="1"/>
  <c r="AL190" i="4" s="1"/>
  <c r="AZ129" i="4"/>
  <c r="AX129" i="4" s="1"/>
  <c r="AI70" i="4"/>
  <c r="AK70" i="4"/>
  <c r="AJ70" i="4"/>
  <c r="AZ135" i="4"/>
  <c r="AX135" i="4" s="1"/>
  <c r="AH111" i="4"/>
  <c r="AT128" i="4"/>
  <c r="AS128" i="4"/>
  <c r="AR128" i="4" s="1"/>
  <c r="AQ128" i="4" s="1"/>
  <c r="AP128" i="4" s="1"/>
  <c r="AO128" i="4" s="1"/>
  <c r="AN128" i="4" s="1"/>
  <c r="AM128" i="4" s="1"/>
  <c r="AL128" i="4" s="1"/>
  <c r="AK188" i="4"/>
  <c r="AJ188" i="4"/>
  <c r="AI188" i="4"/>
  <c r="AH188" i="4" s="1"/>
  <c r="AT148" i="4"/>
  <c r="AS148" i="4" s="1"/>
  <c r="AR148" i="4" s="1"/>
  <c r="AQ148" i="4" s="1"/>
  <c r="AP148" i="4" s="1"/>
  <c r="AO148" i="4" s="1"/>
  <c r="AN148" i="4" s="1"/>
  <c r="AM148" i="4" s="1"/>
  <c r="AL148" i="4" s="1"/>
  <c r="AK57" i="4"/>
  <c r="AI57" i="4"/>
  <c r="AH57" i="4" s="1"/>
  <c r="AJ57" i="4"/>
  <c r="AZ77" i="4"/>
  <c r="AX77" i="4" s="1"/>
  <c r="AZ122" i="4"/>
  <c r="AX122" i="4" s="1"/>
  <c r="AZ72" i="4"/>
  <c r="AX72" i="4" s="1"/>
  <c r="AH194" i="4"/>
  <c r="AZ17" i="4"/>
  <c r="AX17" i="4" s="1"/>
  <c r="AH56" i="4"/>
  <c r="AZ48" i="4"/>
  <c r="AX48" i="4" s="1"/>
  <c r="BB67" i="4"/>
  <c r="BA67" i="4"/>
  <c r="BA40" i="4"/>
  <c r="AZ40" i="4" s="1"/>
  <c r="AX40" i="4" s="1"/>
  <c r="BB40" i="4"/>
  <c r="AK176" i="4"/>
  <c r="AJ176" i="4"/>
  <c r="AI176" i="4"/>
  <c r="AH168" i="4"/>
  <c r="BB56" i="4"/>
  <c r="BA56" i="4"/>
  <c r="BJ114" i="4"/>
  <c r="BI114" i="4" s="1"/>
  <c r="BH114" i="4" s="1"/>
  <c r="BG114" i="4" s="1"/>
  <c r="BF114" i="4" s="1"/>
  <c r="BE114" i="4" s="1"/>
  <c r="BD114" i="4" s="1"/>
  <c r="BC114" i="4" s="1"/>
  <c r="BK114" i="4"/>
  <c r="AI43" i="4"/>
  <c r="AH43" i="4" s="1"/>
  <c r="AA43" i="4" s="1"/>
  <c r="AJ43" i="4"/>
  <c r="AK43" i="4"/>
  <c r="AI222" i="4"/>
  <c r="AH222" i="4" s="1"/>
  <c r="AK222" i="4"/>
  <c r="AJ222" i="4"/>
  <c r="BB33" i="4"/>
  <c r="BA33" i="4"/>
  <c r="AH67" i="4"/>
  <c r="BA112" i="4"/>
  <c r="AZ112" i="4" s="1"/>
  <c r="AX112" i="4" s="1"/>
  <c r="BB112" i="4"/>
  <c r="AT180" i="4"/>
  <c r="AS180" i="4" s="1"/>
  <c r="AR180" i="4" s="1"/>
  <c r="AQ180" i="4" s="1"/>
  <c r="AP180" i="4" s="1"/>
  <c r="AO180" i="4" s="1"/>
  <c r="AN180" i="4" s="1"/>
  <c r="AM180" i="4" s="1"/>
  <c r="AL180" i="4" s="1"/>
  <c r="AT60" i="4"/>
  <c r="AS60" i="4" s="1"/>
  <c r="AR60" i="4" s="1"/>
  <c r="AQ60" i="4" s="1"/>
  <c r="AP60" i="4" s="1"/>
  <c r="AO60" i="4" s="1"/>
  <c r="AN60" i="4" s="1"/>
  <c r="AM60" i="4" s="1"/>
  <c r="AL60" i="4" s="1"/>
  <c r="AT98" i="4"/>
  <c r="AS98" i="4" s="1"/>
  <c r="AR98" i="4" s="1"/>
  <c r="AQ98" i="4" s="1"/>
  <c r="AP98" i="4" s="1"/>
  <c r="AO98" i="4" s="1"/>
  <c r="AN98" i="4" s="1"/>
  <c r="AM98" i="4" s="1"/>
  <c r="AL98" i="4" s="1"/>
  <c r="AJ181" i="4"/>
  <c r="AI181" i="4"/>
  <c r="AK181" i="4"/>
  <c r="AI226" i="4"/>
  <c r="AK226" i="4"/>
  <c r="AJ226" i="4"/>
  <c r="AK170" i="4"/>
  <c r="AI170" i="4"/>
  <c r="AJ170" i="4"/>
  <c r="AJ104" i="4"/>
  <c r="AI104" i="4"/>
  <c r="AH104" i="4" s="1"/>
  <c r="AK104" i="4"/>
  <c r="BA50" i="4"/>
  <c r="BB50" i="4"/>
  <c r="AK109" i="4"/>
  <c r="AJ109" i="4"/>
  <c r="AI109" i="4"/>
  <c r="AH109" i="4" s="1"/>
  <c r="BB88" i="4"/>
  <c r="BA88" i="4"/>
  <c r="AZ88" i="4" s="1"/>
  <c r="AX88" i="4" s="1"/>
  <c r="AI65" i="4"/>
  <c r="AH65" i="4" s="1"/>
  <c r="AJ65" i="4"/>
  <c r="AK65" i="4"/>
  <c r="AJ66" i="4"/>
  <c r="AI66" i="4"/>
  <c r="AK66" i="4"/>
  <c r="F6" i="1"/>
  <c r="F8" i="1" s="1"/>
  <c r="AE41" i="5"/>
  <c r="R108" i="1"/>
  <c r="T108" i="1" s="1"/>
  <c r="R145" i="1"/>
  <c r="T145" i="1" s="1"/>
  <c r="AB202" i="4"/>
  <c r="AE76" i="5"/>
  <c r="AD121" i="4"/>
  <c r="AD117" i="5"/>
  <c r="AA153" i="4"/>
  <c r="AD153" i="4" s="1"/>
  <c r="AE156" i="4"/>
  <c r="AE136" i="5"/>
  <c r="AD204" i="5"/>
  <c r="AA159" i="4"/>
  <c r="AE159" i="4" s="1"/>
  <c r="AE127" i="5"/>
  <c r="AA50" i="4"/>
  <c r="AD50" i="4" s="1"/>
  <c r="AB185" i="4"/>
  <c r="AB43" i="4"/>
  <c r="AB96" i="5"/>
  <c r="AA112" i="4"/>
  <c r="AE112" i="4" s="1"/>
  <c r="AB99" i="4"/>
  <c r="AB53" i="4"/>
  <c r="AA61" i="5"/>
  <c r="AD61" i="5" s="1"/>
  <c r="R80" i="1"/>
  <c r="T80" i="1" s="1"/>
  <c r="R129" i="1"/>
  <c r="T129" i="1" s="1"/>
  <c r="R111" i="1"/>
  <c r="T111" i="1" s="1"/>
  <c r="R154" i="1"/>
  <c r="T154" i="1" s="1"/>
  <c r="R38" i="1"/>
  <c r="T38" i="1" s="1"/>
  <c r="R157" i="1"/>
  <c r="T157" i="1" s="1"/>
  <c r="R119" i="1"/>
  <c r="T119" i="1" s="1"/>
  <c r="R27" i="1"/>
  <c r="T27" i="1" s="1"/>
  <c r="R59" i="1"/>
  <c r="T59" i="1" s="1"/>
  <c r="R34" i="1"/>
  <c r="T34" i="1" s="1"/>
  <c r="R196" i="1"/>
  <c r="T196" i="1" s="1"/>
  <c r="R85" i="1"/>
  <c r="T85" i="1" s="1"/>
  <c r="R150" i="1"/>
  <c r="T150" i="1" s="1"/>
  <c r="R88" i="1"/>
  <c r="T88" i="1" s="1"/>
  <c r="R25" i="1"/>
  <c r="T25" i="1" s="1"/>
  <c r="R82" i="1"/>
  <c r="T82" i="1" s="1"/>
  <c r="R98" i="1"/>
  <c r="T98" i="1" s="1"/>
  <c r="R65" i="1"/>
  <c r="T65" i="1" s="1"/>
  <c r="R182" i="1"/>
  <c r="T182" i="1" s="1"/>
  <c r="R193" i="1"/>
  <c r="T193" i="1" s="1"/>
  <c r="R90" i="1"/>
  <c r="T90" i="1" s="1"/>
  <c r="R123" i="1"/>
  <c r="T123" i="1" s="1"/>
  <c r="R70" i="1"/>
  <c r="T70" i="1" s="1"/>
  <c r="R132" i="1"/>
  <c r="T132" i="1" s="1"/>
  <c r="R60" i="1"/>
  <c r="T60" i="1" s="1"/>
  <c r="R128" i="1"/>
  <c r="T128" i="1" s="1"/>
  <c r="R45" i="1"/>
  <c r="T45" i="1" s="1"/>
  <c r="R134" i="1"/>
  <c r="T134" i="1" s="1"/>
  <c r="R57" i="1"/>
  <c r="T57" i="1" s="1"/>
  <c r="AA206" i="4"/>
  <c r="AD206" i="4" s="1"/>
  <c r="AA197" i="4"/>
  <c r="AH94" i="5"/>
  <c r="AB133" i="5"/>
  <c r="AA133" i="5"/>
  <c r="AB184" i="5"/>
  <c r="AA184" i="5"/>
  <c r="AZ110" i="5"/>
  <c r="AX110" i="5" s="1"/>
  <c r="AH138" i="5"/>
  <c r="AH152" i="5"/>
  <c r="AZ83" i="5"/>
  <c r="AX83" i="5" s="1"/>
  <c r="AZ117" i="5"/>
  <c r="AX117" i="5" s="1"/>
  <c r="AH141" i="5"/>
  <c r="AB141" i="5" s="1"/>
  <c r="AH183" i="5"/>
  <c r="AB183" i="5" s="1"/>
  <c r="AH197" i="5"/>
  <c r="AB197" i="5" s="1"/>
  <c r="AH39" i="5"/>
  <c r="AB39" i="5" s="1"/>
  <c r="AH111" i="5"/>
  <c r="AH139" i="5"/>
  <c r="AH174" i="5"/>
  <c r="AB174" i="5" s="1"/>
  <c r="AH82" i="5"/>
  <c r="AA53" i="5"/>
  <c r="AB53" i="5"/>
  <c r="AH92" i="5"/>
  <c r="AH142" i="5"/>
  <c r="AZ132" i="5"/>
  <c r="AX132" i="5" s="1"/>
  <c r="AA169" i="5"/>
  <c r="AB169" i="5"/>
  <c r="AA118" i="5"/>
  <c r="AB118" i="5"/>
  <c r="AA104" i="5"/>
  <c r="AB104" i="5"/>
  <c r="AZ20" i="5"/>
  <c r="AX20" i="5" s="1"/>
  <c r="AZ88" i="5"/>
  <c r="AX88" i="5" s="1"/>
  <c r="AA52" i="5"/>
  <c r="AB52" i="5"/>
  <c r="AH79" i="5"/>
  <c r="AB79" i="5" s="1"/>
  <c r="AH62" i="5"/>
  <c r="AA62" i="5" s="1"/>
  <c r="AH106" i="5"/>
  <c r="AA106" i="5" s="1"/>
  <c r="AZ139" i="5"/>
  <c r="AX139" i="5" s="1"/>
  <c r="AB113" i="5"/>
  <c r="AA113" i="5"/>
  <c r="AZ57" i="5"/>
  <c r="AX57" i="5" s="1"/>
  <c r="AZ26" i="5"/>
  <c r="AX26" i="5" s="1"/>
  <c r="AZ19" i="5"/>
  <c r="AX19" i="5" s="1"/>
  <c r="AZ135" i="5"/>
  <c r="AX135" i="5" s="1"/>
  <c r="AB212" i="5"/>
  <c r="AA212" i="5"/>
  <c r="AA34" i="5"/>
  <c r="AB34" i="5"/>
  <c r="AB157" i="5"/>
  <c r="AA157" i="5"/>
  <c r="AB151" i="5"/>
  <c r="AA151" i="5"/>
  <c r="AZ115" i="5"/>
  <c r="AX115" i="5" s="1"/>
  <c r="AB68" i="5"/>
  <c r="AA68" i="5"/>
  <c r="AA162" i="5"/>
  <c r="AB162" i="5"/>
  <c r="AZ81" i="5"/>
  <c r="AX81" i="5" s="1"/>
  <c r="AH35" i="5"/>
  <c r="AH44" i="5"/>
  <c r="AH147" i="5"/>
  <c r="AZ92" i="5"/>
  <c r="AX92" i="5" s="1"/>
  <c r="AH130" i="5"/>
  <c r="AZ106" i="5"/>
  <c r="AX106" i="5" s="1"/>
  <c r="AZ9" i="5"/>
  <c r="AX9" i="5" s="1"/>
  <c r="AH91" i="5"/>
  <c r="AZ50" i="5"/>
  <c r="AX50" i="5" s="1"/>
  <c r="AZ108" i="5"/>
  <c r="AX108" i="5" s="1"/>
  <c r="AH172" i="5"/>
  <c r="AH42" i="5"/>
  <c r="AH46" i="5"/>
  <c r="AH95" i="5"/>
  <c r="AH155" i="5"/>
  <c r="AB155" i="5" s="1"/>
  <c r="AH89" i="5"/>
  <c r="AB89" i="5" s="1"/>
  <c r="AH71" i="5"/>
  <c r="AA71" i="5" s="1"/>
  <c r="AH210" i="5"/>
  <c r="AA208" i="5"/>
  <c r="AB208" i="5"/>
  <c r="AH202" i="5"/>
  <c r="AH154" i="5"/>
  <c r="AA98" i="5"/>
  <c r="AB98" i="5"/>
  <c r="AZ28" i="5"/>
  <c r="AX28" i="5" s="1"/>
  <c r="AZ114" i="5"/>
  <c r="AX114" i="5" s="1"/>
  <c r="AZ37" i="5"/>
  <c r="AX37" i="5" s="1"/>
  <c r="AZ16" i="5"/>
  <c r="AX16" i="5" s="1"/>
  <c r="AH125" i="5"/>
  <c r="AZ52" i="5"/>
  <c r="AX52" i="5" s="1"/>
  <c r="AH32" i="5"/>
  <c r="AB32" i="5" s="1"/>
  <c r="AZ102" i="5"/>
  <c r="AX102" i="5" s="1"/>
  <c r="AH107" i="5"/>
  <c r="AA101" i="5"/>
  <c r="AB101" i="5"/>
  <c r="AZ30" i="5"/>
  <c r="AX30" i="5" s="1"/>
  <c r="AE164" i="5"/>
  <c r="AD164" i="5"/>
  <c r="AH77" i="5"/>
  <c r="AA132" i="5"/>
  <c r="AB132" i="5"/>
  <c r="AZ44" i="5"/>
  <c r="AX44" i="5" s="1"/>
  <c r="AH73" i="5"/>
  <c r="AH54" i="5"/>
  <c r="AZ18" i="5"/>
  <c r="AX18" i="5" s="1"/>
  <c r="AH26" i="5"/>
  <c r="AA26" i="5" s="1"/>
  <c r="AE26" i="5" s="1"/>
  <c r="AA182" i="5"/>
  <c r="AB182" i="5"/>
  <c r="AB90" i="5"/>
  <c r="AA90" i="5"/>
  <c r="AA126" i="5"/>
  <c r="AB126" i="5"/>
  <c r="AA58" i="5"/>
  <c r="AB58" i="5"/>
  <c r="AB143" i="5"/>
  <c r="AA143" i="5"/>
  <c r="AH120" i="5"/>
  <c r="AA165" i="5"/>
  <c r="AB165" i="5"/>
  <c r="AH97" i="5"/>
  <c r="AH50" i="5"/>
  <c r="AH196" i="5"/>
  <c r="AH134" i="5"/>
  <c r="AH115" i="5"/>
  <c r="AH177" i="5"/>
  <c r="AB64" i="5"/>
  <c r="AA64" i="5"/>
  <c r="AH65" i="5"/>
  <c r="AD189" i="5"/>
  <c r="AE189" i="5"/>
  <c r="AE173" i="5"/>
  <c r="AD173" i="5"/>
  <c r="AB128" i="5"/>
  <c r="AA128" i="5"/>
  <c r="AA188" i="5"/>
  <c r="AB188" i="5"/>
  <c r="AH191" i="5"/>
  <c r="AH206" i="5"/>
  <c r="AA109" i="5"/>
  <c r="AB109" i="5"/>
  <c r="AH119" i="5"/>
  <c r="AA200" i="5"/>
  <c r="AB200" i="5"/>
  <c r="AH178" i="5"/>
  <c r="AH49" i="5"/>
  <c r="AB88" i="5"/>
  <c r="AA88" i="5"/>
  <c r="AB116" i="5"/>
  <c r="AA116" i="5"/>
  <c r="AA129" i="5"/>
  <c r="AB129" i="5"/>
  <c r="AA105" i="5"/>
  <c r="AB105" i="5"/>
  <c r="AB192" i="5"/>
  <c r="AA192" i="5"/>
  <c r="AA193" i="5"/>
  <c r="AB193" i="5"/>
  <c r="AB111" i="5"/>
  <c r="AA111" i="5"/>
  <c r="AA139" i="5"/>
  <c r="AB139" i="5"/>
  <c r="AA84" i="5"/>
  <c r="AB84" i="5"/>
  <c r="AA81" i="5"/>
  <c r="AB81" i="5"/>
  <c r="AA170" i="5"/>
  <c r="AB170" i="5"/>
  <c r="AB55" i="5"/>
  <c r="AA55" i="5"/>
  <c r="AH159" i="5"/>
  <c r="AH203" i="5"/>
  <c r="AD40" i="5"/>
  <c r="AE40" i="5"/>
  <c r="AB186" i="5"/>
  <c r="AA186" i="5"/>
  <c r="AH100" i="5"/>
  <c r="AH181" i="5"/>
  <c r="AB135" i="5"/>
  <c r="AA135" i="5"/>
  <c r="AD108" i="5"/>
  <c r="AE108" i="5"/>
  <c r="AH185" i="5"/>
  <c r="AH33" i="5"/>
  <c r="AH70" i="5"/>
  <c r="AH180" i="5"/>
  <c r="AH131" i="5"/>
  <c r="AE175" i="5"/>
  <c r="AD175" i="5"/>
  <c r="AH207" i="5"/>
  <c r="AA112" i="5"/>
  <c r="AB112" i="5"/>
  <c r="AH140" i="5"/>
  <c r="AB95" i="5"/>
  <c r="AA95" i="5"/>
  <c r="AE96" i="5"/>
  <c r="AD96" i="5"/>
  <c r="AA32" i="5"/>
  <c r="AH153" i="5"/>
  <c r="AB110" i="5"/>
  <c r="AA110" i="5"/>
  <c r="AE93" i="5"/>
  <c r="AD93" i="5"/>
  <c r="AD201" i="5"/>
  <c r="AE201" i="5"/>
  <c r="R117" i="1"/>
  <c r="T117" i="1" s="1"/>
  <c r="R86" i="1"/>
  <c r="T86" i="1" s="1"/>
  <c r="R44" i="1"/>
  <c r="T44" i="1" s="1"/>
  <c r="R94" i="1"/>
  <c r="T94" i="1" s="1"/>
  <c r="R174" i="1"/>
  <c r="T174" i="1" s="1"/>
  <c r="R92" i="1"/>
  <c r="T92" i="1" s="1"/>
  <c r="R36" i="1"/>
  <c r="T36" i="1" s="1"/>
  <c r="R160" i="1"/>
  <c r="T160" i="1" s="1"/>
  <c r="R188" i="1"/>
  <c r="T188" i="1" s="1"/>
  <c r="R74" i="1"/>
  <c r="T74" i="1" s="1"/>
  <c r="R142" i="1"/>
  <c r="T142" i="1" s="1"/>
  <c r="R97" i="1"/>
  <c r="T97" i="1" s="1"/>
  <c r="R62" i="1"/>
  <c r="T62" i="1" s="1"/>
  <c r="R176" i="1"/>
  <c r="T176" i="1" s="1"/>
  <c r="R72" i="1"/>
  <c r="T72" i="1" s="1"/>
  <c r="R31" i="1"/>
  <c r="T31" i="1" s="1"/>
  <c r="R24" i="1"/>
  <c r="T24" i="1" s="1"/>
  <c r="R177" i="1"/>
  <c r="T177" i="1" s="1"/>
  <c r="R140" i="1"/>
  <c r="T140" i="1" s="1"/>
  <c r="R84" i="1"/>
  <c r="T84" i="1" s="1"/>
  <c r="R156" i="1"/>
  <c r="T156" i="1" s="1"/>
  <c r="R49" i="1"/>
  <c r="T49" i="1" s="1"/>
  <c r="R29" i="1"/>
  <c r="T29" i="1" s="1"/>
  <c r="R109" i="1"/>
  <c r="T109" i="1" s="1"/>
  <c r="R76" i="1"/>
  <c r="T76" i="1" s="1"/>
  <c r="R159" i="1"/>
  <c r="T159" i="1" s="1"/>
  <c r="R179" i="1"/>
  <c r="T179" i="1" s="1"/>
  <c r="R37" i="1"/>
  <c r="T37" i="1" s="1"/>
  <c r="R40" i="1"/>
  <c r="T40" i="1" s="1"/>
  <c r="R89" i="1"/>
  <c r="T89" i="1" s="1"/>
  <c r="R183" i="1"/>
  <c r="T183" i="1" s="1"/>
  <c r="R71" i="1"/>
  <c r="T71" i="1" s="1"/>
  <c r="R192" i="1"/>
  <c r="T192" i="1" s="1"/>
  <c r="R158" i="1"/>
  <c r="T158" i="1" s="1"/>
  <c r="R77" i="1"/>
  <c r="T77" i="1" s="1"/>
  <c r="AI86" i="4"/>
  <c r="AJ86" i="4"/>
  <c r="AK86" i="4"/>
  <c r="AJ228" i="4"/>
  <c r="AK228" i="4"/>
  <c r="AI228" i="4"/>
  <c r="AH228" i="4" s="1"/>
  <c r="AI100" i="4"/>
  <c r="AH100" i="4" s="1"/>
  <c r="AK100" i="4"/>
  <c r="AJ100" i="4"/>
  <c r="AH24" i="4"/>
  <c r="AA24" i="4" s="1"/>
  <c r="AE24" i="4" s="1"/>
  <c r="AH138" i="4"/>
  <c r="AA93" i="4"/>
  <c r="AB93" i="4"/>
  <c r="AJ227" i="4"/>
  <c r="AK227" i="4"/>
  <c r="AI227" i="4"/>
  <c r="AI30" i="4"/>
  <c r="AJ30" i="4"/>
  <c r="AK30" i="4"/>
  <c r="AB123" i="4"/>
  <c r="AA123" i="4"/>
  <c r="AH177" i="4"/>
  <c r="AB177" i="4" s="1"/>
  <c r="AH184" i="4"/>
  <c r="AB184" i="4" s="1"/>
  <c r="AH157" i="4"/>
  <c r="AB157" i="4" s="1"/>
  <c r="AA154" i="4"/>
  <c r="AB154" i="4"/>
  <c r="AH198" i="4"/>
  <c r="AH203" i="4"/>
  <c r="AA203" i="4" s="1"/>
  <c r="AH166" i="4"/>
  <c r="AB166" i="4" s="1"/>
  <c r="AH97" i="4"/>
  <c r="AH135" i="4"/>
  <c r="AA164" i="4"/>
  <c r="AB164" i="4"/>
  <c r="AB186" i="4"/>
  <c r="AA186" i="4"/>
  <c r="AA114" i="4"/>
  <c r="AB114" i="4"/>
  <c r="AH195" i="4"/>
  <c r="AB195" i="4" s="1"/>
  <c r="AH107" i="4"/>
  <c r="AB107" i="4" s="1"/>
  <c r="AJ173" i="4"/>
  <c r="AI173" i="4"/>
  <c r="AH173" i="4" s="1"/>
  <c r="AK173" i="4"/>
  <c r="AE197" i="4"/>
  <c r="AD197" i="4"/>
  <c r="AE139" i="4"/>
  <c r="AD139" i="4"/>
  <c r="AB118" i="4"/>
  <c r="AA118" i="4"/>
  <c r="AD218" i="4"/>
  <c r="AE218" i="4"/>
  <c r="AA147" i="4"/>
  <c r="AB147" i="4"/>
  <c r="AD43" i="4"/>
  <c r="AE43" i="4"/>
  <c r="AE153" i="4"/>
  <c r="AA61" i="4"/>
  <c r="AB61" i="4"/>
  <c r="AE50" i="4"/>
  <c r="AD131" i="4"/>
  <c r="AE131" i="4"/>
  <c r="AB205" i="4"/>
  <c r="AA205" i="4"/>
  <c r="AE53" i="4"/>
  <c r="AD53" i="4"/>
  <c r="AH132" i="4"/>
  <c r="AH165" i="4"/>
  <c r="AH207" i="4"/>
  <c r="AD185" i="4"/>
  <c r="AE185" i="4"/>
  <c r="AD202" i="4"/>
  <c r="AE202" i="4"/>
  <c r="AH151" i="4"/>
  <c r="AH160" i="4"/>
  <c r="AH79" i="4"/>
  <c r="AH171" i="4"/>
  <c r="AH191" i="4"/>
  <c r="AH219" i="4"/>
  <c r="AB204" i="4"/>
  <c r="AA204" i="4"/>
  <c r="AE45" i="4"/>
  <c r="AD45" i="4"/>
  <c r="AA211" i="4"/>
  <c r="AB211" i="4"/>
  <c r="AE216" i="4"/>
  <c r="AD216" i="4"/>
  <c r="AA34" i="4"/>
  <c r="AB34" i="4"/>
  <c r="AH74" i="4"/>
  <c r="AA96" i="4"/>
  <c r="AB96" i="4"/>
  <c r="AH80" i="4"/>
  <c r="AA36" i="4"/>
  <c r="AB36" i="4"/>
  <c r="AA183" i="4"/>
  <c r="AB183" i="4"/>
  <c r="AE99" i="4"/>
  <c r="AD99" i="4"/>
  <c r="AB40" i="4"/>
  <c r="AA40" i="4"/>
  <c r="AA182" i="4"/>
  <c r="AB182" i="4"/>
  <c r="AH149" i="4"/>
  <c r="AH221" i="4"/>
  <c r="AH172" i="4"/>
  <c r="R61" i="1"/>
  <c r="T61" i="1" s="1"/>
  <c r="R136" i="1"/>
  <c r="T136" i="1" s="1"/>
  <c r="R141" i="1"/>
  <c r="T141" i="1" s="1"/>
  <c r="C18" i="1"/>
  <c r="R23" i="1"/>
  <c r="T23" i="1" s="1"/>
  <c r="R96" i="1"/>
  <c r="T96" i="1" s="1"/>
  <c r="R79" i="1"/>
  <c r="T79" i="1" s="1"/>
  <c r="R121" i="1"/>
  <c r="T121" i="1" s="1"/>
  <c r="R148" i="1"/>
  <c r="T148" i="1" s="1"/>
  <c r="R95" i="1"/>
  <c r="T95" i="1" s="1"/>
  <c r="AJ77" i="4" l="1"/>
  <c r="AK77" i="4"/>
  <c r="AI77" i="4"/>
  <c r="AH77" i="4" s="1"/>
  <c r="AB89" i="4"/>
  <c r="AA89" i="4"/>
  <c r="AJ158" i="4"/>
  <c r="AI158" i="4"/>
  <c r="AH158" i="4" s="1"/>
  <c r="AK158" i="4"/>
  <c r="AA106" i="4"/>
  <c r="AB106" i="4"/>
  <c r="AJ162" i="4"/>
  <c r="AK162" i="4"/>
  <c r="AI162" i="4"/>
  <c r="AH162" i="4" s="1"/>
  <c r="AJ60" i="4"/>
  <c r="AK60" i="4"/>
  <c r="AI60" i="4"/>
  <c r="AH60" i="4" s="1"/>
  <c r="AK220" i="4"/>
  <c r="AI220" i="4"/>
  <c r="AJ220" i="4"/>
  <c r="AI201" i="4"/>
  <c r="AJ201" i="4"/>
  <c r="AK201" i="4"/>
  <c r="AJ180" i="4"/>
  <c r="AI180" i="4"/>
  <c r="AH180" i="4" s="1"/>
  <c r="AK180" i="4"/>
  <c r="AK117" i="4"/>
  <c r="AJ117" i="4"/>
  <c r="AI117" i="4"/>
  <c r="AH117" i="4" s="1"/>
  <c r="AB117" i="4" s="1"/>
  <c r="AI146" i="4"/>
  <c r="AK146" i="4"/>
  <c r="AJ146" i="4"/>
  <c r="AK58" i="4"/>
  <c r="AJ58" i="4"/>
  <c r="AI58" i="4"/>
  <c r="AH58" i="4" s="1"/>
  <c r="AK130" i="4"/>
  <c r="AI130" i="4"/>
  <c r="AJ130" i="4"/>
  <c r="AK78" i="4"/>
  <c r="AI78" i="4"/>
  <c r="AJ78" i="4"/>
  <c r="AI73" i="4"/>
  <c r="AJ73" i="4"/>
  <c r="AK73" i="4"/>
  <c r="AK98" i="4"/>
  <c r="AI98" i="4"/>
  <c r="AH98" i="4" s="1"/>
  <c r="AJ98" i="4"/>
  <c r="AJ148" i="4"/>
  <c r="AK148" i="4"/>
  <c r="AI148" i="4"/>
  <c r="AJ210" i="4"/>
  <c r="AI210" i="4"/>
  <c r="AK210" i="4"/>
  <c r="AK47" i="4"/>
  <c r="AI47" i="4"/>
  <c r="AJ47" i="4"/>
  <c r="AI163" i="4"/>
  <c r="AK163" i="4"/>
  <c r="AJ163" i="4"/>
  <c r="AK84" i="4"/>
  <c r="AJ84" i="4"/>
  <c r="AI84" i="4"/>
  <c r="AH84" i="4" s="1"/>
  <c r="AK115" i="4"/>
  <c r="AJ115" i="4"/>
  <c r="AI115" i="4"/>
  <c r="AH115" i="4" s="1"/>
  <c r="AK212" i="4"/>
  <c r="AJ212" i="4"/>
  <c r="AI212" i="4"/>
  <c r="AJ116" i="4"/>
  <c r="AH116" i="4" s="1"/>
  <c r="AK116" i="4"/>
  <c r="AI116" i="4"/>
  <c r="AZ33" i="4"/>
  <c r="AX33" i="4" s="1"/>
  <c r="AJ200" i="4"/>
  <c r="AI200" i="4"/>
  <c r="AK200" i="4"/>
  <c r="AH113" i="4"/>
  <c r="AB134" i="4"/>
  <c r="AA134" i="4"/>
  <c r="AZ14" i="4"/>
  <c r="AX14" i="4" s="1"/>
  <c r="AE133" i="4"/>
  <c r="AD133" i="4"/>
  <c r="AB68" i="4"/>
  <c r="AA68" i="4"/>
  <c r="AB129" i="4"/>
  <c r="AA129" i="4"/>
  <c r="AA209" i="4"/>
  <c r="AB209" i="4"/>
  <c r="AA72" i="4"/>
  <c r="AB72" i="4"/>
  <c r="AH141" i="4"/>
  <c r="AA54" i="4"/>
  <c r="AB54" i="4"/>
  <c r="AH119" i="4"/>
  <c r="AH92" i="4"/>
  <c r="AZ116" i="4"/>
  <c r="AX116" i="4" s="1"/>
  <c r="AH224" i="4"/>
  <c r="AH76" i="4"/>
  <c r="AB150" i="4"/>
  <c r="AA150" i="4"/>
  <c r="AZ89" i="4"/>
  <c r="AX89" i="4" s="1"/>
  <c r="AH110" i="4"/>
  <c r="AH51" i="4"/>
  <c r="AH27" i="4"/>
  <c r="AA27" i="4" s="1"/>
  <c r="AE27" i="4" s="1"/>
  <c r="AH189" i="4"/>
  <c r="AH87" i="4"/>
  <c r="AZ81" i="4"/>
  <c r="AX81" i="4" s="1"/>
  <c r="AH152" i="4"/>
  <c r="AZ30" i="4"/>
  <c r="AX30" i="4" s="1"/>
  <c r="AB188" i="4"/>
  <c r="AA188" i="4"/>
  <c r="AI199" i="4"/>
  <c r="AK199" i="4"/>
  <c r="AJ199" i="4"/>
  <c r="AA167" i="4"/>
  <c r="AB167" i="4"/>
  <c r="AB175" i="4"/>
  <c r="AA175" i="4"/>
  <c r="AA52" i="4"/>
  <c r="AB52" i="4"/>
  <c r="AB203" i="4"/>
  <c r="AZ50" i="4"/>
  <c r="AX50" i="4" s="1"/>
  <c r="AZ56" i="4"/>
  <c r="AX56" i="4" s="1"/>
  <c r="AZ67" i="4"/>
  <c r="AX67" i="4" s="1"/>
  <c r="AH70" i="4"/>
  <c r="AH125" i="4"/>
  <c r="AA91" i="4"/>
  <c r="AB91" i="4"/>
  <c r="AZ63" i="4"/>
  <c r="AX63" i="4" s="1"/>
  <c r="AH217" i="4"/>
  <c r="AD179" i="4"/>
  <c r="AE179" i="4"/>
  <c r="AH155" i="4"/>
  <c r="AA122" i="4"/>
  <c r="AB122" i="4"/>
  <c r="AZ108" i="4"/>
  <c r="AX108" i="4" s="1"/>
  <c r="AZ125" i="4"/>
  <c r="AX125" i="4" s="1"/>
  <c r="AZ57" i="4"/>
  <c r="AX57" i="4" s="1"/>
  <c r="AZ42" i="4"/>
  <c r="AX42" i="4" s="1"/>
  <c r="AZ44" i="4"/>
  <c r="AX44" i="4" s="1"/>
  <c r="AZ78" i="4"/>
  <c r="AX78" i="4" s="1"/>
  <c r="AZ117" i="4"/>
  <c r="AX117" i="4" s="1"/>
  <c r="AH39" i="4"/>
  <c r="AZ62" i="4"/>
  <c r="AX62" i="4" s="1"/>
  <c r="AZ68" i="4"/>
  <c r="AX68" i="4" s="1"/>
  <c r="AB42" i="4"/>
  <c r="AA42" i="4"/>
  <c r="AB174" i="4"/>
  <c r="AA174" i="4"/>
  <c r="AA65" i="4"/>
  <c r="AB65" i="4"/>
  <c r="AK136" i="4"/>
  <c r="AI136" i="4"/>
  <c r="AJ136" i="4"/>
  <c r="AH85" i="4"/>
  <c r="AB213" i="4"/>
  <c r="AA213" i="4"/>
  <c r="AB142" i="4"/>
  <c r="AA142" i="4"/>
  <c r="AB81" i="4"/>
  <c r="AA81" i="4"/>
  <c r="AZ136" i="4"/>
  <c r="AX136" i="4" s="1"/>
  <c r="AH102" i="4"/>
  <c r="AH71" i="4"/>
  <c r="AZ70" i="4"/>
  <c r="AX70" i="4" s="1"/>
  <c r="AB161" i="4"/>
  <c r="AA161" i="4"/>
  <c r="AZ47" i="4"/>
  <c r="AX47" i="4" s="1"/>
  <c r="AH127" i="4"/>
  <c r="AH214" i="4"/>
  <c r="AB168" i="4"/>
  <c r="AA168" i="4"/>
  <c r="AJ190" i="4"/>
  <c r="AI190" i="4"/>
  <c r="AH190" i="4" s="1"/>
  <c r="AK190" i="4"/>
  <c r="AB38" i="4"/>
  <c r="AA38" i="4"/>
  <c r="AA196" i="4"/>
  <c r="AB196" i="4"/>
  <c r="AA143" i="4"/>
  <c r="AB143" i="4"/>
  <c r="AA223" i="4"/>
  <c r="AB223" i="4"/>
  <c r="AB62" i="4"/>
  <c r="AA62" i="4"/>
  <c r="AJ49" i="4"/>
  <c r="AK49" i="4"/>
  <c r="AI49" i="4"/>
  <c r="AD215" i="4"/>
  <c r="AE215" i="4"/>
  <c r="AB193" i="4"/>
  <c r="AA193" i="4"/>
  <c r="AA64" i="4"/>
  <c r="AB64" i="4"/>
  <c r="AB32" i="4"/>
  <c r="AA32" i="4"/>
  <c r="AB101" i="4"/>
  <c r="AA101" i="4"/>
  <c r="AZ21" i="4"/>
  <c r="AX21" i="4" s="1"/>
  <c r="AZ98" i="4"/>
  <c r="AX98" i="4" s="1"/>
  <c r="AH94" i="4"/>
  <c r="AA187" i="4"/>
  <c r="AB187" i="4"/>
  <c r="AJ25" i="4"/>
  <c r="AI25" i="4"/>
  <c r="AK25" i="4"/>
  <c r="AB104" i="4"/>
  <c r="AA104" i="4"/>
  <c r="AA222" i="4"/>
  <c r="AB222" i="4"/>
  <c r="AK128" i="4"/>
  <c r="AJ128" i="4"/>
  <c r="AI128" i="4"/>
  <c r="AA103" i="4"/>
  <c r="AH181" i="4"/>
  <c r="AH176" i="4"/>
  <c r="AA56" i="4"/>
  <c r="AB56" i="4"/>
  <c r="AZ45" i="4"/>
  <c r="AX45" i="4" s="1"/>
  <c r="AH69" i="4"/>
  <c r="AZ96" i="4"/>
  <c r="AX96" i="4" s="1"/>
  <c r="AD145" i="4"/>
  <c r="AE145" i="4"/>
  <c r="AB82" i="4"/>
  <c r="AA82" i="4"/>
  <c r="AB44" i="4"/>
  <c r="AA44" i="4"/>
  <c r="AA208" i="4"/>
  <c r="AB208" i="4"/>
  <c r="AH48" i="4"/>
  <c r="AH105" i="4"/>
  <c r="AH46" i="4"/>
  <c r="AH90" i="4"/>
  <c r="AZ84" i="4"/>
  <c r="AX84" i="4" s="1"/>
  <c r="AZ82" i="4"/>
  <c r="AX82" i="4" s="1"/>
  <c r="AZ16" i="4"/>
  <c r="AX16" i="4" s="1"/>
  <c r="AH55" i="4"/>
  <c r="BB114" i="4"/>
  <c r="BA114" i="4"/>
  <c r="AZ114" i="4" s="1"/>
  <c r="AX114" i="4" s="1"/>
  <c r="AB109" i="4"/>
  <c r="AA109" i="4"/>
  <c r="AB111" i="4"/>
  <c r="AA111" i="4"/>
  <c r="AH63" i="4"/>
  <c r="AH83" i="4"/>
  <c r="AH140" i="4"/>
  <c r="AZ74" i="4"/>
  <c r="AX74" i="4" s="1"/>
  <c r="AZ46" i="4"/>
  <c r="AX46" i="4" s="1"/>
  <c r="AZ60" i="4"/>
  <c r="AX60" i="4" s="1"/>
  <c r="AB41" i="4"/>
  <c r="AA41" i="4"/>
  <c r="AZ124" i="4"/>
  <c r="AX124" i="4" s="1"/>
  <c r="AA35" i="4"/>
  <c r="AB35" i="4"/>
  <c r="AB57" i="4"/>
  <c r="AA57" i="4"/>
  <c r="AH66" i="4"/>
  <c r="AH170" i="4"/>
  <c r="AA67" i="4"/>
  <c r="AB67" i="4"/>
  <c r="AA194" i="4"/>
  <c r="AB194" i="4"/>
  <c r="AB95" i="4"/>
  <c r="AA95" i="4"/>
  <c r="AB178" i="4"/>
  <c r="AA178" i="4"/>
  <c r="AZ139" i="4"/>
  <c r="AX139" i="4" s="1"/>
  <c r="AH33" i="4"/>
  <c r="AD108" i="4"/>
  <c r="AE108" i="4"/>
  <c r="AE192" i="4"/>
  <c r="AD192" i="4"/>
  <c r="AA59" i="4"/>
  <c r="AB59" i="4"/>
  <c r="AA169" i="4"/>
  <c r="AB169" i="4"/>
  <c r="AA120" i="4"/>
  <c r="AB120" i="4"/>
  <c r="AB126" i="4"/>
  <c r="AA126" i="4"/>
  <c r="AH75" i="4"/>
  <c r="AH37" i="4"/>
  <c r="AH88" i="4"/>
  <c r="F7" i="1"/>
  <c r="AA197" i="5"/>
  <c r="AD112" i="4"/>
  <c r="AA177" i="4"/>
  <c r="AA117" i="4"/>
  <c r="AA157" i="4"/>
  <c r="AE157" i="4" s="1"/>
  <c r="AD159" i="4"/>
  <c r="AA183" i="5"/>
  <c r="AE206" i="4"/>
  <c r="AE61" i="5"/>
  <c r="AB106" i="5"/>
  <c r="AA155" i="5"/>
  <c r="AD155" i="5" s="1"/>
  <c r="AA89" i="5"/>
  <c r="AE89" i="5" s="1"/>
  <c r="AA174" i="5"/>
  <c r="AD174" i="5" s="1"/>
  <c r="AA141" i="5"/>
  <c r="AD141" i="5" s="1"/>
  <c r="E14" i="1"/>
  <c r="AA107" i="4"/>
  <c r="AD107" i="4" s="1"/>
  <c r="AA79" i="5"/>
  <c r="AB62" i="5"/>
  <c r="AA166" i="4"/>
  <c r="AE166" i="4" s="1"/>
  <c r="AE182" i="5"/>
  <c r="AD182" i="5"/>
  <c r="AB77" i="5"/>
  <c r="AA77" i="5"/>
  <c r="AE98" i="5"/>
  <c r="AD98" i="5"/>
  <c r="AE52" i="5"/>
  <c r="AD52" i="5"/>
  <c r="AD169" i="5"/>
  <c r="AE169" i="5"/>
  <c r="AA152" i="5"/>
  <c r="AB152" i="5"/>
  <c r="AA120" i="5"/>
  <c r="AB120" i="5"/>
  <c r="AB154" i="5"/>
  <c r="AA154" i="5"/>
  <c r="AE162" i="5"/>
  <c r="AD162" i="5"/>
  <c r="AD113" i="5"/>
  <c r="AE113" i="5"/>
  <c r="AA138" i="5"/>
  <c r="AB138" i="5"/>
  <c r="AA125" i="5"/>
  <c r="AB125" i="5"/>
  <c r="AA202" i="5"/>
  <c r="AB202" i="5"/>
  <c r="AA46" i="5"/>
  <c r="AB46" i="5"/>
  <c r="AA130" i="5"/>
  <c r="AB130" i="5"/>
  <c r="AE68" i="5"/>
  <c r="AD68" i="5"/>
  <c r="AE34" i="5"/>
  <c r="AD34" i="5"/>
  <c r="AA142" i="5"/>
  <c r="AB142" i="5"/>
  <c r="AB71" i="5"/>
  <c r="AB54" i="5"/>
  <c r="AA54" i="5"/>
  <c r="AB42" i="5"/>
  <c r="AA42" i="5"/>
  <c r="AE212" i="5"/>
  <c r="AD212" i="5"/>
  <c r="AB92" i="5"/>
  <c r="AA92" i="5"/>
  <c r="AE184" i="5"/>
  <c r="AD184" i="5"/>
  <c r="AE58" i="5"/>
  <c r="AD58" i="5"/>
  <c r="AA39" i="5"/>
  <c r="AD39" i="5" s="1"/>
  <c r="AE126" i="5"/>
  <c r="AD126" i="5"/>
  <c r="AB73" i="5"/>
  <c r="AA73" i="5"/>
  <c r="AD208" i="5"/>
  <c r="AE208" i="5"/>
  <c r="AB172" i="5"/>
  <c r="AA172" i="5"/>
  <c r="AB147" i="5"/>
  <c r="AA147" i="5"/>
  <c r="AD104" i="5"/>
  <c r="AE104" i="5"/>
  <c r="AD90" i="5"/>
  <c r="AE90" i="5"/>
  <c r="AE101" i="5"/>
  <c r="AD101" i="5"/>
  <c r="AB210" i="5"/>
  <c r="AA210" i="5"/>
  <c r="AB44" i="5"/>
  <c r="AA44" i="5"/>
  <c r="AE151" i="5"/>
  <c r="AD151" i="5"/>
  <c r="AD53" i="5"/>
  <c r="AE53" i="5"/>
  <c r="AD133" i="5"/>
  <c r="AE133" i="5"/>
  <c r="AB107" i="5"/>
  <c r="AA107" i="5"/>
  <c r="AB35" i="5"/>
  <c r="AA35" i="5"/>
  <c r="AE118" i="5"/>
  <c r="AD118" i="5"/>
  <c r="AA82" i="5"/>
  <c r="AB82" i="5"/>
  <c r="AD143" i="5"/>
  <c r="AE143" i="5"/>
  <c r="AE132" i="5"/>
  <c r="AD132" i="5"/>
  <c r="AA91" i="5"/>
  <c r="AB91" i="5"/>
  <c r="AD157" i="5"/>
  <c r="AE157" i="5"/>
  <c r="AB94" i="5"/>
  <c r="AA94" i="5"/>
  <c r="AD81" i="5"/>
  <c r="AE81" i="5"/>
  <c r="AD200" i="5"/>
  <c r="AE200" i="5"/>
  <c r="AD186" i="5"/>
  <c r="AE186" i="5"/>
  <c r="AE55" i="5"/>
  <c r="AD55" i="5"/>
  <c r="AE192" i="5"/>
  <c r="AD192" i="5"/>
  <c r="AA119" i="5"/>
  <c r="AB119" i="5"/>
  <c r="AE71" i="5"/>
  <c r="AD71" i="5"/>
  <c r="AE64" i="5"/>
  <c r="AD64" i="5"/>
  <c r="AD84" i="5"/>
  <c r="AE84" i="5"/>
  <c r="AE165" i="5"/>
  <c r="AD165" i="5"/>
  <c r="AE197" i="5"/>
  <c r="AD197" i="5"/>
  <c r="AE88" i="5"/>
  <c r="AD88" i="5"/>
  <c r="AD109" i="5"/>
  <c r="AE109" i="5"/>
  <c r="AB177" i="5"/>
  <c r="AA177" i="5"/>
  <c r="AE62" i="5"/>
  <c r="AD62" i="5"/>
  <c r="AE105" i="5"/>
  <c r="AD105" i="5"/>
  <c r="AB115" i="5"/>
  <c r="AA115" i="5"/>
  <c r="AB206" i="5"/>
  <c r="AA206" i="5"/>
  <c r="AA203" i="5"/>
  <c r="AB203" i="5"/>
  <c r="AA49" i="5"/>
  <c r="AB49" i="5"/>
  <c r="AB191" i="5"/>
  <c r="AA191" i="5"/>
  <c r="AA134" i="5"/>
  <c r="AB134" i="5"/>
  <c r="AB159" i="5"/>
  <c r="AA159" i="5"/>
  <c r="AD170" i="5"/>
  <c r="AE170" i="5"/>
  <c r="AD139" i="5"/>
  <c r="AE139" i="5"/>
  <c r="AE193" i="5"/>
  <c r="AD193" i="5"/>
  <c r="AE129" i="5"/>
  <c r="AD129" i="5"/>
  <c r="AA178" i="5"/>
  <c r="AB178" i="5"/>
  <c r="AA65" i="5"/>
  <c r="AB65" i="5"/>
  <c r="AA196" i="5"/>
  <c r="AB196" i="5"/>
  <c r="AA181" i="5"/>
  <c r="AB181" i="5"/>
  <c r="AE111" i="5"/>
  <c r="AD111" i="5"/>
  <c r="AD183" i="5"/>
  <c r="AE183" i="5"/>
  <c r="AE116" i="5"/>
  <c r="AD116" i="5"/>
  <c r="AD188" i="5"/>
  <c r="AE188" i="5"/>
  <c r="AA50" i="5"/>
  <c r="AB50" i="5"/>
  <c r="AA100" i="5"/>
  <c r="AB100" i="5"/>
  <c r="AD128" i="5"/>
  <c r="AE128" i="5"/>
  <c r="AA97" i="5"/>
  <c r="AB97" i="5"/>
  <c r="AE106" i="5"/>
  <c r="AD106" i="5"/>
  <c r="AD79" i="5"/>
  <c r="AE79" i="5"/>
  <c r="AA207" i="5"/>
  <c r="AB207" i="5"/>
  <c r="AB33" i="5"/>
  <c r="AA33" i="5"/>
  <c r="AD95" i="5"/>
  <c r="AE95" i="5"/>
  <c r="AB185" i="5"/>
  <c r="AA185" i="5"/>
  <c r="AE110" i="5"/>
  <c r="AD110" i="5"/>
  <c r="AB140" i="5"/>
  <c r="AA140" i="5"/>
  <c r="AB131" i="5"/>
  <c r="AA131" i="5"/>
  <c r="AB153" i="5"/>
  <c r="AA153" i="5"/>
  <c r="AA180" i="5"/>
  <c r="AB180" i="5"/>
  <c r="AD135" i="5"/>
  <c r="AE135" i="5"/>
  <c r="AD112" i="5"/>
  <c r="AE112" i="5"/>
  <c r="AA70" i="5"/>
  <c r="AB70" i="5"/>
  <c r="AE32" i="5"/>
  <c r="AD32" i="5"/>
  <c r="AD164" i="4"/>
  <c r="AE164" i="4"/>
  <c r="AA195" i="4"/>
  <c r="AE195" i="4" s="1"/>
  <c r="AB135" i="4"/>
  <c r="AA135" i="4"/>
  <c r="AH30" i="4"/>
  <c r="AA30" i="4" s="1"/>
  <c r="AE30" i="4" s="1"/>
  <c r="AH86" i="4"/>
  <c r="AH227" i="4"/>
  <c r="AB198" i="4"/>
  <c r="AA198" i="4"/>
  <c r="AA100" i="4"/>
  <c r="AB100" i="4"/>
  <c r="AE114" i="4"/>
  <c r="AD114" i="4"/>
  <c r="AB228" i="4"/>
  <c r="AA228" i="4"/>
  <c r="AA184" i="4"/>
  <c r="AD184" i="4" s="1"/>
  <c r="AB173" i="4"/>
  <c r="AA173" i="4"/>
  <c r="AE186" i="4"/>
  <c r="AD186" i="4"/>
  <c r="AD123" i="4"/>
  <c r="AE123" i="4"/>
  <c r="AA97" i="4"/>
  <c r="AB97" i="4"/>
  <c r="AE93" i="4"/>
  <c r="AD93" i="4"/>
  <c r="AB138" i="4"/>
  <c r="AA138" i="4"/>
  <c r="AD154" i="4"/>
  <c r="AE154" i="4"/>
  <c r="AE107" i="4"/>
  <c r="AE40" i="4"/>
  <c r="AD40" i="4"/>
  <c r="AD34" i="4"/>
  <c r="AE34" i="4"/>
  <c r="AA151" i="4"/>
  <c r="AB151" i="4"/>
  <c r="AD36" i="4"/>
  <c r="AE36" i="4"/>
  <c r="AE204" i="4"/>
  <c r="AD204" i="4"/>
  <c r="AA207" i="4"/>
  <c r="AB207" i="4"/>
  <c r="AD203" i="4"/>
  <c r="AE203" i="4"/>
  <c r="AE106" i="4"/>
  <c r="AD106" i="4"/>
  <c r="AE61" i="4"/>
  <c r="AD61" i="4"/>
  <c r="AE147" i="4"/>
  <c r="AD147" i="4"/>
  <c r="AA221" i="4"/>
  <c r="AB221" i="4"/>
  <c r="AD117" i="4"/>
  <c r="AE117" i="4"/>
  <c r="AE211" i="4"/>
  <c r="AD211" i="4"/>
  <c r="AA219" i="4"/>
  <c r="AB219" i="4"/>
  <c r="AA79" i="4"/>
  <c r="AB79" i="4"/>
  <c r="AA80" i="4"/>
  <c r="AB80" i="4"/>
  <c r="AD205" i="4"/>
  <c r="AE205" i="4"/>
  <c r="AA74" i="4"/>
  <c r="AB74" i="4"/>
  <c r="AA191" i="4"/>
  <c r="AB191" i="4"/>
  <c r="AA172" i="4"/>
  <c r="AB172" i="4"/>
  <c r="AE182" i="4"/>
  <c r="AD182" i="4"/>
  <c r="AE183" i="4"/>
  <c r="AD183" i="4"/>
  <c r="AD96" i="4"/>
  <c r="AE96" i="4"/>
  <c r="AB171" i="4"/>
  <c r="AA171" i="4"/>
  <c r="AA165" i="4"/>
  <c r="AB165" i="4"/>
  <c r="AE103" i="4"/>
  <c r="AD103" i="4"/>
  <c r="AE89" i="4"/>
  <c r="AD89" i="4"/>
  <c r="AA132" i="4"/>
  <c r="AB132" i="4"/>
  <c r="AA149" i="4"/>
  <c r="AB149" i="4"/>
  <c r="AA160" i="4"/>
  <c r="AB160" i="4"/>
  <c r="AE177" i="4"/>
  <c r="AD177" i="4"/>
  <c r="AD118" i="4"/>
  <c r="AE118" i="4"/>
  <c r="AA170" i="4" l="1"/>
  <c r="AB170" i="4"/>
  <c r="AD196" i="4"/>
  <c r="AE196" i="4"/>
  <c r="AA87" i="4"/>
  <c r="AB87" i="4"/>
  <c r="AE82" i="4"/>
  <c r="AD82" i="4"/>
  <c r="AE64" i="4"/>
  <c r="AD64" i="4"/>
  <c r="AD38" i="4"/>
  <c r="AE38" i="4"/>
  <c r="AD81" i="4"/>
  <c r="AE81" i="4"/>
  <c r="AA189" i="4"/>
  <c r="AB189" i="4"/>
  <c r="AA158" i="4"/>
  <c r="AB158" i="4"/>
  <c r="AD126" i="4"/>
  <c r="AE126" i="4"/>
  <c r="AD95" i="4"/>
  <c r="AE95" i="4"/>
  <c r="AD57" i="4"/>
  <c r="AE57" i="4"/>
  <c r="AB46" i="4"/>
  <c r="AA46" i="4"/>
  <c r="AA176" i="4"/>
  <c r="AB176" i="4"/>
  <c r="AD104" i="4"/>
  <c r="AE104" i="4"/>
  <c r="AE193" i="4"/>
  <c r="AD193" i="4"/>
  <c r="AH199" i="4"/>
  <c r="AH47" i="4"/>
  <c r="AA115" i="4"/>
  <c r="AB115" i="4"/>
  <c r="AB90" i="4"/>
  <c r="AA90" i="4"/>
  <c r="AB94" i="4"/>
  <c r="AA94" i="4"/>
  <c r="AA127" i="4"/>
  <c r="AB127" i="4"/>
  <c r="AB224" i="4"/>
  <c r="AA224" i="4"/>
  <c r="AA105" i="4"/>
  <c r="AB105" i="4"/>
  <c r="AA181" i="4"/>
  <c r="AB181" i="4"/>
  <c r="AE161" i="4"/>
  <c r="AD161" i="4"/>
  <c r="AE142" i="4"/>
  <c r="AD142" i="4"/>
  <c r="AA39" i="4"/>
  <c r="AB39" i="4"/>
  <c r="AD91" i="4"/>
  <c r="AE91" i="4"/>
  <c r="AE52" i="4"/>
  <c r="AD52" i="4"/>
  <c r="AE188" i="4"/>
  <c r="AD188" i="4"/>
  <c r="AB51" i="4"/>
  <c r="AA51" i="4"/>
  <c r="AA92" i="4"/>
  <c r="AB92" i="4"/>
  <c r="AE209" i="4"/>
  <c r="AD209" i="4"/>
  <c r="AE134" i="4"/>
  <c r="AD134" i="4"/>
  <c r="AB84" i="4"/>
  <c r="AA84" i="4"/>
  <c r="AB98" i="4"/>
  <c r="AA98" i="4"/>
  <c r="AH146" i="4"/>
  <c r="AA162" i="4"/>
  <c r="AB162" i="4"/>
  <c r="AD187" i="4"/>
  <c r="AE187" i="4"/>
  <c r="AA214" i="4"/>
  <c r="AB214" i="4"/>
  <c r="AA76" i="4"/>
  <c r="AB76" i="4"/>
  <c r="AD59" i="4"/>
  <c r="AE59" i="4"/>
  <c r="AE109" i="4"/>
  <c r="AD109" i="4"/>
  <c r="AE222" i="4"/>
  <c r="AD222" i="4"/>
  <c r="AH136" i="4"/>
  <c r="AA140" i="4"/>
  <c r="AB140" i="4"/>
  <c r="AA48" i="4"/>
  <c r="AB48" i="4"/>
  <c r="AD101" i="4"/>
  <c r="AE101" i="4"/>
  <c r="AE223" i="4"/>
  <c r="AD223" i="4"/>
  <c r="AB190" i="4"/>
  <c r="AA190" i="4"/>
  <c r="AD65" i="4"/>
  <c r="AE65" i="4"/>
  <c r="AE122" i="4"/>
  <c r="AD122" i="4"/>
  <c r="AB125" i="4"/>
  <c r="AA125" i="4"/>
  <c r="AE175" i="4"/>
  <c r="AD175" i="4"/>
  <c r="AB110" i="4"/>
  <c r="AA110" i="4"/>
  <c r="AA119" i="4"/>
  <c r="AB119" i="4"/>
  <c r="AE129" i="4"/>
  <c r="AD129" i="4"/>
  <c r="AA116" i="4"/>
  <c r="AB116" i="4"/>
  <c r="AH130" i="4"/>
  <c r="AH201" i="4"/>
  <c r="AE178" i="4"/>
  <c r="AD178" i="4"/>
  <c r="AB60" i="4"/>
  <c r="AA60" i="4"/>
  <c r="AB75" i="4"/>
  <c r="AA75" i="4"/>
  <c r="AB66" i="4"/>
  <c r="AA66" i="4"/>
  <c r="AD56" i="4"/>
  <c r="AE56" i="4"/>
  <c r="AD62" i="4"/>
  <c r="AE62" i="4"/>
  <c r="AD72" i="4"/>
  <c r="AE72" i="4"/>
  <c r="AH78" i="4"/>
  <c r="AE120" i="4"/>
  <c r="AD120" i="4"/>
  <c r="AE194" i="4"/>
  <c r="AD194" i="4"/>
  <c r="AE35" i="4"/>
  <c r="AD35" i="4"/>
  <c r="AA83" i="4"/>
  <c r="AB83" i="4"/>
  <c r="AB55" i="4"/>
  <c r="AA55" i="4"/>
  <c r="AH128" i="4"/>
  <c r="AH25" i="4"/>
  <c r="AA25" i="4" s="1"/>
  <c r="AE25" i="4" s="1"/>
  <c r="AD213" i="4"/>
  <c r="AE213" i="4"/>
  <c r="AD174" i="4"/>
  <c r="AE174" i="4"/>
  <c r="AB155" i="4"/>
  <c r="AA155" i="4"/>
  <c r="AA70" i="4"/>
  <c r="AB70" i="4"/>
  <c r="AA113" i="4"/>
  <c r="AB113" i="4"/>
  <c r="AH212" i="4"/>
  <c r="AH210" i="4"/>
  <c r="AA77" i="4"/>
  <c r="AB77" i="4"/>
  <c r="AB217" i="4"/>
  <c r="AA217" i="4"/>
  <c r="AB180" i="4"/>
  <c r="AA180" i="4"/>
  <c r="AB33" i="4"/>
  <c r="AA33" i="4"/>
  <c r="AA63" i="4"/>
  <c r="AB63" i="4"/>
  <c r="AE208" i="4"/>
  <c r="AD208" i="4"/>
  <c r="AA69" i="4"/>
  <c r="AB69" i="4"/>
  <c r="AE32" i="4"/>
  <c r="AD32" i="4"/>
  <c r="AH49" i="4"/>
  <c r="AD143" i="4"/>
  <c r="AE143" i="4"/>
  <c r="AD168" i="4"/>
  <c r="AE168" i="4"/>
  <c r="AA71" i="4"/>
  <c r="AB71" i="4"/>
  <c r="AB152" i="4"/>
  <c r="AA152" i="4"/>
  <c r="AD150" i="4"/>
  <c r="AE150" i="4"/>
  <c r="AE54" i="4"/>
  <c r="AD54" i="4"/>
  <c r="AD68" i="4"/>
  <c r="AE68" i="4"/>
  <c r="AH163" i="4"/>
  <c r="AA58" i="4"/>
  <c r="AB58" i="4"/>
  <c r="AH220" i="4"/>
  <c r="AA37" i="4"/>
  <c r="AB37" i="4"/>
  <c r="AA88" i="4"/>
  <c r="AB88" i="4"/>
  <c r="AD169" i="4"/>
  <c r="AE169" i="4"/>
  <c r="AE67" i="4"/>
  <c r="AD67" i="4"/>
  <c r="AD41" i="4"/>
  <c r="AE41" i="4"/>
  <c r="AE111" i="4"/>
  <c r="AD111" i="4"/>
  <c r="AD44" i="4"/>
  <c r="AE44" i="4"/>
  <c r="AA102" i="4"/>
  <c r="AB102" i="4"/>
  <c r="AB85" i="4"/>
  <c r="AA85" i="4"/>
  <c r="AD42" i="4"/>
  <c r="AE42" i="4"/>
  <c r="AE167" i="4"/>
  <c r="AD167" i="4"/>
  <c r="AA141" i="4"/>
  <c r="AB141" i="4"/>
  <c r="AH200" i="4"/>
  <c r="AH148" i="4"/>
  <c r="AH73" i="4"/>
  <c r="AD157" i="4"/>
  <c r="AD195" i="4"/>
  <c r="AE155" i="5"/>
  <c r="AE141" i="5"/>
  <c r="AE184" i="4"/>
  <c r="AD89" i="5"/>
  <c r="AE174" i="5"/>
  <c r="AE39" i="5"/>
  <c r="AD166" i="4"/>
  <c r="AE172" i="5"/>
  <c r="AD172" i="5"/>
  <c r="AE91" i="5"/>
  <c r="AD91" i="5"/>
  <c r="AE42" i="5"/>
  <c r="AD42" i="5"/>
  <c r="AE202" i="5"/>
  <c r="AD202" i="5"/>
  <c r="AD35" i="5"/>
  <c r="AE35" i="5"/>
  <c r="AE154" i="5"/>
  <c r="AD154" i="5"/>
  <c r="AE54" i="5"/>
  <c r="AD54" i="5"/>
  <c r="AE125" i="5"/>
  <c r="AD125" i="5"/>
  <c r="AE94" i="5"/>
  <c r="AD94" i="5"/>
  <c r="AE107" i="5"/>
  <c r="AD107" i="5"/>
  <c r="AD44" i="5"/>
  <c r="AE44" i="5"/>
  <c r="AD73" i="5"/>
  <c r="AE73" i="5"/>
  <c r="AE92" i="5"/>
  <c r="AD92" i="5"/>
  <c r="AE130" i="5"/>
  <c r="AD130" i="5"/>
  <c r="AD138" i="5"/>
  <c r="AE138" i="5"/>
  <c r="AD120" i="5"/>
  <c r="AE120" i="5"/>
  <c r="AE210" i="5"/>
  <c r="AD210" i="5"/>
  <c r="AD147" i="5"/>
  <c r="AE147" i="5"/>
  <c r="AE77" i="5"/>
  <c r="AD77" i="5"/>
  <c r="AE142" i="5"/>
  <c r="AD142" i="5"/>
  <c r="AE46" i="5"/>
  <c r="AD46" i="5"/>
  <c r="AE152" i="5"/>
  <c r="AD152" i="5"/>
  <c r="AE82" i="5"/>
  <c r="AD82" i="5"/>
  <c r="AD100" i="5"/>
  <c r="AE100" i="5"/>
  <c r="AD196" i="5"/>
  <c r="AE196" i="5"/>
  <c r="AE134" i="5"/>
  <c r="AD134" i="5"/>
  <c r="AD191" i="5"/>
  <c r="AE191" i="5"/>
  <c r="AE115" i="5"/>
  <c r="AD115" i="5"/>
  <c r="AE50" i="5"/>
  <c r="AD50" i="5"/>
  <c r="AE65" i="5"/>
  <c r="AD65" i="5"/>
  <c r="AE97" i="5"/>
  <c r="AD97" i="5"/>
  <c r="AE178" i="5"/>
  <c r="AD178" i="5"/>
  <c r="AD49" i="5"/>
  <c r="AE49" i="5"/>
  <c r="AE119" i="5"/>
  <c r="AD119" i="5"/>
  <c r="AE159" i="5"/>
  <c r="AD159" i="5"/>
  <c r="AD181" i="5"/>
  <c r="AE181" i="5"/>
  <c r="AE203" i="5"/>
  <c r="AD203" i="5"/>
  <c r="AE206" i="5"/>
  <c r="AD206" i="5"/>
  <c r="AE177" i="5"/>
  <c r="AD177" i="5"/>
  <c r="AD131" i="5"/>
  <c r="AE131" i="5"/>
  <c r="AE140" i="5"/>
  <c r="AD140" i="5"/>
  <c r="AE33" i="5"/>
  <c r="AD33" i="5"/>
  <c r="AD180" i="5"/>
  <c r="AE180" i="5"/>
  <c r="AE207" i="5"/>
  <c r="AD207" i="5"/>
  <c r="AE153" i="5"/>
  <c r="AD153" i="5"/>
  <c r="AE185" i="5"/>
  <c r="AD185" i="5"/>
  <c r="AD70" i="5"/>
  <c r="AE70" i="5"/>
  <c r="AE100" i="4"/>
  <c r="AD100" i="4"/>
  <c r="AD198" i="4"/>
  <c r="AE198" i="4"/>
  <c r="AB86" i="4"/>
  <c r="AA86" i="4"/>
  <c r="AE173" i="4"/>
  <c r="AD173" i="4"/>
  <c r="AD138" i="4"/>
  <c r="AE138" i="4"/>
  <c r="AD135" i="4"/>
  <c r="AE135" i="4"/>
  <c r="AE97" i="4"/>
  <c r="AD97" i="4"/>
  <c r="AE228" i="4"/>
  <c r="AD228" i="4"/>
  <c r="AB227" i="4"/>
  <c r="AA227" i="4"/>
  <c r="AD171" i="4"/>
  <c r="AE171" i="4"/>
  <c r="AE149" i="4"/>
  <c r="AD149" i="4"/>
  <c r="AD132" i="4"/>
  <c r="AE132" i="4"/>
  <c r="AE151" i="4"/>
  <c r="AD151" i="4"/>
  <c r="AD219" i="4"/>
  <c r="AE219" i="4"/>
  <c r="AD160" i="4"/>
  <c r="AE160" i="4"/>
  <c r="AE172" i="4"/>
  <c r="AD172" i="4"/>
  <c r="AE221" i="4"/>
  <c r="AD221" i="4"/>
  <c r="AD165" i="4"/>
  <c r="AE165" i="4"/>
  <c r="AD191" i="4"/>
  <c r="AE191" i="4"/>
  <c r="AD80" i="4"/>
  <c r="AE80" i="4"/>
  <c r="AD207" i="4"/>
  <c r="AE207" i="4"/>
  <c r="AD74" i="4"/>
  <c r="AE74" i="4"/>
  <c r="AD79" i="4"/>
  <c r="AE79" i="4"/>
  <c r="AE180" i="4" l="1"/>
  <c r="AD180" i="4"/>
  <c r="AD140" i="4"/>
  <c r="AE140" i="4"/>
  <c r="AD127" i="4"/>
  <c r="AE127" i="4"/>
  <c r="AB199" i="4"/>
  <c r="AA199" i="4"/>
  <c r="AE158" i="4"/>
  <c r="AD158" i="4"/>
  <c r="AD170" i="4"/>
  <c r="AE170" i="4"/>
  <c r="AB148" i="4"/>
  <c r="AA148" i="4"/>
  <c r="AE85" i="4"/>
  <c r="AD85" i="4"/>
  <c r="AD69" i="4"/>
  <c r="AE69" i="4"/>
  <c r="AD113" i="4"/>
  <c r="AE113" i="4"/>
  <c r="AD60" i="4"/>
  <c r="AE60" i="4"/>
  <c r="AD125" i="4"/>
  <c r="AE125" i="4"/>
  <c r="AA136" i="4"/>
  <c r="AB136" i="4"/>
  <c r="AE76" i="4"/>
  <c r="AD76" i="4"/>
  <c r="AE98" i="4"/>
  <c r="AD98" i="4"/>
  <c r="AE94" i="4"/>
  <c r="AD94" i="4"/>
  <c r="AE51" i="4"/>
  <c r="AD51" i="4"/>
  <c r="AD92" i="4"/>
  <c r="AE92" i="4"/>
  <c r="AE181" i="4"/>
  <c r="AD181" i="4"/>
  <c r="AE189" i="4"/>
  <c r="AD189" i="4"/>
  <c r="AB220" i="4"/>
  <c r="AA220" i="4"/>
  <c r="AD70" i="4"/>
  <c r="AE70" i="4"/>
  <c r="AD84" i="4"/>
  <c r="AE84" i="4"/>
  <c r="AE141" i="4"/>
  <c r="AD141" i="4"/>
  <c r="AE102" i="4"/>
  <c r="AD102" i="4"/>
  <c r="AD155" i="4"/>
  <c r="AE155" i="4"/>
  <c r="AE55" i="4"/>
  <c r="AD55" i="4"/>
  <c r="AE119" i="4"/>
  <c r="AD119" i="4"/>
  <c r="AD39" i="4"/>
  <c r="AE39" i="4"/>
  <c r="AD105" i="4"/>
  <c r="AE105" i="4"/>
  <c r="AE87" i="4"/>
  <c r="AD87" i="4"/>
  <c r="AE37" i="4"/>
  <c r="AD37" i="4"/>
  <c r="AB128" i="4"/>
  <c r="AA128" i="4"/>
  <c r="AE214" i="4"/>
  <c r="AD214" i="4"/>
  <c r="AD90" i="4"/>
  <c r="AE90" i="4"/>
  <c r="AD58" i="4"/>
  <c r="AE58" i="4"/>
  <c r="AD152" i="4"/>
  <c r="AE152" i="4"/>
  <c r="AA49" i="4"/>
  <c r="AB49" i="4"/>
  <c r="AE63" i="4"/>
  <c r="AD63" i="4"/>
  <c r="AD77" i="4"/>
  <c r="AE77" i="4"/>
  <c r="AE66" i="4"/>
  <c r="AD66" i="4"/>
  <c r="AA201" i="4"/>
  <c r="AB201" i="4"/>
  <c r="AE110" i="4"/>
  <c r="AD110" i="4"/>
  <c r="AD224" i="4"/>
  <c r="AE224" i="4"/>
  <c r="AB163" i="4"/>
  <c r="AA163" i="4"/>
  <c r="AE33" i="4"/>
  <c r="AD33" i="4"/>
  <c r="AB210" i="4"/>
  <c r="AA210" i="4"/>
  <c r="AB78" i="4"/>
  <c r="AA78" i="4"/>
  <c r="AB130" i="4"/>
  <c r="AA130" i="4"/>
  <c r="AD48" i="4"/>
  <c r="AE48" i="4"/>
  <c r="AE115" i="4"/>
  <c r="AD115" i="4"/>
  <c r="AE176" i="4"/>
  <c r="AD176" i="4"/>
  <c r="AA200" i="4"/>
  <c r="AB200" i="4"/>
  <c r="AD217" i="4"/>
  <c r="AE217" i="4"/>
  <c r="AB212" i="4"/>
  <c r="AA212" i="4"/>
  <c r="AD83" i="4"/>
  <c r="AE83" i="4"/>
  <c r="AE75" i="4"/>
  <c r="AD75" i="4"/>
  <c r="AD190" i="4"/>
  <c r="AE190" i="4"/>
  <c r="AD162" i="4"/>
  <c r="AE162" i="4"/>
  <c r="AA47" i="4"/>
  <c r="AB47" i="4"/>
  <c r="AD46" i="4"/>
  <c r="AE46" i="4"/>
  <c r="AA73" i="4"/>
  <c r="AB73" i="4"/>
  <c r="AD88" i="4"/>
  <c r="AE88" i="4"/>
  <c r="AD71" i="4"/>
  <c r="AE71" i="4"/>
  <c r="AE116" i="4"/>
  <c r="AD116" i="4"/>
  <c r="AB146" i="4"/>
  <c r="AA146" i="4"/>
  <c r="AC11" i="5"/>
  <c r="AE86" i="4"/>
  <c r="AD86" i="4"/>
  <c r="AE227" i="4"/>
  <c r="AD227" i="4"/>
  <c r="AD136" i="4" l="1"/>
  <c r="AE136" i="4"/>
  <c r="AE78" i="4"/>
  <c r="AD78" i="4"/>
  <c r="AD199" i="4"/>
  <c r="AE199" i="4"/>
  <c r="AE47" i="4"/>
  <c r="AD47" i="4"/>
  <c r="AD128" i="4"/>
  <c r="AE128" i="4"/>
  <c r="AD163" i="4"/>
  <c r="AE163" i="4"/>
  <c r="AD220" i="4"/>
  <c r="AE220" i="4"/>
  <c r="AD200" i="4"/>
  <c r="AE200" i="4"/>
  <c r="AE212" i="4"/>
  <c r="AD212" i="4"/>
  <c r="AE210" i="4"/>
  <c r="AD210" i="4"/>
  <c r="AE148" i="4"/>
  <c r="AD148" i="4"/>
  <c r="AE130" i="4"/>
  <c r="AD130" i="4"/>
  <c r="AC11" i="4"/>
  <c r="AD146" i="4"/>
  <c r="AE146" i="4"/>
  <c r="AD73" i="4"/>
  <c r="AE73" i="4"/>
  <c r="AD201" i="4"/>
  <c r="AE201" i="4"/>
  <c r="AD49" i="4"/>
  <c r="AE49" i="4"/>
</calcChain>
</file>

<file path=xl/sharedStrings.xml><?xml version="1.0" encoding="utf-8"?>
<sst xmlns="http://schemas.openxmlformats.org/spreadsheetml/2006/main" count="2959" uniqueCount="818">
  <si>
    <t>JAVSO..47..105</t>
  </si>
  <si>
    <t>IBVS 6244</t>
  </si>
  <si>
    <t>EB</t>
  </si>
  <si>
    <t>Epoch =</t>
  </si>
  <si>
    <t>error</t>
  </si>
  <si>
    <t>GCVS 4</t>
  </si>
  <si>
    <t>IBVS 4383</t>
  </si>
  <si>
    <t>IBVS 4562</t>
  </si>
  <si>
    <t>IBVS 4711</t>
  </si>
  <si>
    <t>n</t>
  </si>
  <si>
    <t>n'</t>
  </si>
  <si>
    <t>New Ephemeris =</t>
  </si>
  <si>
    <t>New Period =</t>
  </si>
  <si>
    <t>O-C</t>
  </si>
  <si>
    <t>Period =</t>
  </si>
  <si>
    <t>Source</t>
  </si>
  <si>
    <t>ToM</t>
  </si>
  <si>
    <t>Typ</t>
  </si>
  <si>
    <t>IBVS 5224</t>
  </si>
  <si>
    <t>GCVS 4 Eph.</t>
  </si>
  <si>
    <t>--- Working ----</t>
  </si>
  <si>
    <t>LS Intercept =</t>
  </si>
  <si>
    <t>LS Slope =</t>
  </si>
  <si>
    <t>New epoch =</t>
  </si>
  <si>
    <t>Linear</t>
  </si>
  <si>
    <t>Lin Fit</t>
  </si>
  <si>
    <t>System Type:</t>
  </si>
  <si>
    <t>Q fit</t>
  </si>
  <si>
    <t>Date</t>
  </si>
  <si>
    <t>M.</t>
  </si>
  <si>
    <t>Baldwin</t>
  </si>
  <si>
    <t>42887.602 :</t>
  </si>
  <si>
    <t>G.</t>
  </si>
  <si>
    <t>Samolyk</t>
  </si>
  <si>
    <t>Heifner</t>
  </si>
  <si>
    <t>Hanson</t>
  </si>
  <si>
    <t>P.</t>
  </si>
  <si>
    <t>Atwood</t>
  </si>
  <si>
    <t>S.</t>
  </si>
  <si>
    <t>Cook</t>
  </si>
  <si>
    <t>46181.592 :</t>
  </si>
  <si>
    <t>46526.717 :</t>
  </si>
  <si>
    <t>46550.646 :</t>
  </si>
  <si>
    <t>46878.677 :</t>
  </si>
  <si>
    <t>OMT #1</t>
  </si>
  <si>
    <t>wt</t>
  </si>
  <si>
    <t>wt*diff^2</t>
  </si>
  <si>
    <t>diff^2</t>
  </si>
  <si>
    <t>v</t>
  </si>
  <si>
    <t>JAAVS</t>
  </si>
  <si>
    <t>O 7,28</t>
  </si>
  <si>
    <t>K</t>
  </si>
  <si>
    <t>Peter H</t>
  </si>
  <si>
    <t>BBSAG</t>
  </si>
  <si>
    <t>Bull.33</t>
  </si>
  <si>
    <t>B</t>
  </si>
  <si>
    <t>SCI 76,173</t>
  </si>
  <si>
    <t>BAV-M</t>
  </si>
  <si>
    <t>Paschke A</t>
  </si>
  <si>
    <t>Bull.84</t>
  </si>
  <si>
    <t>Bull.88</t>
  </si>
  <si>
    <t>Bull.91</t>
  </si>
  <si>
    <t>pg</t>
  </si>
  <si>
    <t>Bull.94</t>
  </si>
  <si>
    <t>S</t>
  </si>
  <si>
    <t>Bull.95</t>
  </si>
  <si>
    <t>Bull.100</t>
  </si>
  <si>
    <t>Bull.101</t>
  </si>
  <si>
    <t>Bull.103</t>
  </si>
  <si>
    <t>Bull.104</t>
  </si>
  <si>
    <t>Bull.112</t>
  </si>
  <si>
    <t>Bull.114</t>
  </si>
  <si>
    <t>ccd</t>
  </si>
  <si>
    <t>IBVS 0779</t>
  </si>
  <si>
    <t>IBVS 5296</t>
  </si>
  <si>
    <t>II</t>
  </si>
  <si>
    <t>IBVS 5643</t>
  </si>
  <si>
    <t># of data points:</t>
  </si>
  <si>
    <t>AV Hya / gsc 0241-1208</t>
  </si>
  <si>
    <t>IBVS 5731</t>
  </si>
  <si>
    <t>IBVS 5438</t>
  </si>
  <si>
    <t>I</t>
  </si>
  <si>
    <t>My time zone &gt;&gt;&gt;&gt;&gt;</t>
  </si>
  <si>
    <t>(PST=8, PDT=MDT=7, MDT=CST=6, etc.)</t>
  </si>
  <si>
    <t>Quadratic</t>
  </si>
  <si>
    <t>LS Quadr term =</t>
  </si>
  <si>
    <t>na</t>
  </si>
  <si>
    <t>JD today</t>
  </si>
  <si>
    <t>New Cycle</t>
  </si>
  <si>
    <t>IBVS 5802</t>
  </si>
  <si>
    <t>Start of linear fit &gt;&gt;&gt;&gt;&gt;&gt;&gt;&gt;&gt;&gt;&gt;&gt;&gt;&gt;&gt;&gt;&gt;&gt;&gt;&gt;&gt;</t>
  </si>
  <si>
    <t>IBVS 5874</t>
  </si>
  <si>
    <t>IBVS 5894</t>
  </si>
  <si>
    <t>OEJV 0073</t>
  </si>
  <si>
    <t>BAD</t>
  </si>
  <si>
    <t>IBVS 5945</t>
  </si>
  <si>
    <t>Add cycle</t>
  </si>
  <si>
    <t>Old Cycle</t>
  </si>
  <si>
    <t>OEJV 116</t>
  </si>
  <si>
    <t>IBVS 5959</t>
  </si>
  <si>
    <t>IBVS 5992</t>
  </si>
  <si>
    <t>JAVSO..36..171</t>
  </si>
  <si>
    <t>JAVSO..39...94</t>
  </si>
  <si>
    <t>JAVSO..36..186</t>
  </si>
  <si>
    <t>JAVSO..37...44</t>
  </si>
  <si>
    <t>JAVSO..38..183</t>
  </si>
  <si>
    <t>JAVSO..39..177</t>
  </si>
  <si>
    <t>IBVS 6029</t>
  </si>
  <si>
    <t>2013JAVSO..41..328</t>
  </si>
  <si>
    <t>A+A.10.69.1960</t>
  </si>
  <si>
    <t>MVS 570 1961</t>
  </si>
  <si>
    <t>BBSAG 33, 3</t>
  </si>
  <si>
    <t>Ap+SS..76..173</t>
  </si>
  <si>
    <t>IBVS 6131</t>
  </si>
  <si>
    <t>2014JAVSO..42..426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</si>
  <si>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</si>
  <si>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</si>
  <si>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</si>
  <si>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</si>
  <si>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</si>
  <si>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</si>
  <si>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</si>
  <si>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</si>
  <si>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</si>
  <si>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</si>
  <si>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</si>
  <si>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 -0.003 </t>
  </si>
  <si>
    <t>F </t>
  </si>
  <si>
    <t>2431143.25 </t>
  </si>
  <si>
    <t> 22.02.1944 18:00 </t>
  </si>
  <si>
    <t> -0.00 </t>
  </si>
  <si>
    <t>V </t>
  </si>
  <si>
    <t> W.Zessewitsch </t>
  </si>
  <si>
    <t> IODE 4.2.131 </t>
  </si>
  <si>
    <t>2431150.10 </t>
  </si>
  <si>
    <t> 29.02.1944 14:24 </t>
  </si>
  <si>
    <t> 0.01 </t>
  </si>
  <si>
    <t>2431156.27 </t>
  </si>
  <si>
    <t> 06.03.1944 18:28 </t>
  </si>
  <si>
    <t> 0.03 </t>
  </si>
  <si>
    <t>2431162.41 </t>
  </si>
  <si>
    <t> 12.03.1944 21:50 </t>
  </si>
  <si>
    <t> 0.02 </t>
  </si>
  <si>
    <t>2431169.21 </t>
  </si>
  <si>
    <t> 19.03.1944 17:02 </t>
  </si>
  <si>
    <t> -0.01 </t>
  </si>
  <si>
    <t>2431173.30 </t>
  </si>
  <si>
    <t> 23.03.1944 19:12 </t>
  </si>
  <si>
    <t> -0.02 </t>
  </si>
  <si>
    <t>2431177.37 </t>
  </si>
  <si>
    <t> 27.03.1944 20:52 </t>
  </si>
  <si>
    <t> -0.05 </t>
  </si>
  <si>
    <t>2431193.16 </t>
  </si>
  <si>
    <t> 12.04.1944 15:50 </t>
  </si>
  <si>
    <t>2431212.23 </t>
  </si>
  <si>
    <t> 01.05.1944 17:31 </t>
  </si>
  <si>
    <t>2435874.486 </t>
  </si>
  <si>
    <t> 04.02.1957 23:39 </t>
  </si>
  <si>
    <t> 0.012 </t>
  </si>
  <si>
    <t>P </t>
  </si>
  <si>
    <t> H.Busch </t>
  </si>
  <si>
    <t> MHAR 3.13 </t>
  </si>
  <si>
    <t>2435924.376 </t>
  </si>
  <si>
    <t> 26.03.1957 21:01 </t>
  </si>
  <si>
    <t> 0.013 </t>
  </si>
  <si>
    <t>2436673.388 </t>
  </si>
  <si>
    <t> 14.04.1959 21:18 </t>
  </si>
  <si>
    <t> R.Szafraniec </t>
  </si>
  <si>
    <t> AA 10.69 </t>
  </si>
  <si>
    <t>2437318.501 </t>
  </si>
  <si>
    <t> 19.01.1961 00:01 </t>
  </si>
  <si>
    <t> -0.010 </t>
  </si>
  <si>
    <t>2437696.436 </t>
  </si>
  <si>
    <t> 31.01.1962 22:27 </t>
  </si>
  <si>
    <t> 0.001 </t>
  </si>
  <si>
    <t>2438317.658 </t>
  </si>
  <si>
    <t> 15.10.1963 03:47 </t>
  </si>
  <si>
    <t> 0.007 </t>
  </si>
  <si>
    <t>2438471.426 </t>
  </si>
  <si>
    <t> 16.03.1964 22:13 </t>
  </si>
  <si>
    <t> 0.008 </t>
  </si>
  <si>
    <t>2438851.397 </t>
  </si>
  <si>
    <t> 31.03.1965 21:31 </t>
  </si>
  <si>
    <t> 0.005 </t>
  </si>
  <si>
    <t>2438853.440 </t>
  </si>
  <si>
    <t> 02.04.1965 22:33 </t>
  </si>
  <si>
    <t> -0.002 </t>
  </si>
  <si>
    <t>2439611.351 </t>
  </si>
  <si>
    <t> 30.04.1967 20:25 </t>
  </si>
  <si>
    <t>2439913.438 </t>
  </si>
  <si>
    <t> 26.02.1968 22:30 </t>
  </si>
  <si>
    <t> 0.033 </t>
  </si>
  <si>
    <t>2439915.453 </t>
  </si>
  <si>
    <t> 28.02.1968 22:52 </t>
  </si>
  <si>
    <t>2439967.398 </t>
  </si>
  <si>
    <t> 20.04.1968 21:33 </t>
  </si>
  <si>
    <t> 0.004 </t>
  </si>
  <si>
    <t>2441392.316 </t>
  </si>
  <si>
    <t> 15.03.1972 19:35 </t>
  </si>
  <si>
    <t> 0.020 </t>
  </si>
  <si>
    <t> Z.Klimek </t>
  </si>
  <si>
    <t>IBVS 779 </t>
  </si>
  <si>
    <t>2442494.640 </t>
  </si>
  <si>
    <t> 23.03.1975 03:21 </t>
  </si>
  <si>
    <t> 0.010 </t>
  </si>
  <si>
    <t> M.Baldwin </t>
  </si>
  <si>
    <t> AVSJ 7.36 </t>
  </si>
  <si>
    <t>2442507.624 </t>
  </si>
  <si>
    <t> 05.04.1975 02:58 </t>
  </si>
  <si>
    <t> 0.009 </t>
  </si>
  <si>
    <t>2442509.675 </t>
  </si>
  <si>
    <t> 07.04.1975 04:12 </t>
  </si>
  <si>
    <t>2442837.709 </t>
  </si>
  <si>
    <t> 29.02.1976 05:00 </t>
  </si>
  <si>
    <t> AOEB 1 </t>
  </si>
  <si>
    <t>2442844.538 </t>
  </si>
  <si>
    <t> 07.03.1976 00:54 </t>
  </si>
  <si>
    <t>2442861.638 </t>
  </si>
  <si>
    <t> 24.03.1976 03:18 </t>
  </si>
  <si>
    <t> 0.019 </t>
  </si>
  <si>
    <t>2442863.675 </t>
  </si>
  <si>
    <t> 26.03.1976 04:12 </t>
  </si>
  <si>
    <t> 0.006 </t>
  </si>
  <si>
    <t>2442874.620 </t>
  </si>
  <si>
    <t> 06.04.1976 02:52 </t>
  </si>
  <si>
    <t> 0.016 </t>
  </si>
  <si>
    <t>2442887.602 </t>
  </si>
  <si>
    <t> 19.04.1976 02:26 </t>
  </si>
  <si>
    <t>2442891.696 </t>
  </si>
  <si>
    <t> 23.04.1976 04:42 </t>
  </si>
  <si>
    <t>2443184.885 </t>
  </si>
  <si>
    <t> 10.02.1977 09:14 </t>
  </si>
  <si>
    <t> 0.015 </t>
  </si>
  <si>
    <t> G.Samolyk </t>
  </si>
  <si>
    <t>2443220.421 </t>
  </si>
  <si>
    <t> 17.03.1977 22:06 </t>
  </si>
  <si>
    <t> 0.014 </t>
  </si>
  <si>
    <t> H.Peter </t>
  </si>
  <si>
    <t> BBS 33 </t>
  </si>
  <si>
    <t>2443225.190 </t>
  </si>
  <si>
    <t> 22.03.1977 16:33 </t>
  </si>
  <si>
    <t> -0.001 </t>
  </si>
  <si>
    <t>E </t>
  </si>
  <si>
    <t>?</t>
  </si>
  <si>
    <t> J.B.Srivastava </t>
  </si>
  <si>
    <t> ASS 76.173 </t>
  </si>
  <si>
    <t>2443227.241 </t>
  </si>
  <si>
    <t> 24.03.1977 17:47 </t>
  </si>
  <si>
    <t> -0.000 </t>
  </si>
  <si>
    <t>2443538.882 </t>
  </si>
  <si>
    <t> 30.01.1978 09:10 </t>
  </si>
  <si>
    <t>2443581.246 </t>
  </si>
  <si>
    <t> 13.03.1978 17:54 </t>
  </si>
  <si>
    <t> 0.000 </t>
  </si>
  <si>
    <t>2443599.697 </t>
  </si>
  <si>
    <t> 01.04.1978 04:43 </t>
  </si>
  <si>
    <t>2443610.643 </t>
  </si>
  <si>
    <t> 12.04.1978 03:25 </t>
  </si>
  <si>
    <t> 0.011 </t>
  </si>
  <si>
    <t>2443612.697 </t>
  </si>
  <si>
    <t> 14.04.1978 04:43 </t>
  </si>
  <si>
    <t>2443979.683 </t>
  </si>
  <si>
    <t> 16.04.1979 04:23 </t>
  </si>
  <si>
    <t>2443992.652 </t>
  </si>
  <si>
    <t> 29.04.1979 03:38 </t>
  </si>
  <si>
    <t> -0.004 </t>
  </si>
  <si>
    <t> M.Heifner </t>
  </si>
  <si>
    <t>2444281.752 </t>
  </si>
  <si>
    <t> 12.02.1980 06:02 </t>
  </si>
  <si>
    <t> G.Hanson </t>
  </si>
  <si>
    <t>2444318.652 </t>
  </si>
  <si>
    <t> 20.03.1980 03:38 </t>
  </si>
  <si>
    <t>2444622.767 </t>
  </si>
  <si>
    <t> 18.01.1981 06:24 </t>
  </si>
  <si>
    <t>2444622.773 </t>
  </si>
  <si>
    <t> 18.01.1981 06:33 </t>
  </si>
  <si>
    <t>2444672.664 </t>
  </si>
  <si>
    <t> 09.03.1981 03:56 </t>
  </si>
  <si>
    <t> 0.018 </t>
  </si>
  <si>
    <t>2445026.655 </t>
  </si>
  <si>
    <t> 26.02.1982 03:43 </t>
  </si>
  <si>
    <t>2445407.308 </t>
  </si>
  <si>
    <t> 13.03.1983 19:23 </t>
  </si>
  <si>
    <t> H.Grzelczyk </t>
  </si>
  <si>
    <t>BAVM 36 </t>
  </si>
  <si>
    <t>2445753.801 </t>
  </si>
  <si>
    <t> 23.02.1984 07:13 </t>
  </si>
  <si>
    <t>2445762.691 </t>
  </si>
  <si>
    <t> 03.03.1984 04:35 </t>
  </si>
  <si>
    <t>2446120.772 </t>
  </si>
  <si>
    <t> 24.02.1985 06:31 </t>
  </si>
  <si>
    <t> -0.011 </t>
  </si>
  <si>
    <t> P.Atwood </t>
  </si>
  <si>
    <t>2446142.654 </t>
  </si>
  <si>
    <t> 18.03.1985 03:41 </t>
  </si>
  <si>
    <t> 0.002 </t>
  </si>
  <si>
    <t> S.Cook </t>
  </si>
  <si>
    <t>2446142.662 </t>
  </si>
  <si>
    <t> 18.03.1985 03:53 </t>
  </si>
  <si>
    <t>2446148.809 </t>
  </si>
  <si>
    <t> 24.03.1985 07:24 </t>
  </si>
  <si>
    <t>2446168.630 </t>
  </si>
  <si>
    <t> 13.04.1985 03:07 </t>
  </si>
  <si>
    <t>2446181.592 </t>
  </si>
  <si>
    <t> 26.04.1985 02:12 </t>
  </si>
  <si>
    <t> -0.014 </t>
  </si>
  <si>
    <t>2446496.663 </t>
  </si>
  <si>
    <t> 07.03.1986 03:54 </t>
  </si>
  <si>
    <t>2446526.717 </t>
  </si>
  <si>
    <t> 06.04.1986 05:12 </t>
  </si>
  <si>
    <t>2446550.646 </t>
  </si>
  <si>
    <t> 30.04.1986 03:30 </t>
  </si>
  <si>
    <t>2446554.727 </t>
  </si>
  <si>
    <t> 04.05.1986 05:26 </t>
  </si>
  <si>
    <t> -0.019 </t>
  </si>
  <si>
    <t>2446854.742 </t>
  </si>
  <si>
    <t> 28.02.1987 05:48 </t>
  </si>
  <si>
    <t> -0.020 </t>
  </si>
  <si>
    <t>2446878.677 </t>
  </si>
  <si>
    <t> 24.03.1987 04:14 </t>
  </si>
  <si>
    <t>2446906.680 </t>
  </si>
  <si>
    <t> 21.04.1987 04:19 </t>
  </si>
  <si>
    <t>2446907.374 </t>
  </si>
  <si>
    <t> 21.04.1987 20:58 </t>
  </si>
  <si>
    <t> A.Paschke </t>
  </si>
  <si>
    <t> BBS 84 </t>
  </si>
  <si>
    <t>2447184.839 </t>
  </si>
  <si>
    <t> 24.01.1988 08:08 </t>
  </si>
  <si>
    <t> -0.008 </t>
  </si>
  <si>
    <t>2447204.657 </t>
  </si>
  <si>
    <t> 13.02.1988 03:46 </t>
  </si>
  <si>
    <t> -0.009 </t>
  </si>
  <si>
    <t>2447232.677 </t>
  </si>
  <si>
    <t> 12.03.1988 04:14 </t>
  </si>
  <si>
    <t>2447263.432 </t>
  </si>
  <si>
    <t> 11.04.1988 22:22 </t>
  </si>
  <si>
    <t> -0.006 </t>
  </si>
  <si>
    <t> BBS 88 </t>
  </si>
  <si>
    <t>2447587.365 </t>
  </si>
  <si>
    <t> 01.03.1989 20:45 </t>
  </si>
  <si>
    <t> BBS 91 </t>
  </si>
  <si>
    <t>2447597.605 </t>
  </si>
  <si>
    <t> 12.03.1989 02:31 </t>
  </si>
  <si>
    <t>2447613.340 </t>
  </si>
  <si>
    <t> 27.03.1989 20:09 </t>
  </si>
  <si>
    <t>2447615.386 </t>
  </si>
  <si>
    <t> 29.03.1989 21:15 </t>
  </si>
  <si>
    <t> -0.007 </t>
  </si>
  <si>
    <t>2447943.402 </t>
  </si>
  <si>
    <t> 20.02.1990 21:38 </t>
  </si>
  <si>
    <t> -0.026 </t>
  </si>
  <si>
    <t> Moschner&amp;Kleikamp </t>
  </si>
  <si>
    <t>BAVM 56 </t>
  </si>
  <si>
    <t>2447943.421 </t>
  </si>
  <si>
    <t> 20.02.1990 22:06 </t>
  </si>
  <si>
    <t> BBS 94 </t>
  </si>
  <si>
    <t>2447954.359 </t>
  </si>
  <si>
    <t> 03.03.1990 20:36 </t>
  </si>
  <si>
    <t>2447968.383 </t>
  </si>
  <si>
    <t> 17.03.1990 21:11 </t>
  </si>
  <si>
    <t>2447977.579 </t>
  </si>
  <si>
    <t> 27.03.1990 01:53 </t>
  </si>
  <si>
    <t>2447983.394 </t>
  </si>
  <si>
    <t> 01.04.1990 21:27 </t>
  </si>
  <si>
    <t> -0.013 </t>
  </si>
  <si>
    <t> BBS 95 </t>
  </si>
  <si>
    <t>2448007.658 </t>
  </si>
  <si>
    <t> 26.04.1990 03:47 </t>
  </si>
  <si>
    <t>2448654.852 </t>
  </si>
  <si>
    <t> 02.02.1992 08:26 </t>
  </si>
  <si>
    <t> AOEB 9 </t>
  </si>
  <si>
    <t>2448677.387 </t>
  </si>
  <si>
    <t> 24.02.1992 21:17 </t>
  </si>
  <si>
    <t> BBS 100 </t>
  </si>
  <si>
    <t>2448688.330 </t>
  </si>
  <si>
    <t> 06.03.1992 19:55 </t>
  </si>
  <si>
    <t> BBS 101 </t>
  </si>
  <si>
    <t>2449059.406 </t>
  </si>
  <si>
    <t> 12.03.1993 21:44 </t>
  </si>
  <si>
    <t> -0.024 </t>
  </si>
  <si>
    <t> BBS 103 </t>
  </si>
  <si>
    <t>2449095.627 </t>
  </si>
  <si>
    <t> 18.04.1993 03:02 </t>
  </si>
  <si>
    <t> -0.023 </t>
  </si>
  <si>
    <t>2449098.354 </t>
  </si>
  <si>
    <t> 20.04.1993 20:29 </t>
  </si>
  <si>
    <t> -0.030 </t>
  </si>
  <si>
    <t> BBS 104 </t>
  </si>
  <si>
    <t>2449398.372 </t>
  </si>
  <si>
    <t> 14.02.1994 20:55 </t>
  </si>
  <si>
    <t> -0.027 </t>
  </si>
  <si>
    <t> R.Baule </t>
  </si>
  <si>
    <t>BAVM 68 </t>
  </si>
  <si>
    <t>2449400.422 </t>
  </si>
  <si>
    <t> 16.02.1994 22:07 </t>
  </si>
  <si>
    <t> -0.028 </t>
  </si>
  <si>
    <t>2449423.659 </t>
  </si>
  <si>
    <t> 12.03.1994 03:48 </t>
  </si>
  <si>
    <t>2449778.3328 </t>
  </si>
  <si>
    <t> 01.03.1995 19:59 </t>
  </si>
  <si>
    <t> -0.0405 </t>
  </si>
  <si>
    <t> F.Agerer </t>
  </si>
  <si>
    <t>BAVM 91 </t>
  </si>
  <si>
    <t>2449778.3340 </t>
  </si>
  <si>
    <t> 01.03.1995 20:00 </t>
  </si>
  <si>
    <t> -0.0393 </t>
  </si>
  <si>
    <t>B;V</t>
  </si>
  <si>
    <t>2449784.4829 </t>
  </si>
  <si>
    <t> 07.03.1995 23:35 </t>
  </si>
  <si>
    <t> -0.0410 </t>
  </si>
  <si>
    <t>2449784.4832 </t>
  </si>
  <si>
    <t> -0.0407 </t>
  </si>
  <si>
    <t>2449788.590 </t>
  </si>
  <si>
    <t> 12.03.1995 02:09 </t>
  </si>
  <si>
    <t> -0.034 </t>
  </si>
  <si>
    <t>2449796.103 </t>
  </si>
  <si>
    <t> 19.03.1995 14:28 </t>
  </si>
  <si>
    <t> -0.039 </t>
  </si>
  <si>
    <t> Y.Sekino </t>
  </si>
  <si>
    <t>VSB 47 </t>
  </si>
  <si>
    <t>2450131.654 </t>
  </si>
  <si>
    <t> 18.02.1996 03:41 </t>
  </si>
  <si>
    <t> -0.040 </t>
  </si>
  <si>
    <t>C </t>
  </si>
  <si>
    <t>ns</t>
  </si>
  <si>
    <t>2450188.390 </t>
  </si>
  <si>
    <t> 14.04.1996 21:21 </t>
  </si>
  <si>
    <t> BBS 112 </t>
  </si>
  <si>
    <t>2450511.610 </t>
  </si>
  <si>
    <t> 04.03.1997 02:38 </t>
  </si>
  <si>
    <t> -0.058 </t>
  </si>
  <si>
    <t>2450514.436 </t>
  </si>
  <si>
    <t> 06.03.1997 22:27 </t>
  </si>
  <si>
    <t> 0.034 </t>
  </si>
  <si>
    <t> BBS 114 </t>
  </si>
  <si>
    <t>2450540.3276 </t>
  </si>
  <si>
    <t> 01.04.1997 19:51 </t>
  </si>
  <si>
    <t> -0.0436 </t>
  </si>
  <si>
    <t>o</t>
  </si>
  <si>
    <t> W.Kleikamp </t>
  </si>
  <si>
    <t>BAVM 102 </t>
  </si>
  <si>
    <t>2450879.969 </t>
  </si>
  <si>
    <t> 07.03.1998 11:15 </t>
  </si>
  <si>
    <t> -0.055 </t>
  </si>
  <si>
    <t> K.Nagai </t>
  </si>
  <si>
    <t>2450897.058 </t>
  </si>
  <si>
    <t> 24.03.1998 13:23 </t>
  </si>
  <si>
    <t> -0.051 </t>
  </si>
  <si>
    <t>2451165.6373 </t>
  </si>
  <si>
    <t> 18.12.1998 03:17 </t>
  </si>
  <si>
    <t> -0.0506 </t>
  </si>
  <si>
    <t>-I</t>
  </si>
  <si>
    <t>BAVM 117 </t>
  </si>
  <si>
    <t>2451175.204 </t>
  </si>
  <si>
    <t> 27.12.1998 16:53 </t>
  </si>
  <si>
    <t>21220</t>
  </si>
  <si>
    <t> -0.052 </t>
  </si>
  <si>
    <t> S.Kiyota </t>
  </si>
  <si>
    <t>2451226.122 </t>
  </si>
  <si>
    <t> 16.02.1999 14:55 </t>
  </si>
  <si>
    <t>21294.5</t>
  </si>
  <si>
    <t> -0.047 </t>
  </si>
  <si>
    <t>2451586.612 </t>
  </si>
  <si>
    <t> 12.02.2000 02:41 </t>
  </si>
  <si>
    <t>21822</t>
  </si>
  <si>
    <t> -0.054 </t>
  </si>
  <si>
    <t> C.Stephan </t>
  </si>
  <si>
    <t>2451602.3271 </t>
  </si>
  <si>
    <t> 27.02.2000 19:51 </t>
  </si>
  <si>
    <t>21845</t>
  </si>
  <si>
    <t> -0.0573 </t>
  </si>
  <si>
    <t> R.Diethelm </t>
  </si>
  <si>
    <t> BBS 122 </t>
  </si>
  <si>
    <t>2451602.3295 </t>
  </si>
  <si>
    <t> 27.02.2000 19:54 </t>
  </si>
  <si>
    <t> -0.0549 </t>
  </si>
  <si>
    <t>BAVM 152 </t>
  </si>
  <si>
    <t>2451629.6647 </t>
  </si>
  <si>
    <t> 26.03.2000 03:57 </t>
  </si>
  <si>
    <t>21885</t>
  </si>
  <si>
    <t> -0.0560 </t>
  </si>
  <si>
    <t> G.Lubcke </t>
  </si>
  <si>
    <t>2451644.3564 </t>
  </si>
  <si>
    <t> 09.04.2000 20:33 </t>
  </si>
  <si>
    <t>21906.5</t>
  </si>
  <si>
    <t> -0.0575 </t>
  </si>
  <si>
    <t>2451961.7943 </t>
  </si>
  <si>
    <t> 21.02.2001 07:03 </t>
  </si>
  <si>
    <t>22371</t>
  </si>
  <si>
    <t> -0.0618 </t>
  </si>
  <si>
    <t> R.Nelson </t>
  </si>
  <si>
    <t>IBVS 5224 </t>
  </si>
  <si>
    <t>2451996.6492 </t>
  </si>
  <si>
    <t> 28.03.2001 03:34 </t>
  </si>
  <si>
    <t>22422</t>
  </si>
  <si>
    <t> -0.0606 </t>
  </si>
  <si>
    <t> J.A.Howell </t>
  </si>
  <si>
    <t>2452265.9077 </t>
  </si>
  <si>
    <t> 22.12.2001 09:47 </t>
  </si>
  <si>
    <t>22816</t>
  </si>
  <si>
    <t> -0.0642 </t>
  </si>
  <si>
    <t> S.Dvorak </t>
  </si>
  <si>
    <t>2452338.3477 </t>
  </si>
  <si>
    <t> 04.03.2002 20:20 </t>
  </si>
  <si>
    <t>22922</t>
  </si>
  <si>
    <t> -0.0652 </t>
  </si>
  <si>
    <t>2452350.6489 </t>
  </si>
  <si>
    <t> 17.03.2002 03:34 </t>
  </si>
  <si>
    <t>22940</t>
  </si>
  <si>
    <t> -0.0653 </t>
  </si>
  <si>
    <t>2452660.9115 </t>
  </si>
  <si>
    <t> 21.01.2003 09:52 </t>
  </si>
  <si>
    <t>23394</t>
  </si>
  <si>
    <t> -0.0691 </t>
  </si>
  <si>
    <t>2452694.3970 </t>
  </si>
  <si>
    <t> 23.02.2003 21:31 </t>
  </si>
  <si>
    <t>23443</t>
  </si>
  <si>
    <t> -0.0705 </t>
  </si>
  <si>
    <t> K. &amp; M. Rätz </t>
  </si>
  <si>
    <t>BAVM 172 </t>
  </si>
  <si>
    <t>2452735.0593 </t>
  </si>
  <si>
    <t> 05.04.2003 13:25 </t>
  </si>
  <si>
    <t>23502.5</t>
  </si>
  <si>
    <t> -0.0709 </t>
  </si>
  <si>
    <t> Nakajima </t>
  </si>
  <si>
    <t>VSB 42 </t>
  </si>
  <si>
    <t>2453097.6031 </t>
  </si>
  <si>
    <t> 02.04.2004 02:28 </t>
  </si>
  <si>
    <t>24033</t>
  </si>
  <si>
    <t> -0.0741 </t>
  </si>
  <si>
    <t>2453442.7181 </t>
  </si>
  <si>
    <t> 13.03.2005 05:14 </t>
  </si>
  <si>
    <t>24538</t>
  </si>
  <si>
    <t> -0.0792 </t>
  </si>
  <si>
    <t> AOEB 12 </t>
  </si>
  <si>
    <t>2453807.6509 </t>
  </si>
  <si>
    <t> 13.03.2006 03:37 </t>
  </si>
  <si>
    <t>25072</t>
  </si>
  <si>
    <t> -0.0853 </t>
  </si>
  <si>
    <t> R.Poklar </t>
  </si>
  <si>
    <t>2453808.3342 </t>
  </si>
  <si>
    <t> 13.03.2006 20:01 </t>
  </si>
  <si>
    <t>25073</t>
  </si>
  <si>
    <t> -0.0855 </t>
  </si>
  <si>
    <t> W.Moschner </t>
  </si>
  <si>
    <t>BAVM 178 </t>
  </si>
  <si>
    <t>2454092.629 </t>
  </si>
  <si>
    <t> 23.12.2006 03:05 </t>
  </si>
  <si>
    <t>25489</t>
  </si>
  <si>
    <t> -0.088 </t>
  </si>
  <si>
    <t>OEJV 0073 </t>
  </si>
  <si>
    <t>OEJV 0116 </t>
  </si>
  <si>
    <t>2454093.3129 </t>
  </si>
  <si>
    <t> 23.12.2006 19:30 </t>
  </si>
  <si>
    <t>25490</t>
  </si>
  <si>
    <t> -0.0871 </t>
  </si>
  <si>
    <t> K.Nagai et al. </t>
  </si>
  <si>
    <t>VSB 45 </t>
  </si>
  <si>
    <t>2454098.0992 </t>
  </si>
  <si>
    <t> 28.12.2006 14:22 </t>
  </si>
  <si>
    <t>25497</t>
  </si>
  <si>
    <t> -0.0847 </t>
  </si>
  <si>
    <t>2454136.3655 </t>
  </si>
  <si>
    <t> 04.02.2007 20:46 </t>
  </si>
  <si>
    <t>25553</t>
  </si>
  <si>
    <t> -0.0891 </t>
  </si>
  <si>
    <t>BAVM 186 </t>
  </si>
  <si>
    <t>2454153.1061 </t>
  </si>
  <si>
    <t> 21.02.2007 14:32 </t>
  </si>
  <si>
    <t>25577.5</t>
  </si>
  <si>
    <t> -0.0920 </t>
  </si>
  <si>
    <t>Ic</t>
  </si>
  <si>
    <t>VSB 46 </t>
  </si>
  <si>
    <t>2454217.6907 </t>
  </si>
  <si>
    <t> 27.04.2007 04:34 </t>
  </si>
  <si>
    <t>25672</t>
  </si>
  <si>
    <t> -0.0893 </t>
  </si>
  <si>
    <t> J.Bialozynski </t>
  </si>
  <si>
    <t>2454506.4243 </t>
  </si>
  <si>
    <t> 09.02.2008 22:10 </t>
  </si>
  <si>
    <t>26094.5</t>
  </si>
  <si>
    <t> -0.0948 </t>
  </si>
  <si>
    <t>BAVM 201 </t>
  </si>
  <si>
    <t>2454513.6047 </t>
  </si>
  <si>
    <t> 17.02.2008 02:30 </t>
  </si>
  <si>
    <t>26105</t>
  </si>
  <si>
    <t> -0.0902 </t>
  </si>
  <si>
    <t> S.Diesso </t>
  </si>
  <si>
    <t>JAAVSO 36(2);171 </t>
  </si>
  <si>
    <t>2454530.6917 </t>
  </si>
  <si>
    <t> 05.03.2008 04:36 </t>
  </si>
  <si>
    <t>26130</t>
  </si>
  <si>
    <t> -0.0883 </t>
  </si>
  <si>
    <t>JAAVSO 36(2);186 </t>
  </si>
  <si>
    <t>2454797.9008 </t>
  </si>
  <si>
    <t> 27.11.2008 09:37 </t>
  </si>
  <si>
    <t>26521</t>
  </si>
  <si>
    <t> -0.0910 </t>
  </si>
  <si>
    <t>JAAVSO 37(1);44 </t>
  </si>
  <si>
    <t>2454849.8342 </t>
  </si>
  <si>
    <t> 18.01.2009 08:01 </t>
  </si>
  <si>
    <t>26597</t>
  </si>
  <si>
    <t> -0.0965 </t>
  </si>
  <si>
    <t>IBVS 5894 </t>
  </si>
  <si>
    <t>2454851.2052 </t>
  </si>
  <si>
    <t> 19.01.2009 16:55 </t>
  </si>
  <si>
    <t>26599</t>
  </si>
  <si>
    <t> -0.0923 </t>
  </si>
  <si>
    <t> H.Itoh </t>
  </si>
  <si>
    <t>VSB 50 </t>
  </si>
  <si>
    <t>2455205.8899 </t>
  </si>
  <si>
    <t> 09.01.2010 09:21 </t>
  </si>
  <si>
    <t>27118</t>
  </si>
  <si>
    <t> -0.0954 </t>
  </si>
  <si>
    <t>IBVS 5945 </t>
  </si>
  <si>
    <t>2455210.6743 </t>
  </si>
  <si>
    <t> 14.01.2010 04:10 </t>
  </si>
  <si>
    <t>27125</t>
  </si>
  <si>
    <t> -0.0949 </t>
  </si>
  <si>
    <t> JAAVSO 38;120 </t>
  </si>
  <si>
    <t>2455251.6795 </t>
  </si>
  <si>
    <t> 24.02.2010 04:18 </t>
  </si>
  <si>
    <t>27185</t>
  </si>
  <si>
    <t> -0.0940 </t>
  </si>
  <si>
    <t>2455267.0705 </t>
  </si>
  <si>
    <t> 11.03.2010 13:41 </t>
  </si>
  <si>
    <t>27207.5</t>
  </si>
  <si>
    <t> -0.0797 </t>
  </si>
  <si>
    <t>Rc</t>
  </si>
  <si>
    <t>VSB 51 </t>
  </si>
  <si>
    <t>2455277.6485 </t>
  </si>
  <si>
    <t> 22.03.2010 03:33 </t>
  </si>
  <si>
    <t>27223</t>
  </si>
  <si>
    <t> -0.0945 </t>
  </si>
  <si>
    <t> JAAVSO 39;94 </t>
  </si>
  <si>
    <t>2455294.3942 </t>
  </si>
  <si>
    <t> 07.04.2010 21:27 </t>
  </si>
  <si>
    <t>27247.5</t>
  </si>
  <si>
    <t> -0.0922 </t>
  </si>
  <si>
    <t> F.Walter </t>
  </si>
  <si>
    <t>BAVM 214 </t>
  </si>
  <si>
    <t>2455295.4178 </t>
  </si>
  <si>
    <t> 08.04.2010 22:01 </t>
  </si>
  <si>
    <t>27249</t>
  </si>
  <si>
    <t> -0.0937 </t>
  </si>
  <si>
    <t>2455572.8789 </t>
  </si>
  <si>
    <t> 11.01.2011 09:05 </t>
  </si>
  <si>
    <t>27655</t>
  </si>
  <si>
    <t> -0.0956 </t>
  </si>
  <si>
    <t>IBVS 5992 </t>
  </si>
  <si>
    <t>2455646.6844 </t>
  </si>
  <si>
    <t> 26.03.2011 04:25 </t>
  </si>
  <si>
    <t>27763</t>
  </si>
  <si>
    <t> -0.0979 </t>
  </si>
  <si>
    <t> JAAVSO 39;177 </t>
  </si>
  <si>
    <t>2456013.6734 </t>
  </si>
  <si>
    <t> 27.03.2012 04:09 </t>
  </si>
  <si>
    <t>28300</t>
  </si>
  <si>
    <t> -0.0981 </t>
  </si>
  <si>
    <t>IBVS 6029 </t>
  </si>
  <si>
    <t>2456284.9805 </t>
  </si>
  <si>
    <t> 23.12.2012 11:31 </t>
  </si>
  <si>
    <t>28697</t>
  </si>
  <si>
    <t> -0.1032 </t>
  </si>
  <si>
    <t> JAAVSO 41;328 </t>
  </si>
  <si>
    <t>2456358.1036 </t>
  </si>
  <si>
    <t> 06.03.2013 14:29 </t>
  </si>
  <si>
    <t>28804</t>
  </si>
  <si>
    <t> -0.1046 </t>
  </si>
  <si>
    <t>VSB 56 </t>
  </si>
  <si>
    <t>2456687.843 </t>
  </si>
  <si>
    <t> 30.01.2014 08:13 </t>
  </si>
  <si>
    <t>29286.5</t>
  </si>
  <si>
    <t> -0.109 </t>
  </si>
  <si>
    <t>IBVS 6131 </t>
  </si>
  <si>
    <t>2456725.4273 </t>
  </si>
  <si>
    <t> 08.03.2014 22:15 </t>
  </si>
  <si>
    <t>29341.5</t>
  </si>
  <si>
    <t> -0.1117 </t>
  </si>
  <si>
    <t>BAVM 238 </t>
  </si>
  <si>
    <t>2456726.4562 </t>
  </si>
  <si>
    <t> 09.03.2014 22:56 </t>
  </si>
  <si>
    <t>29343</t>
  </si>
  <si>
    <t> -0.1079 </t>
  </si>
  <si>
    <t>2456728.5032 </t>
  </si>
  <si>
    <t> 12.03.2014 00:04 </t>
  </si>
  <si>
    <t>29346</t>
  </si>
  <si>
    <t> -0.1111 </t>
  </si>
  <si>
    <t>2456773.6097 </t>
  </si>
  <si>
    <t> 26.04.2014 02:37 </t>
  </si>
  <si>
    <t>29412</t>
  </si>
  <si>
    <t> -0.1095 </t>
  </si>
  <si>
    <t> JAAVSO 42;426 </t>
  </si>
  <si>
    <t>2457090.363 </t>
  </si>
  <si>
    <t> 08.03.2015 20:42 </t>
  </si>
  <si>
    <t>29875.5</t>
  </si>
  <si>
    <t> -0.115 </t>
  </si>
  <si>
    <t>BAVM 241 (=IBVS 6157) </t>
  </si>
  <si>
    <t>2457091.3911 </t>
  </si>
  <si>
    <t> 09.03.2015 21:23 </t>
  </si>
  <si>
    <t>29877</t>
  </si>
  <si>
    <t> -0.1119 </t>
  </si>
  <si>
    <t>IBVS 6157</t>
  </si>
  <si>
    <t>IBVS 6196</t>
  </si>
  <si>
    <t>IBVS 6195</t>
  </si>
  <si>
    <t>s6</t>
  </si>
  <si>
    <t>RHN 2018 (B)</t>
  </si>
  <si>
    <t>RHN 2018 (V)</t>
  </si>
  <si>
    <t>RHN 2018 (I)</t>
  </si>
  <si>
    <t>RHN 2018</t>
  </si>
  <si>
    <t>JAVSO..43..238</t>
  </si>
  <si>
    <t>JAVSO..44..164</t>
  </si>
  <si>
    <t>JAVSO..45..215</t>
  </si>
  <si>
    <t>cm</t>
  </si>
  <si>
    <t>(XLs)</t>
  </si>
  <si>
    <t>R</t>
  </si>
  <si>
    <t>Yang et al. 2012AJ….144…50</t>
  </si>
  <si>
    <t>−0.0699</t>
  </si>
  <si>
    <t>−0.0022</t>
  </si>
  <si>
    <t>Sine + Quad fit</t>
  </si>
  <si>
    <t>Multiplier</t>
  </si>
  <si>
    <t>Power of 10</t>
  </si>
  <si>
    <t>Q.+LiTE fit</t>
  </si>
  <si>
    <t>A.BOX</t>
  </si>
  <si>
    <t>1+e cos nu</t>
  </si>
  <si>
    <t>sin(nu + nu_o)</t>
  </si>
  <si>
    <t>nu</t>
  </si>
  <si>
    <t>tan (nu/2)</t>
  </si>
  <si>
    <t>E7</t>
  </si>
  <si>
    <t>E6</t>
  </si>
  <si>
    <t>E5</t>
  </si>
  <si>
    <t>E4</t>
  </si>
  <si>
    <t>E3</t>
  </si>
  <si>
    <t>E2</t>
  </si>
  <si>
    <t>E1</t>
  </si>
  <si>
    <t>M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</si>
  <si>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</si>
  <si>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</si>
  <si>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t>days</t>
  </si>
  <si>
    <t>Cnst</t>
  </si>
  <si>
    <t>Slope</t>
  </si>
  <si>
    <t>Quad</t>
  </si>
  <si>
    <t xml:space="preserve">A (ampl) = </t>
  </si>
  <si>
    <t>e (eccen)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</si>
  <si>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</si>
  <si>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t>years</t>
  </si>
  <si>
    <t>degrees</t>
  </si>
  <si>
    <t xml:space="preserve">To = </t>
  </si>
  <si>
    <t>HJD</t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</si>
  <si>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</si>
  <si>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</si>
  <si>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e sin nu_o</t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</si>
  <si>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</si>
  <si>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t>AU</t>
  </si>
  <si>
    <t>dP/dt =</t>
  </si>
  <si>
    <t>days/year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</si>
  <si>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</si>
  <si>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t>cycle #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</si>
  <si>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</si>
  <si>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</si>
  <si>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</si>
  <si>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rad/cycle</t>
  </si>
  <si>
    <t>LiTE</t>
  </si>
  <si>
    <t>corr'n</t>
  </si>
  <si>
    <t>Q+S fit</t>
  </si>
  <si>
    <t>LiTE Resid</t>
  </si>
  <si>
    <t>Q. resid</t>
  </si>
  <si>
    <t>Q+S resid</t>
  </si>
  <si>
    <r>
      <t>wt.diff</t>
    </r>
    <r>
      <rPr>
        <b/>
        <vertAlign val="superscript"/>
        <sz val="10"/>
        <rFont val="Arial"/>
        <family val="2"/>
      </rPr>
      <t>2</t>
    </r>
  </si>
  <si>
    <t>Q resid</t>
  </si>
  <si>
    <t xml:space="preserve"> e sin nu</t>
  </si>
  <si>
    <t>B7</t>
  </si>
  <si>
    <t>B6</t>
  </si>
  <si>
    <t>B5</t>
  </si>
  <si>
    <t>B4</t>
  </si>
  <si>
    <t>B3</t>
  </si>
  <si>
    <t>B2</t>
  </si>
  <si>
    <t>B1</t>
  </si>
  <si>
    <t>Time span</t>
  </si>
  <si>
    <t>cycles</t>
  </si>
  <si>
    <t>Analysis of Yang et al. 2012AJ….144…50</t>
  </si>
  <si>
    <t>Kreiner et al 2001</t>
  </si>
  <si>
    <t>Yang et al 2012</t>
  </si>
  <si>
    <t>my sol'n</t>
  </si>
  <si>
    <t>Solver goes to</t>
  </si>
  <si>
    <t>End linear fit</t>
  </si>
  <si>
    <t>Linear Ephemeris =</t>
  </si>
  <si>
    <t>Quad. Ephemeris =</t>
  </si>
  <si>
    <t>Q. Fit</t>
  </si>
  <si>
    <r>
      <t>diff</t>
    </r>
    <r>
      <rPr>
        <b/>
        <vertAlign val="superscript"/>
        <sz val="10"/>
        <rFont val="Arial"/>
        <family val="2"/>
      </rPr>
      <t>2</t>
    </r>
  </si>
  <si>
    <t xml:space="preserve">dP/dt = </t>
  </si>
  <si>
    <t>Quadratic fit for LC analysis using JDPHS = 1 (JD)</t>
  </si>
  <si>
    <t>See Page A (2) for a LiTE fit</t>
  </si>
  <si>
    <t>RHN 2020</t>
  </si>
  <si>
    <t>BAD?</t>
  </si>
  <si>
    <t>JAVSO..46..184</t>
  </si>
  <si>
    <t>JAVSO..47..263</t>
  </si>
  <si>
    <t>JAVSO..48..256</t>
  </si>
  <si>
    <t>JAVSO 49, 256</t>
  </si>
  <si>
    <t>IBVS, 63, 6262</t>
  </si>
  <si>
    <t>JBAV, 55</t>
  </si>
  <si>
    <t>JAAVSO, 50, 255</t>
  </si>
  <si>
    <t>AV Hya / GSC 0241-1208</t>
  </si>
  <si>
    <t>VSB, 108</t>
  </si>
  <si>
    <t>JAAVSO, 51, 250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</si>
  <si>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>(arg per) =</t>
    </r>
  </si>
  <si>
    <t>Nelson Pers com</t>
  </si>
  <si>
    <t>Nelosn Pers cpm</t>
  </si>
  <si>
    <t>Nelson pers com</t>
  </si>
  <si>
    <t>S5</t>
  </si>
  <si>
    <t>S%</t>
  </si>
  <si>
    <t>JAAVSO52#1</t>
  </si>
  <si>
    <t>vsx</t>
  </si>
  <si>
    <t>EB/ke</t>
  </si>
  <si>
    <t xml:space="preserve">Mag </t>
  </si>
  <si>
    <t>Next ToM-P</t>
  </si>
  <si>
    <t>Next ToM-S</t>
  </si>
  <si>
    <t>10.20-10.77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</si>
</sst>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000"/>
    <numFmt numFmtId="166" formatCode="0.0000"/>
    <numFmt numFmtId="167" formatCode="0.000E+00"/>
    <numFmt numFmtId="168" formatCode="0.00000"/>
  </numFmts>
  <fonts count="4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8"/>
      <color indexed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9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</borders>
  <cellStyleXfs count="51">
    <xf numFmtId="0" fontId="0" fillId="0" borderId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20" borderId="0" applyNumberFormat="0" applyBorder="0" applyAlignment="0" applyProtection="0"/>
    <xf numFmtId="0" fontId="20" fillId="4" borderId="0" applyNumberFormat="0" applyBorder="0" applyAlignment="0" applyProtection="0"/>
    <xf numFmtId="0" fontId="21" fillId="21" borderId="1" applyNumberFormat="0" applyAlignment="0" applyProtection="0"/>
    <xf numFmtId="0" fontId="22" fillId="22" borderId="2" applyNumberFormat="0" applyAlignment="0" applyProtection="0"/>
    <xf numFmtId="4" fontId="33" fillId="2" borderId="0"/>
    <xf numFmtId="4" fontId="6" fillId="2" borderId="0"/>
    <xf numFmtId="3" fontId="33" fillId="2" borderId="0"/>
    <xf numFmtId="164" fontId="33" fillId="2" borderId="0"/>
    <xf numFmtId="0" fontId="33" fillId="2" borderId="0"/>
    <xf numFmtId="0" fontId="23" fillId="0" borderId="0" applyNumberFormat="0" applyFill="0" applyBorder="0" applyAlignment="0" applyProtection="0"/>
    <xf numFmtId="2" fontId="33" fillId="2" borderId="0"/>
    <xf numFmtId="0" fontId="24" fillId="5" borderId="0" applyNumberFormat="0" applyBorder="0" applyAlignment="0" applyProtection="0"/>
    <xf numFmtId="0" fontId="1" fillId="2" borderId="0"/>
    <xf numFmtId="0" fontId="2" fillId="2" borderId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6" fillId="8" borderId="1" applyNumberFormat="0" applyAlignment="0" applyProtection="0"/>
    <xf numFmtId="0" fontId="27" fillId="0" borderId="4" applyNumberFormat="0" applyFill="0" applyAlignment="0" applyProtection="0"/>
    <xf numFmtId="0" fontId="28" fillId="23" borderId="0" applyNumberFormat="0" applyBorder="0" applyAlignment="0" applyProtection="0"/>
    <xf numFmtId="0" fontId="18" fillId="0" borderId="0"/>
    <xf numFmtId="0" fontId="6" fillId="0" borderId="0"/>
    <xf numFmtId="0" fontId="18" fillId="24" borderId="5" applyNumberFormat="0" applyFont="0" applyAlignment="0" applyProtection="0"/>
    <xf numFmtId="0" fontId="29" fillId="21" borderId="6" applyNumberFormat="0" applyAlignment="0" applyProtection="0"/>
    <xf numFmtId="0" fontId="30" fillId="0" borderId="0" applyNumberFormat="0" applyFill="0" applyBorder="0" applyAlignment="0" applyProtection="0"/>
    <xf numFmtId="0" fontId="33" fillId="2" borderId="7"/>
    <xf numFmtId="0" fontId="31" fillId="0" borderId="0" applyNumberFormat="0" applyFill="0" applyBorder="0" applyAlignment="0" applyProtection="0"/>
  </cellStyleXfs>
  <cellXfs count="326">
    <xf numFmtId="0" fontId="0" fillId="2" borderId="0" xfId="0" applyFill="1"/>
    <xf numFmtId="0" fontId="0" fillId="2" borderId="5" xfId="0" applyFill="1" applyBorder="1"/>
    <xf numFmtId="0" fontId="4" fillId="2" borderId="13" xfId="0" applyFont="1" applyFill="1" applyBorder="1" applyAlignment="1">
      <alignment horizontal="center"/>
    </xf>
    <xf numFmtId="0" fontId="5" fillId="2" borderId="5" xfId="0" applyFont="1" applyFill="1" applyBorder="1"/>
    <xf numFmtId="0" fontId="0" fillId="0" borderId="0" xfId="0"/>
    <xf numFmtId="0" fontId="4" fillId="0" borderId="0" xfId="0" applyFont="1"/>
    <xf numFmtId="0" fontId="0" fillId="0" borderId="14" xfId="0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0" fillId="2" borderId="15" xfId="0" applyFill="1" applyBorder="1"/>
    <xf numFmtId="0" fontId="6" fillId="0" borderId="5" xfId="0" applyFont="1" applyBorder="1" applyAlignment="1">
      <alignment horizontal="center" vertical="center"/>
    </xf>
    <xf numFmtId="0" fontId="8" fillId="2" borderId="9" xfId="0" applyFont="1" applyFill="1" applyBorder="1"/>
    <xf numFmtId="0" fontId="8" fillId="0" borderId="5" xfId="0" applyFont="1" applyBorder="1" applyAlignment="1">
      <alignment horizontal="left" vertical="center"/>
    </xf>
    <xf numFmtId="0" fontId="8" fillId="2" borderId="5" xfId="0" applyFont="1" applyFill="1" applyBorder="1"/>
    <xf numFmtId="0" fontId="8" fillId="2" borderId="8" xfId="0" applyFont="1" applyFill="1" applyBorder="1"/>
    <xf numFmtId="0" fontId="7" fillId="0" borderId="0" xfId="0" applyFont="1" applyAlignment="1">
      <alignment horizontal="center"/>
    </xf>
    <xf numFmtId="0" fontId="10" fillId="0" borderId="0" xfId="0" applyFont="1"/>
    <xf numFmtId="0" fontId="3" fillId="2" borderId="5" xfId="0" applyFont="1" applyFill="1" applyBorder="1"/>
    <xf numFmtId="0" fontId="6" fillId="0" borderId="5" xfId="0" applyFont="1" applyBorder="1" applyAlignment="1">
      <alignment horizontal="left" vertical="center"/>
    </xf>
    <xf numFmtId="0" fontId="0" fillId="2" borderId="5" xfId="0" applyFill="1" applyBorder="1" applyAlignment="1">
      <alignment horizontal="left"/>
    </xf>
    <xf numFmtId="0" fontId="11" fillId="0" borderId="0" xfId="0" applyFont="1"/>
    <xf numFmtId="0" fontId="12" fillId="0" borderId="0" xfId="0" applyFont="1"/>
    <xf numFmtId="0" fontId="0" fillId="0" borderId="0" xfId="0" applyAlignment="1">
      <alignment horizontal="center"/>
    </xf>
    <xf numFmtId="0" fontId="7" fillId="0" borderId="0" xfId="0" applyFont="1"/>
    <xf numFmtId="0" fontId="12" fillId="0" borderId="0" xfId="0" applyFont="1" applyAlignment="1">
      <alignment horizontal="left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15" fillId="0" borderId="0" xfId="40" applyAlignment="1" applyProtection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0" xfId="0" quotePrefix="1"/>
    <xf numFmtId="0" fontId="16" fillId="25" borderId="25" xfId="0" applyFont="1" applyFill="1" applyBorder="1" applyAlignment="1">
      <alignment horizontal="left" vertical="top" wrapText="1" indent="1"/>
    </xf>
    <xf numFmtId="0" fontId="16" fillId="25" borderId="25" xfId="0" applyFont="1" applyFill="1" applyBorder="1" applyAlignment="1">
      <alignment horizontal="center" vertical="top" wrapText="1"/>
    </xf>
    <xf numFmtId="0" fontId="16" fillId="25" borderId="25" xfId="0" applyFont="1" applyFill="1" applyBorder="1" applyAlignment="1">
      <alignment horizontal="right" vertical="top" wrapText="1"/>
    </xf>
    <xf numFmtId="0" fontId="15" fillId="25" borderId="25" xfId="40" applyFill="1" applyBorder="1" applyAlignment="1" applyProtection="1">
      <alignment horizontal="right" vertical="top" wrapText="1"/>
    </xf>
    <xf numFmtId="0" fontId="17" fillId="2" borderId="5" xfId="0" applyFont="1" applyFill="1" applyBorder="1"/>
    <xf numFmtId="0" fontId="17" fillId="2" borderId="5" xfId="0" applyFont="1" applyFill="1" applyBorder="1" applyAlignment="1">
      <alignment horizontal="left"/>
    </xf>
    <xf numFmtId="0" fontId="17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3" fillId="0" borderId="5" xfId="0" applyFont="1" applyBorder="1" applyAlignment="1">
      <alignment horizontal="left" wrapText="1"/>
    </xf>
    <xf numFmtId="0" fontId="17" fillId="2" borderId="9" xfId="0" applyFont="1" applyFill="1" applyBorder="1"/>
    <xf numFmtId="0" fontId="13" fillId="0" borderId="5" xfId="0" applyFont="1" applyBorder="1"/>
    <xf numFmtId="0" fontId="8" fillId="0" borderId="5" xfId="0" applyFont="1" applyBorder="1" applyAlignment="1">
      <alignment vertical="center"/>
    </xf>
    <xf numFmtId="0" fontId="13" fillId="0" borderId="5" xfId="0" applyFont="1" applyBorder="1" applyAlignment="1">
      <alignment horizontal="center" wrapText="1"/>
    </xf>
    <xf numFmtId="0" fontId="17" fillId="2" borderId="9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7" fillId="2" borderId="15" xfId="0" applyFont="1" applyFill="1" applyBorder="1" applyAlignment="1">
      <alignment horizontal="left"/>
    </xf>
    <xf numFmtId="0" fontId="17" fillId="2" borderId="9" xfId="0" applyFont="1" applyFill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6" fillId="0" borderId="15" xfId="0" applyFont="1" applyBorder="1" applyAlignment="1">
      <alignment horizontal="left" vertical="center"/>
    </xf>
    <xf numFmtId="0" fontId="34" fillId="0" borderId="5" xfId="0" applyFont="1" applyBorder="1" applyAlignment="1">
      <alignment horizontal="left" vertical="center"/>
    </xf>
    <xf numFmtId="0" fontId="34" fillId="0" borderId="5" xfId="44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5" xfId="44" applyFont="1" applyBorder="1" applyAlignment="1">
      <alignment horizontal="left"/>
    </xf>
    <xf numFmtId="0" fontId="34" fillId="0" borderId="5" xfId="0" applyFont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5" xfId="0" applyFont="1" applyFill="1" applyBorder="1"/>
    <xf numFmtId="0" fontId="6" fillId="2" borderId="5" xfId="0" applyFont="1" applyFill="1" applyBorder="1" applyAlignment="1">
      <alignment horizontal="center"/>
    </xf>
    <xf numFmtId="0" fontId="8" fillId="0" borderId="0" xfId="0" applyFont="1"/>
    <xf numFmtId="0" fontId="34" fillId="0" borderId="0" xfId="44" applyFont="1" applyAlignment="1">
      <alignment horizontal="left" vertical="center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8" fillId="0" borderId="15" xfId="0" applyFont="1" applyBorder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0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22" fontId="7" fillId="0" borderId="0" xfId="0" applyNumberFormat="1" applyFont="1"/>
    <xf numFmtId="0" fontId="5" fillId="2" borderId="16" xfId="0" applyFont="1" applyFill="1" applyBorder="1" applyAlignment="1">
      <alignment horizontal="center"/>
    </xf>
    <xf numFmtId="0" fontId="7" fillId="2" borderId="5" xfId="0" applyFont="1" applyFill="1" applyBorder="1"/>
    <xf numFmtId="0" fontId="4" fillId="2" borderId="0" xfId="0" applyFont="1" applyFill="1"/>
    <xf numFmtId="0" fontId="4" fillId="2" borderId="5" xfId="0" applyFont="1" applyFill="1" applyBorder="1"/>
    <xf numFmtId="0" fontId="4" fillId="0" borderId="26" xfId="0" applyFont="1" applyBorder="1"/>
    <xf numFmtId="0" fontId="0" fillId="0" borderId="27" xfId="0" applyBorder="1"/>
    <xf numFmtId="0" fontId="0" fillId="0" borderId="28" xfId="0" applyBorder="1"/>
    <xf numFmtId="0" fontId="4" fillId="0" borderId="27" xfId="0" applyFont="1" applyBorder="1" applyAlignment="1">
      <alignment horizontal="center"/>
    </xf>
    <xf numFmtId="0" fontId="4" fillId="0" borderId="27" xfId="0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35" fillId="0" borderId="14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14" fontId="6" fillId="0" borderId="0" xfId="0" applyNumberFormat="1" applyFont="1"/>
    <xf numFmtId="0" fontId="11" fillId="0" borderId="14" xfId="0" applyFont="1" applyBorder="1" applyAlignment="1">
      <alignment horizontal="center"/>
    </xf>
    <xf numFmtId="0" fontId="8" fillId="2" borderId="16" xfId="0" applyFont="1" applyFill="1" applyBorder="1"/>
    <xf numFmtId="0" fontId="5" fillId="2" borderId="8" xfId="0" applyFont="1" applyFill="1" applyBorder="1"/>
    <xf numFmtId="0" fontId="32" fillId="0" borderId="0" xfId="45" applyFont="1" applyAlignment="1">
      <alignment horizontal="left"/>
    </xf>
    <xf numFmtId="0" fontId="32" fillId="0" borderId="5" xfId="45" applyFont="1" applyBorder="1" applyAlignment="1">
      <alignment horizontal="center" wrapText="1"/>
    </xf>
    <xf numFmtId="0" fontId="32" fillId="0" borderId="5" xfId="45" applyFont="1" applyBorder="1" applyAlignment="1">
      <alignment horizontal="left" wrapText="1"/>
    </xf>
    <xf numFmtId="0" fontId="8" fillId="0" borderId="0" xfId="44" applyFont="1" applyAlignment="1">
      <alignment wrapText="1"/>
    </xf>
    <xf numFmtId="0" fontId="8" fillId="0" borderId="5" xfId="44" applyFont="1" applyBorder="1" applyAlignment="1">
      <alignment horizontal="center" wrapText="1"/>
    </xf>
    <xf numFmtId="0" fontId="8" fillId="0" borderId="5" xfId="44" applyFont="1" applyBorder="1" applyAlignment="1">
      <alignment horizontal="left" wrapText="1"/>
    </xf>
    <xf numFmtId="0" fontId="32" fillId="0" borderId="0" xfId="45" applyFont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42" fillId="0" borderId="0" xfId="0" applyFont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0" fontId="43" fillId="2" borderId="5" xfId="0" applyFont="1" applyFill="1" applyBorder="1"/>
    <xf numFmtId="0" fontId="4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2" borderId="5" xfId="0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0" fillId="2" borderId="5" xfId="0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26" borderId="2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6" fillId="26" borderId="22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6" fillId="28" borderId="22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27" borderId="21" xfId="0" applyFont="1" applyFill="1" applyBorder="1" applyAlignment="1">
      <alignment vertical="center"/>
    </xf>
    <xf numFmtId="0" fontId="6" fillId="26" borderId="24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39" fillId="28" borderId="14" xfId="0" applyFont="1" applyFill="1" applyBorder="1" applyAlignment="1">
      <alignment vertical="center"/>
    </xf>
    <xf numFmtId="22" fontId="7" fillId="0" borderId="0" xfId="0" applyNumberFormat="1" applyFont="1" applyAlignment="1">
      <alignment vertical="center"/>
    </xf>
    <xf numFmtId="0" fontId="40" fillId="0" borderId="0" xfId="0" applyFont="1" applyAlignment="1">
      <alignment horizontal="left" vertical="center"/>
    </xf>
    <xf numFmtId="0" fontId="4" fillId="2" borderId="13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7" fillId="2" borderId="9" xfId="0" applyFont="1" applyFill="1" applyBorder="1" applyAlignment="1">
      <alignment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7" fillId="2" borderId="5" xfId="0" applyFont="1" applyFill="1" applyBorder="1" applyAlignment="1">
      <alignment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left" vertical="center"/>
    </xf>
    <xf numFmtId="0" fontId="17" fillId="2" borderId="15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8" fillId="0" borderId="5" xfId="0" applyFont="1" applyBorder="1" applyAlignment="1">
      <alignment vertical="center" wrapText="1"/>
    </xf>
    <xf numFmtId="165" fontId="8" fillId="0" borderId="5" xfId="0" applyNumberFormat="1" applyFont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32" fillId="2" borderId="0" xfId="0" applyFont="1" applyFill="1" applyAlignment="1">
      <alignment vertical="center"/>
    </xf>
    <xf numFmtId="0" fontId="13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0" fontId="32" fillId="0" borderId="0" xfId="44" applyFont="1" applyAlignment="1">
      <alignment vertical="center" wrapText="1"/>
    </xf>
    <xf numFmtId="0" fontId="32" fillId="0" borderId="5" xfId="44" applyFont="1" applyBorder="1" applyAlignment="1">
      <alignment horizontal="center" vertical="center" wrapText="1"/>
    </xf>
    <xf numFmtId="0" fontId="32" fillId="0" borderId="5" xfId="44" applyFont="1" applyBorder="1" applyAlignment="1">
      <alignment horizontal="left" vertical="center" wrapText="1"/>
    </xf>
    <xf numFmtId="0" fontId="34" fillId="0" borderId="5" xfId="44" applyFont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5" xfId="0" applyFont="1" applyFill="1" applyBorder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2" fillId="0" borderId="0" xfId="45" applyFont="1" applyAlignment="1">
      <alignment horizontal="left" vertical="center"/>
    </xf>
    <xf numFmtId="0" fontId="32" fillId="0" borderId="0" xfId="45" applyFont="1" applyAlignment="1">
      <alignment horizontal="center" vertical="center"/>
    </xf>
    <xf numFmtId="0" fontId="42" fillId="0" borderId="0" xfId="0" applyFont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6" fillId="2" borderId="0" xfId="0" applyFont="1" applyFill="1" applyAlignment="1">
      <alignment vertical="center"/>
    </xf>
    <xf numFmtId="0" fontId="6" fillId="0" borderId="19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6" fillId="0" borderId="29" xfId="0" applyFont="1" applyBorder="1" applyAlignment="1">
      <alignment horizontal="right" vertical="center"/>
    </xf>
    <xf numFmtId="0" fontId="6" fillId="0" borderId="20" xfId="0" applyFont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6" borderId="19" xfId="0" applyFont="1" applyFill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13" fillId="0" borderId="30" xfId="0" applyFont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6" fillId="26" borderId="21" xfId="0" applyFont="1" applyFill="1" applyBorder="1" applyAlignment="1">
      <alignment vertical="center"/>
    </xf>
    <xf numFmtId="0" fontId="13" fillId="0" borderId="22" xfId="0" applyFont="1" applyBorder="1" applyAlignment="1">
      <alignment vertical="center"/>
    </xf>
    <xf numFmtId="11" fontId="6" fillId="0" borderId="0" xfId="0" applyNumberFormat="1" applyFont="1" applyAlignment="1">
      <alignment vertical="center"/>
    </xf>
    <xf numFmtId="0" fontId="13" fillId="0" borderId="31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26" borderId="23" xfId="0" applyFont="1" applyFill="1" applyBorder="1" applyAlignment="1">
      <alignment vertical="center"/>
    </xf>
    <xf numFmtId="0" fontId="13" fillId="0" borderId="24" xfId="0" applyFont="1" applyBorder="1" applyAlignment="1">
      <alignment vertical="center"/>
    </xf>
    <xf numFmtId="0" fontId="13" fillId="0" borderId="32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10" fillId="0" borderId="21" xfId="0" applyFont="1" applyBorder="1" applyAlignment="1">
      <alignment vertical="center"/>
    </xf>
    <xf numFmtId="2" fontId="7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167" fontId="7" fillId="0" borderId="0" xfId="0" applyNumberFormat="1" applyFont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2" borderId="13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14" fontId="6" fillId="2" borderId="9" xfId="0" applyNumberFormat="1" applyFont="1" applyFill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14" fontId="6" fillId="2" borderId="5" xfId="0" applyNumberFormat="1" applyFont="1" applyFill="1" applyBorder="1" applyAlignment="1">
      <alignment vertical="center"/>
    </xf>
    <xf numFmtId="0" fontId="6" fillId="2" borderId="15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7" fillId="2" borderId="0" xfId="0" applyFont="1" applyFill="1" applyAlignment="1">
      <alignment vertical="center"/>
    </xf>
    <xf numFmtId="0" fontId="6" fillId="2" borderId="5" xfId="29" applyNumberFormat="1" applyBorder="1" applyAlignment="1">
      <alignment horizontal="left" vertical="center"/>
    </xf>
    <xf numFmtId="166" fontId="6" fillId="2" borderId="5" xfId="29" applyNumberFormat="1" applyBorder="1" applyAlignment="1">
      <alignment horizontal="left" vertical="center"/>
    </xf>
    <xf numFmtId="168" fontId="42" fillId="0" borderId="0" xfId="0" applyNumberFormat="1" applyFont="1" applyAlignment="1">
      <alignment horizontal="left" vertical="center" wrapText="1"/>
    </xf>
    <xf numFmtId="168" fontId="42" fillId="0" borderId="0" xfId="0" applyNumberFormat="1" applyFont="1" applyAlignment="1" applyProtection="1">
      <alignment horizontal="left" vertical="center" wrapText="1"/>
      <protection locked="0"/>
    </xf>
    <xf numFmtId="0" fontId="6" fillId="2" borderId="8" xfId="0" applyFont="1" applyFill="1" applyBorder="1"/>
    <xf numFmtId="0" fontId="6" fillId="2" borderId="10" xfId="0" applyFont="1" applyFill="1" applyBorder="1"/>
    <xf numFmtId="0" fontId="6" fillId="2" borderId="12" xfId="0" applyFont="1" applyFill="1" applyBorder="1"/>
    <xf numFmtId="11" fontId="6" fillId="0" borderId="0" xfId="0" applyNumberFormat="1" applyFont="1"/>
    <xf numFmtId="0" fontId="6" fillId="0" borderId="0" xfId="0" applyFont="1" applyAlignment="1">
      <alignment horizontal="left"/>
    </xf>
    <xf numFmtId="0" fontId="6" fillId="0" borderId="14" xfId="0" applyFont="1" applyBorder="1" applyAlignment="1">
      <alignment horizontal="center"/>
    </xf>
    <xf numFmtId="0" fontId="6" fillId="0" borderId="14" xfId="0" applyFont="1" applyBorder="1"/>
    <xf numFmtId="0" fontId="6" fillId="2" borderId="13" xfId="0" applyFont="1" applyFill="1" applyBorder="1" applyAlignment="1">
      <alignment horizontal="left"/>
    </xf>
    <xf numFmtId="0" fontId="6" fillId="2" borderId="16" xfId="0" applyFont="1" applyFill="1" applyBorder="1"/>
    <xf numFmtId="0" fontId="6" fillId="2" borderId="9" xfId="0" applyFont="1" applyFill="1" applyBorder="1"/>
    <xf numFmtId="14" fontId="6" fillId="2" borderId="9" xfId="0" applyNumberFormat="1" applyFont="1" applyFill="1" applyBorder="1"/>
    <xf numFmtId="0" fontId="6" fillId="2" borderId="9" xfId="0" applyFont="1" applyFill="1" applyBorder="1" applyAlignment="1">
      <alignment horizontal="center"/>
    </xf>
    <xf numFmtId="14" fontId="6" fillId="2" borderId="5" xfId="0" applyNumberFormat="1" applyFont="1" applyFill="1" applyBorder="1"/>
    <xf numFmtId="0" fontId="6" fillId="2" borderId="15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6" fillId="0" borderId="5" xfId="0" applyFont="1" applyBorder="1"/>
    <xf numFmtId="0" fontId="6" fillId="0" borderId="5" xfId="0" applyFont="1" applyBorder="1" applyAlignment="1">
      <alignment horizontal="left"/>
    </xf>
    <xf numFmtId="0" fontId="6" fillId="2" borderId="5" xfId="28" applyNumberFormat="1" applyFont="1" applyBorder="1" applyAlignment="1">
      <alignment horizontal="left"/>
    </xf>
    <xf numFmtId="166" fontId="6" fillId="2" borderId="0" xfId="28" applyNumberFormat="1" applyFont="1" applyAlignment="1">
      <alignment horizontal="left"/>
    </xf>
    <xf numFmtId="0" fontId="32" fillId="0" borderId="5" xfId="0" applyFont="1" applyBorder="1" applyAlignment="1">
      <alignment horizontal="center" vertical="center"/>
    </xf>
    <xf numFmtId="0" fontId="32" fillId="0" borderId="5" xfId="0" applyFont="1" applyBorder="1" applyAlignment="1">
      <alignment horizontal="left" vertical="center"/>
    </xf>
    <xf numFmtId="0" fontId="6" fillId="2" borderId="5" xfId="28" applyNumberFormat="1" applyFont="1" applyBorder="1" applyAlignment="1">
      <alignment horizontal="left" vertical="center"/>
    </xf>
    <xf numFmtId="166" fontId="6" fillId="2" borderId="0" xfId="28" applyNumberFormat="1" applyFont="1" applyAlignment="1">
      <alignment horizontal="left" vertical="center"/>
    </xf>
    <xf numFmtId="0" fontId="3" fillId="2" borderId="5" xfId="0" applyFont="1" applyFill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0" xfId="0" quotePrefix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12" fillId="0" borderId="14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6" fillId="0" borderId="30" xfId="0" applyFont="1" applyBorder="1"/>
    <xf numFmtId="0" fontId="6" fillId="0" borderId="31" xfId="0" applyFont="1" applyBorder="1"/>
    <xf numFmtId="0" fontId="6" fillId="0" borderId="32" xfId="0" applyFont="1" applyBorder="1"/>
    <xf numFmtId="0" fontId="6" fillId="0" borderId="33" xfId="0" applyFont="1" applyBorder="1"/>
    <xf numFmtId="0" fontId="6" fillId="0" borderId="34" xfId="0" applyFont="1" applyBorder="1"/>
    <xf numFmtId="0" fontId="6" fillId="0" borderId="26" xfId="0" applyFont="1" applyBorder="1"/>
    <xf numFmtId="0" fontId="6" fillId="0" borderId="28" xfId="0" applyFont="1" applyBorder="1"/>
    <xf numFmtId="0" fontId="6" fillId="2" borderId="16" xfId="0" applyFont="1" applyFill="1" applyBorder="1" applyAlignment="1">
      <alignment horizontal="left"/>
    </xf>
    <xf numFmtId="0" fontId="6" fillId="0" borderId="16" xfId="0" applyFont="1" applyBorder="1"/>
    <xf numFmtId="0" fontId="6" fillId="0" borderId="14" xfId="0" applyFont="1" applyBorder="1" applyAlignment="1">
      <alignment horizontal="left"/>
    </xf>
    <xf numFmtId="0" fontId="6" fillId="2" borderId="9" xfId="0" applyFont="1" applyFill="1" applyBorder="1" applyAlignment="1">
      <alignment horizontal="left"/>
    </xf>
    <xf numFmtId="0" fontId="6" fillId="0" borderId="9" xfId="0" applyFont="1" applyBorder="1"/>
    <xf numFmtId="166" fontId="6" fillId="2" borderId="5" xfId="28" applyNumberFormat="1" applyFont="1" applyBorder="1" applyAlignment="1">
      <alignment horizontal="left"/>
    </xf>
    <xf numFmtId="0" fontId="8" fillId="0" borderId="5" xfId="0" applyFont="1" applyBorder="1"/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left"/>
    </xf>
    <xf numFmtId="0" fontId="17" fillId="0" borderId="5" xfId="0" applyFont="1" applyBorder="1"/>
    <xf numFmtId="0" fontId="17" fillId="0" borderId="5" xfId="0" applyFont="1" applyBorder="1" applyAlignment="1">
      <alignment horizontal="center"/>
    </xf>
    <xf numFmtId="0" fontId="17" fillId="0" borderId="5" xfId="0" applyFont="1" applyBorder="1" applyAlignment="1">
      <alignment horizontal="left"/>
    </xf>
    <xf numFmtId="0" fontId="9" fillId="0" borderId="5" xfId="0" applyFont="1" applyBorder="1"/>
    <xf numFmtId="0" fontId="8" fillId="0" borderId="5" xfId="0" applyFont="1" applyBorder="1" applyAlignment="1">
      <alignment horizontal="center"/>
    </xf>
    <xf numFmtId="0" fontId="8" fillId="0" borderId="5" xfId="0" applyFont="1" applyBorder="1" applyAlignment="1">
      <alignment wrapText="1"/>
    </xf>
    <xf numFmtId="0" fontId="8" fillId="0" borderId="5" xfId="0" applyFont="1" applyBorder="1" applyAlignment="1">
      <alignment horizontal="center" vertical="top"/>
    </xf>
    <xf numFmtId="165" fontId="8" fillId="0" borderId="5" xfId="0" applyNumberFormat="1" applyFont="1" applyBorder="1" applyAlignment="1">
      <alignment horizontal="left" vertical="top"/>
    </xf>
    <xf numFmtId="0" fontId="8" fillId="0" borderId="5" xfId="0" applyFont="1" applyBorder="1" applyAlignment="1">
      <alignment horizontal="center" wrapText="1"/>
    </xf>
    <xf numFmtId="0" fontId="7" fillId="0" borderId="5" xfId="0" applyFont="1" applyBorder="1"/>
    <xf numFmtId="0" fontId="6" fillId="0" borderId="5" xfId="0" applyFont="1" applyBorder="1" applyAlignment="1">
      <alignment horizontal="center"/>
    </xf>
    <xf numFmtId="0" fontId="32" fillId="0" borderId="0" xfId="44" applyFont="1"/>
    <xf numFmtId="0" fontId="32" fillId="0" borderId="0" xfId="44" applyFont="1" applyAlignment="1">
      <alignment horizontal="center"/>
    </xf>
    <xf numFmtId="0" fontId="32" fillId="0" borderId="0" xfId="44" applyFont="1" applyAlignment="1">
      <alignment horizontal="left"/>
    </xf>
    <xf numFmtId="0" fontId="42" fillId="0" borderId="0" xfId="0" applyFont="1" applyAlignment="1" applyProtection="1">
      <alignment horizontal="left"/>
      <protection locked="0"/>
    </xf>
    <xf numFmtId="0" fontId="42" fillId="0" borderId="0" xfId="0" applyFont="1" applyAlignment="1" applyProtection="1">
      <alignment horizontal="center"/>
      <protection locked="0"/>
    </xf>
    <xf numFmtId="0" fontId="42" fillId="0" borderId="0" xfId="0" applyFont="1" applyProtection="1">
      <protection locked="0"/>
    </xf>
    <xf numFmtId="0" fontId="32" fillId="0" borderId="0" xfId="44" applyFont="1" applyAlignment="1">
      <alignment vertical="center"/>
    </xf>
    <xf numFmtId="0" fontId="32" fillId="0" borderId="0" xfId="44" applyFont="1" applyAlignment="1">
      <alignment horizontal="center" vertical="center"/>
    </xf>
    <xf numFmtId="0" fontId="32" fillId="0" borderId="0" xfId="44" applyFont="1" applyAlignment="1">
      <alignment horizontal="left" vertical="center"/>
    </xf>
    <xf numFmtId="0" fontId="42" fillId="0" borderId="0" xfId="0" applyFont="1" applyAlignment="1" applyProtection="1">
      <alignment horizontal="left" vertical="center" wrapText="1"/>
      <protection locked="0"/>
    </xf>
    <xf numFmtId="0" fontId="42" fillId="0" borderId="0" xfId="0" applyFont="1" applyAlignment="1">
      <alignment horizontal="left"/>
    </xf>
    <xf numFmtId="0" fontId="40" fillId="0" borderId="5" xfId="0" applyFont="1" applyFill="1" applyBorder="1"/>
    <xf numFmtId="0" fontId="6" fillId="0" borderId="10" xfId="0" applyFont="1" applyFill="1" applyBorder="1"/>
    <xf numFmtId="0" fontId="6" fillId="2" borderId="35" xfId="0" applyFont="1" applyFill="1" applyBorder="1"/>
    <xf numFmtId="0" fontId="6" fillId="2" borderId="36" xfId="0" applyFont="1" applyFill="1" applyBorder="1"/>
    <xf numFmtId="0" fontId="6" fillId="2" borderId="11" xfId="0" applyFont="1" applyFill="1" applyBorder="1" applyAlignment="1">
      <alignment horizontal="left"/>
    </xf>
    <xf numFmtId="0" fontId="0" fillId="2" borderId="8" xfId="0" applyFill="1" applyBorder="1"/>
    <xf numFmtId="0" fontId="44" fillId="2" borderId="39" xfId="0" applyFont="1" applyFill="1" applyBorder="1" applyAlignment="1">
      <alignment horizontal="right" vertical="center"/>
    </xf>
    <xf numFmtId="0" fontId="44" fillId="2" borderId="41" xfId="0" applyFont="1" applyFill="1" applyBorder="1" applyAlignment="1">
      <alignment horizontal="right" vertical="center"/>
    </xf>
    <xf numFmtId="0" fontId="6" fillId="29" borderId="37" xfId="0" applyFont="1" applyFill="1" applyBorder="1" applyAlignment="1">
      <alignment horizontal="right" vertical="center"/>
    </xf>
    <xf numFmtId="0" fontId="6" fillId="29" borderId="38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right" vertical="center"/>
    </xf>
    <xf numFmtId="0" fontId="45" fillId="2" borderId="40" xfId="0" applyFont="1" applyFill="1" applyBorder="1" applyAlignment="1">
      <alignment horizontal="right" vertical="center"/>
    </xf>
    <xf numFmtId="22" fontId="45" fillId="2" borderId="40" xfId="0" applyNumberFormat="1" applyFont="1" applyFill="1" applyBorder="1" applyAlignment="1">
      <alignment horizontal="right" vertical="center"/>
    </xf>
    <xf numFmtId="22" fontId="45" fillId="2" borderId="42" xfId="0" applyNumberFormat="1" applyFont="1" applyFill="1" applyBorder="1" applyAlignment="1">
      <alignment horizontal="right" vertical="center"/>
    </xf>
    <xf numFmtId="0" fontId="6" fillId="2" borderId="35" xfId="0" applyFont="1" applyFill="1" applyBorder="1" applyAlignment="1">
      <alignment vertical="center"/>
    </xf>
    <xf numFmtId="0" fontId="6" fillId="2" borderId="36" xfId="0" applyFont="1" applyFill="1" applyBorder="1" applyAlignment="1">
      <alignment vertical="center"/>
    </xf>
    <xf numFmtId="0" fontId="6" fillId="2" borderId="11" xfId="0" applyFont="1" applyFill="1" applyBorder="1" applyAlignment="1">
      <alignment horizontal="left" vertical="center"/>
    </xf>
    <xf numFmtId="0" fontId="0" fillId="2" borderId="8" xfId="0" applyFill="1" applyBorder="1" applyAlignment="1">
      <alignment vertical="center"/>
    </xf>
    <xf numFmtId="0" fontId="6" fillId="30" borderId="37" xfId="0" applyFont="1" applyFill="1" applyBorder="1" applyAlignment="1">
      <alignment horizontal="right" vertical="center"/>
    </xf>
    <xf numFmtId="0" fontId="6" fillId="30" borderId="38" xfId="0" applyFont="1" applyFill="1" applyBorder="1" applyAlignment="1">
      <alignment horizontal="right" vertical="center"/>
    </xf>
    <xf numFmtId="0" fontId="6" fillId="30" borderId="38" xfId="0" applyFont="1" applyFill="1" applyBorder="1" applyAlignment="1">
      <alignment horizontal="center" vertical="center"/>
    </xf>
    <xf numFmtId="0" fontId="46" fillId="2" borderId="5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_Hya_AV" xfId="29" xr:uid="{00000000-0005-0000-0000-00001C000000}"/>
    <cellStyle name="Comma0" xfId="30" xr:uid="{00000000-0005-0000-0000-00001D000000}"/>
    <cellStyle name="Currency0" xfId="31" xr:uid="{00000000-0005-0000-0000-00001E000000}"/>
    <cellStyle name="Date" xfId="32" xr:uid="{00000000-0005-0000-0000-00001F000000}"/>
    <cellStyle name="Explanatory Text" xfId="33" builtinId="53" customBuiltin="1"/>
    <cellStyle name="Fixed" xfId="34" xr:uid="{00000000-0005-0000-0000-000021000000}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" xfId="40" builtinId="8"/>
    <cellStyle name="Input" xfId="41" builtinId="20" customBuiltin="1"/>
    <cellStyle name="Linked Cell" xfId="42" builtinId="24" customBuiltin="1"/>
    <cellStyle name="Neutral" xfId="43" builtinId="28" customBuiltin="1"/>
    <cellStyle name="Normal" xfId="0" builtinId="0"/>
    <cellStyle name="Normal_A" xfId="44" xr:uid="{00000000-0005-0000-0000-00002C000000}"/>
    <cellStyle name="Normal_A_A" xfId="45" xr:uid="{00000000-0005-0000-0000-00002D000000}"/>
    <cellStyle name="Note" xfId="46" builtinId="10" customBuiltin="1"/>
    <cellStyle name="Output" xfId="47" builtinId="21" customBuiltin="1"/>
    <cellStyle name="Title" xfId="48" builtinId="15" customBuiltin="1"/>
    <cellStyle name="Total" xfId="49" builtinId="25" customBuiltin="1"/>
    <cellStyle name="Warning Text" xfId="50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AV Hya -- O-C Diagr.</a:t>
            </a:r>
          </a:p>
        </c:rich>
      </c:tx>
      <c:layout>
        <c:manualLayout>
          <c:xMode val="edge"/>
          <c:yMode val="edge"/>
          <c:x val="0.39231888352665595"/>
          <c:y val="3.45912073490813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88079625449602"/>
          <c:y val="0.14150986853217293"/>
          <c:w val="0.80521369868518877"/>
          <c:h val="0.6257880852867202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1'!$F$21:$F$400</c:f>
              <c:numCache>
                <c:formatCode>General</c:formatCode>
                <c:ptCount val="380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30932</c:v>
                </c:pt>
                <c:pt idx="183">
                  <c:v>31367.5</c:v>
                </c:pt>
                <c:pt idx="184">
                  <c:v>31440.5</c:v>
                </c:pt>
                <c:pt idx="185">
                  <c:v>31459.5</c:v>
                </c:pt>
                <c:pt idx="186">
                  <c:v>31459.5</c:v>
                </c:pt>
                <c:pt idx="187">
                  <c:v>31459.5</c:v>
                </c:pt>
                <c:pt idx="188">
                  <c:v>31469.5</c:v>
                </c:pt>
                <c:pt idx="189">
                  <c:v>31469.5</c:v>
                </c:pt>
                <c:pt idx="190">
                  <c:v>31469.5</c:v>
                </c:pt>
                <c:pt idx="191">
                  <c:v>31471</c:v>
                </c:pt>
                <c:pt idx="192">
                  <c:v>31475.5</c:v>
                </c:pt>
                <c:pt idx="193">
                  <c:v>31490</c:v>
                </c:pt>
                <c:pt idx="194">
                  <c:v>31551</c:v>
                </c:pt>
                <c:pt idx="195">
                  <c:v>31922</c:v>
                </c:pt>
                <c:pt idx="196">
                  <c:v>31922</c:v>
                </c:pt>
                <c:pt idx="197">
                  <c:v>31973</c:v>
                </c:pt>
                <c:pt idx="198">
                  <c:v>31999</c:v>
                </c:pt>
                <c:pt idx="199">
                  <c:v>32046</c:v>
                </c:pt>
                <c:pt idx="200">
                  <c:v>32081</c:v>
                </c:pt>
                <c:pt idx="201">
                  <c:v>32542</c:v>
                </c:pt>
                <c:pt idx="202">
                  <c:v>32602</c:v>
                </c:pt>
                <c:pt idx="203">
                  <c:v>32605</c:v>
                </c:pt>
                <c:pt idx="204">
                  <c:v>32622.5</c:v>
                </c:pt>
                <c:pt idx="205">
                  <c:v>33061</c:v>
                </c:pt>
                <c:pt idx="206">
                  <c:v>33098</c:v>
                </c:pt>
                <c:pt idx="207">
                  <c:v>33124</c:v>
                </c:pt>
                <c:pt idx="208">
                  <c:v>33661</c:v>
                </c:pt>
                <c:pt idx="209">
                  <c:v>33994.5</c:v>
                </c:pt>
                <c:pt idx="210">
                  <c:v>34197</c:v>
                </c:pt>
                <c:pt idx="211">
                  <c:v>34617</c:v>
                </c:pt>
              </c:numCache>
            </c:numRef>
          </c:xVal>
          <c:yVal>
            <c:numRef>
              <c:f>'Active 1'!$H$21:$H$400</c:f>
              <c:numCache>
                <c:formatCode>General</c:formatCode>
                <c:ptCount val="380"/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EF-494F-A55F-34E3CF724453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1'!$F$21:$F$210</c:f>
              <c:numCache>
                <c:formatCode>General</c:formatCode>
                <c:ptCount val="190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30932</c:v>
                </c:pt>
                <c:pt idx="183">
                  <c:v>31367.5</c:v>
                </c:pt>
                <c:pt idx="184">
                  <c:v>31440.5</c:v>
                </c:pt>
                <c:pt idx="185">
                  <c:v>31459.5</c:v>
                </c:pt>
                <c:pt idx="186">
                  <c:v>31459.5</c:v>
                </c:pt>
                <c:pt idx="187">
                  <c:v>31459.5</c:v>
                </c:pt>
                <c:pt idx="188">
                  <c:v>31469.5</c:v>
                </c:pt>
                <c:pt idx="189">
                  <c:v>31469.5</c:v>
                </c:pt>
              </c:numCache>
            </c:numRef>
          </c:xVal>
          <c:yVal>
            <c:numRef>
              <c:f>'Active 1'!$I$21:$I$210</c:f>
              <c:numCache>
                <c:formatCode>General</c:formatCode>
                <c:ptCount val="190"/>
                <c:pt idx="0">
                  <c:v>-3.0295999968075193E-3</c:v>
                </c:pt>
                <c:pt idx="1">
                  <c:v>1.2908400000014808E-2</c:v>
                </c:pt>
                <c:pt idx="2">
                  <c:v>3.2252600005449494E-2</c:v>
                </c:pt>
                <c:pt idx="3">
                  <c:v>2.1596800001134397E-2</c:v>
                </c:pt>
                <c:pt idx="4">
                  <c:v>-1.2465199997677701E-2</c:v>
                </c:pt>
                <c:pt idx="5">
                  <c:v>-2.2902399996382883E-2</c:v>
                </c:pt>
                <c:pt idx="6">
                  <c:v>-5.3339599999162601E-2</c:v>
                </c:pt>
                <c:pt idx="7">
                  <c:v>1.8317800004297169E-2</c:v>
                </c:pt>
                <c:pt idx="8">
                  <c:v>-4.7055799997906433E-2</c:v>
                </c:pt>
                <c:pt idx="9">
                  <c:v>1.1847800000396091E-2</c:v>
                </c:pt>
                <c:pt idx="10">
                  <c:v>1.3195200001064222E-2</c:v>
                </c:pt>
                <c:pt idx="11">
                  <c:v>0</c:v>
                </c:pt>
                <c:pt idx="12">
                  <c:v>1.2000000002444722E-2</c:v>
                </c:pt>
                <c:pt idx="13">
                  <c:v>-1.0452800001075957E-2</c:v>
                </c:pt>
                <c:pt idx="14">
                  <c:v>-4.3325599996023811E-2</c:v>
                </c:pt>
                <c:pt idx="15">
                  <c:v>9.186000024783425E-4</c:v>
                </c:pt>
                <c:pt idx="16">
                  <c:v>6.6828000053646974E-3</c:v>
                </c:pt>
                <c:pt idx="17">
                  <c:v>8.2878000030177645E-3</c:v>
                </c:pt>
                <c:pt idx="18">
                  <c:v>5.440599998109974E-3</c:v>
                </c:pt>
                <c:pt idx="19">
                  <c:v>-1.7779999907361344E-3</c:v>
                </c:pt>
                <c:pt idx="20">
                  <c:v>1.174620000529103E-2</c:v>
                </c:pt>
                <c:pt idx="21">
                  <c:v>3.3205800005816855E-2</c:v>
                </c:pt>
                <c:pt idx="22">
                  <c:v>-2.0127999960095622E-3</c:v>
                </c:pt>
                <c:pt idx="23">
                  <c:v>4.1160000037052669E-3</c:v>
                </c:pt>
                <c:pt idx="24">
                  <c:v>2.0189000002574176E-2</c:v>
                </c:pt>
                <c:pt idx="25">
                  <c:v>9.9884000010206364E-3</c:v>
                </c:pt>
                <c:pt idx="26">
                  <c:v>9.2706000068574212E-3</c:v>
                </c:pt>
                <c:pt idx="27">
                  <c:v>1.0052000005089212E-2</c:v>
                </c:pt>
                <c:pt idx="28">
                  <c:v>9.0760000093723647E-3</c:v>
                </c:pt>
                <c:pt idx="29">
                  <c:v>4.0140000055544078E-3</c:v>
                </c:pt>
                <c:pt idx="30">
                  <c:v>1.8859000003430992E-2</c:v>
                </c:pt>
                <c:pt idx="31">
                  <c:v>5.6404000060865656E-3</c:v>
                </c:pt>
                <c:pt idx="32">
                  <c:v>1.6141200008860324E-2</c:v>
                </c:pt>
                <c:pt idx="33">
                  <c:v>1.342339999973774E-2</c:v>
                </c:pt>
                <c:pt idx="34">
                  <c:v>6.9862000091234222E-3</c:v>
                </c:pt>
                <c:pt idx="35">
                  <c:v>1.4726400004292373E-2</c:v>
                </c:pt>
                <c:pt idx="36">
                  <c:v>1.3604000007035211E-2</c:v>
                </c:pt>
                <c:pt idx="37">
                  <c:v>-1.1239399995247368E-2</c:v>
                </c:pt>
                <c:pt idx="38">
                  <c:v>-1.2393999932100996E-3</c:v>
                </c:pt>
                <c:pt idx="39">
                  <c:v>-4.5799999497830868E-4</c:v>
                </c:pt>
                <c:pt idx="40">
                  <c:v>7.3148000010405667E-3</c:v>
                </c:pt>
                <c:pt idx="41">
                  <c:v>1.3040000339969993E-4</c:v>
                </c:pt>
                <c:pt idx="42">
                  <c:v>-8.3699999959208071E-4</c:v>
                </c:pt>
                <c:pt idx="43">
                  <c:v>1.0663799999747425E-2</c:v>
                </c:pt>
                <c:pt idx="44">
                  <c:v>1.4445200002228376E-2</c:v>
                </c:pt>
                <c:pt idx="45">
                  <c:v>1.131580000219401E-2</c:v>
                </c:pt>
                <c:pt idx="46">
                  <c:v>-4.4019999913871288E-3</c:v>
                </c:pt>
                <c:pt idx="47">
                  <c:v>1.4775400006328709E-2</c:v>
                </c:pt>
                <c:pt idx="48">
                  <c:v>1.0840600007213652E-2</c:v>
                </c:pt>
                <c:pt idx="49">
                  <c:v>1.008160000492353E-2</c:v>
                </c:pt>
                <c:pt idx="50">
                  <c:v>1.6081600006145891E-2</c:v>
                </c:pt>
                <c:pt idx="51">
                  <c:v>1.842900000337977E-2</c:v>
                </c:pt>
                <c:pt idx="52">
                  <c:v>5.0174000061815605E-3</c:v>
                </c:pt>
                <c:pt idx="53">
                  <c:v>7.6400000398280099E-4</c:v>
                </c:pt>
                <c:pt idx="54">
                  <c:v>6.8206000069039874E-3</c:v>
                </c:pt>
                <c:pt idx="55">
                  <c:v>1.254000000335509E-2</c:v>
                </c:pt>
                <c:pt idx="56">
                  <c:v>-1.1308799999824259E-2</c:v>
                </c:pt>
                <c:pt idx="57">
                  <c:v>1.6928000040934421E-3</c:v>
                </c:pt>
                <c:pt idx="58">
                  <c:v>9.692799998447299E-3</c:v>
                </c:pt>
                <c:pt idx="59">
                  <c:v>6.0370000064722262E-3</c:v>
                </c:pt>
                <c:pt idx="60">
                  <c:v>8.2572000028449111E-3</c:v>
                </c:pt>
                <c:pt idx="61">
                  <c:v>-1.4460600003076252E-2</c:v>
                </c:pt>
                <c:pt idx="62">
                  <c:v>6.281200003286358E-3</c:v>
                </c:pt>
                <c:pt idx="63">
                  <c:v>-9.5915999991120771E-3</c:v>
                </c:pt>
                <c:pt idx="64">
                  <c:v>1.9140000222250819E-4</c:v>
                </c:pt>
                <c:pt idx="65">
                  <c:v>-1.9245799994678237E-2</c:v>
                </c:pt>
                <c:pt idx="66">
                  <c:v>-1.9567600000300445E-2</c:v>
                </c:pt>
                <c:pt idx="67">
                  <c:v>-3.7845999904675409E-3</c:v>
                </c:pt>
                <c:pt idx="68">
                  <c:v>-2.0438799998373725E-2</c:v>
                </c:pt>
                <c:pt idx="69">
                  <c:v>-9.8449999932199717E-3</c:v>
                </c:pt>
                <c:pt idx="70">
                  <c:v>-7.7621999953407794E-3</c:v>
                </c:pt>
                <c:pt idx="71">
                  <c:v>-8.5419999959412962E-3</c:v>
                </c:pt>
                <c:pt idx="72">
                  <c:v>-8.1961999894701876E-3</c:v>
                </c:pt>
                <c:pt idx="73">
                  <c:v>-6.4751999962027185E-3</c:v>
                </c:pt>
                <c:pt idx="74">
                  <c:v>-8.0139999990933575E-3</c:v>
                </c:pt>
                <c:pt idx="75">
                  <c:v>-1.9106999992800411E-2</c:v>
                </c:pt>
                <c:pt idx="76">
                  <c:v>-2.4495999969076365E-3</c:v>
                </c:pt>
                <c:pt idx="77">
                  <c:v>-6.6681999960565008E-3</c:v>
                </c:pt>
                <c:pt idx="78">
                  <c:v>-2.5644199995440431E-2</c:v>
                </c:pt>
                <c:pt idx="79">
                  <c:v>-6.6441999952076003E-3</c:v>
                </c:pt>
                <c:pt idx="80">
                  <c:v>-3.1433999974979088E-3</c:v>
                </c:pt>
                <c:pt idx="81">
                  <c:v>1.1029500004951842E-2</c:v>
                </c:pt>
                <c:pt idx="82">
                  <c:v>-1.8954200000735E-2</c:v>
                </c:pt>
                <c:pt idx="83">
                  <c:v>-1.2906899995869026E-2</c:v>
                </c:pt>
                <c:pt idx="84">
                  <c:v>-9.8269999944022857E-3</c:v>
                </c:pt>
                <c:pt idx="85">
                  <c:v>-1.4984000008553267E-3</c:v>
                </c:pt>
                <c:pt idx="86">
                  <c:v>-1.8902999989222735E-2</c:v>
                </c:pt>
                <c:pt idx="87">
                  <c:v>-1.0402199994132388E-2</c:v>
                </c:pt>
                <c:pt idx="88">
                  <c:v>-2.3968799992871936E-2</c:v>
                </c:pt>
                <c:pt idx="89">
                  <c:v>-2.3497399997722823E-2</c:v>
                </c:pt>
                <c:pt idx="90">
                  <c:v>-3.0122199998004362E-2</c:v>
                </c:pt>
                <c:pt idx="91">
                  <c:v>-2.7443999992101453E-2</c:v>
                </c:pt>
                <c:pt idx="92">
                  <c:v>-2.7662599997711368E-2</c:v>
                </c:pt>
                <c:pt idx="93">
                  <c:v>-2.6473399993847124E-2</c:v>
                </c:pt>
                <c:pt idx="98">
                  <c:v>-3.4384200000204146E-2</c:v>
                </c:pt>
                <c:pt idx="99">
                  <c:v>-3.885239999362966E-2</c:v>
                </c:pt>
                <c:pt idx="100">
                  <c:v>-4.0296599989233073E-2</c:v>
                </c:pt>
                <c:pt idx="101">
                  <c:v>-2.701119999983348E-2</c:v>
                </c:pt>
                <c:pt idx="102">
                  <c:v>-5.8143799993558787E-2</c:v>
                </c:pt>
                <c:pt idx="107">
                  <c:v>-5.5085599997255486E-2</c:v>
                </c:pt>
                <c:pt idx="108">
                  <c:v>-5.1240599997981917E-2</c:v>
                </c:pt>
                <c:pt idx="110">
                  <c:v>-5.1563999993959442E-2</c:v>
                </c:pt>
                <c:pt idx="111">
                  <c:v>-4.7325899991847109E-2</c:v>
                </c:pt>
                <c:pt idx="112">
                  <c:v>-5.4096399995614775E-2</c:v>
                </c:pt>
                <c:pt idx="131">
                  <c:v>-8.7631799993687309E-2</c:v>
                </c:pt>
                <c:pt idx="132">
                  <c:v>-8.7631799804512411E-2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EF-494F-A55F-34E3CF724453}"/>
            </c:ext>
          </c:extLst>
        </c:ser>
        <c:ser>
          <c:idx val="2"/>
          <c:order val="2"/>
          <c:tx>
            <c:strRef>
              <c:f>'Active 1'!$J$20:$J$20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1'!$F$21:$F$210</c:f>
              <c:numCache>
                <c:formatCode>General</c:formatCode>
                <c:ptCount val="190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30932</c:v>
                </c:pt>
                <c:pt idx="183">
                  <c:v>31367.5</c:v>
                </c:pt>
                <c:pt idx="184">
                  <c:v>31440.5</c:v>
                </c:pt>
                <c:pt idx="185">
                  <c:v>31459.5</c:v>
                </c:pt>
                <c:pt idx="186">
                  <c:v>31459.5</c:v>
                </c:pt>
                <c:pt idx="187">
                  <c:v>31459.5</c:v>
                </c:pt>
                <c:pt idx="188">
                  <c:v>31469.5</c:v>
                </c:pt>
                <c:pt idx="189">
                  <c:v>31469.5</c:v>
                </c:pt>
              </c:numCache>
            </c:numRef>
          </c:xVal>
          <c:yVal>
            <c:numRef>
              <c:f>'Active 1'!$J$21:$J$210</c:f>
              <c:numCache>
                <c:formatCode>General</c:formatCode>
                <c:ptCount val="190"/>
                <c:pt idx="94">
                  <c:v>-4.0491200001270045E-2</c:v>
                </c:pt>
                <c:pt idx="95">
                  <c:v>-3.9291199995204806E-2</c:v>
                </c:pt>
                <c:pt idx="96">
                  <c:v>-4.1046999991522171E-2</c:v>
                </c:pt>
                <c:pt idx="97">
                  <c:v>-4.074699999182485E-2</c:v>
                </c:pt>
                <c:pt idx="105">
                  <c:v>-4.3604200000117999E-2</c:v>
                </c:pt>
                <c:pt idx="106">
                  <c:v>-4.3604200000117999E-2</c:v>
                </c:pt>
                <c:pt idx="109">
                  <c:v>-5.05771999960416E-2</c:v>
                </c:pt>
                <c:pt idx="114">
                  <c:v>-5.4938999994192272E-2</c:v>
                </c:pt>
                <c:pt idx="116">
                  <c:v>-5.7520299997122493E-2</c:v>
                </c:pt>
                <c:pt idx="121">
                  <c:v>-6.5216399998462293E-2</c:v>
                </c:pt>
                <c:pt idx="125">
                  <c:v>-7.0546599999943282E-2</c:v>
                </c:pt>
                <c:pt idx="130">
                  <c:v>-8.5452599996642675E-2</c:v>
                </c:pt>
                <c:pt idx="135">
                  <c:v>-8.9128599996911362E-2</c:v>
                </c:pt>
                <c:pt idx="138">
                  <c:v>-9.4785900000715628E-2</c:v>
                </c:pt>
                <c:pt idx="159">
                  <c:v>-9.2234499992628116E-2</c:v>
                </c:pt>
                <c:pt idx="160">
                  <c:v>-9.3743799989169929E-2</c:v>
                </c:pt>
                <c:pt idx="171">
                  <c:v>-0.11171729998750379</c:v>
                </c:pt>
                <c:pt idx="172">
                  <c:v>-0.10792659999424359</c:v>
                </c:pt>
                <c:pt idx="173">
                  <c:v>-0.1111451999968267</c:v>
                </c:pt>
                <c:pt idx="175">
                  <c:v>-0.11492809999617748</c:v>
                </c:pt>
                <c:pt idx="176">
                  <c:v>-0.11193739998998353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EF-494F-A55F-34E3CF724453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1'!$F$21:$F$2600</c:f>
              <c:numCache>
                <c:formatCode>General</c:formatCode>
                <c:ptCount val="2580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30932</c:v>
                </c:pt>
                <c:pt idx="183">
                  <c:v>31367.5</c:v>
                </c:pt>
                <c:pt idx="184">
                  <c:v>31440.5</c:v>
                </c:pt>
                <c:pt idx="185">
                  <c:v>31459.5</c:v>
                </c:pt>
                <c:pt idx="186">
                  <c:v>31459.5</c:v>
                </c:pt>
                <c:pt idx="187">
                  <c:v>31459.5</c:v>
                </c:pt>
                <c:pt idx="188">
                  <c:v>31469.5</c:v>
                </c:pt>
                <c:pt idx="189">
                  <c:v>31469.5</c:v>
                </c:pt>
                <c:pt idx="190">
                  <c:v>31469.5</c:v>
                </c:pt>
                <c:pt idx="191">
                  <c:v>31471</c:v>
                </c:pt>
                <c:pt idx="192">
                  <c:v>31475.5</c:v>
                </c:pt>
                <c:pt idx="193">
                  <c:v>31490</c:v>
                </c:pt>
                <c:pt idx="194">
                  <c:v>31551</c:v>
                </c:pt>
                <c:pt idx="195">
                  <c:v>31922</c:v>
                </c:pt>
                <c:pt idx="196">
                  <c:v>31922</c:v>
                </c:pt>
                <c:pt idx="197">
                  <c:v>31973</c:v>
                </c:pt>
                <c:pt idx="198">
                  <c:v>31999</c:v>
                </c:pt>
                <c:pt idx="199">
                  <c:v>32046</c:v>
                </c:pt>
                <c:pt idx="200">
                  <c:v>32081</c:v>
                </c:pt>
                <c:pt idx="201">
                  <c:v>32542</c:v>
                </c:pt>
                <c:pt idx="202">
                  <c:v>32602</c:v>
                </c:pt>
                <c:pt idx="203">
                  <c:v>32605</c:v>
                </c:pt>
                <c:pt idx="204">
                  <c:v>32622.5</c:v>
                </c:pt>
                <c:pt idx="205">
                  <c:v>33061</c:v>
                </c:pt>
                <c:pt idx="206">
                  <c:v>33098</c:v>
                </c:pt>
                <c:pt idx="207">
                  <c:v>33124</c:v>
                </c:pt>
                <c:pt idx="208">
                  <c:v>33661</c:v>
                </c:pt>
                <c:pt idx="209">
                  <c:v>33994.5</c:v>
                </c:pt>
                <c:pt idx="210">
                  <c:v>34197</c:v>
                </c:pt>
                <c:pt idx="211">
                  <c:v>34617</c:v>
                </c:pt>
              </c:numCache>
            </c:numRef>
          </c:xVal>
          <c:yVal>
            <c:numRef>
              <c:f>'Active 1'!$K$21:$K$2600</c:f>
              <c:numCache>
                <c:formatCode>General</c:formatCode>
                <c:ptCount val="2580"/>
                <c:pt idx="117">
                  <c:v>-6.1820199989597313E-2</c:v>
                </c:pt>
                <c:pt idx="118">
                  <c:v>-6.1800199990102556E-2</c:v>
                </c:pt>
                <c:pt idx="126">
                  <c:v>-7.091549999313429E-2</c:v>
                </c:pt>
                <c:pt idx="133">
                  <c:v>-8.713799999532057E-2</c:v>
                </c:pt>
                <c:pt idx="134">
                  <c:v>-8.4681399996043183E-2</c:v>
                </c:pt>
                <c:pt idx="136">
                  <c:v>-9.1980499993951526E-2</c:v>
                </c:pt>
                <c:pt idx="139">
                  <c:v>-9.0150999989418779E-2</c:v>
                </c:pt>
                <c:pt idx="140">
                  <c:v>-8.8305999997828621E-2</c:v>
                </c:pt>
                <c:pt idx="141">
                  <c:v>-9.1030199997476302E-2</c:v>
                </c:pt>
                <c:pt idx="142">
                  <c:v>-9.2826200001582038E-2</c:v>
                </c:pt>
                <c:pt idx="143">
                  <c:v>-9.2796199998701923E-2</c:v>
                </c:pt>
                <c:pt idx="144">
                  <c:v>-9.2726199996832293E-2</c:v>
                </c:pt>
                <c:pt idx="145">
                  <c:v>-9.2566200000874233E-2</c:v>
                </c:pt>
                <c:pt idx="146">
                  <c:v>-9.8445999996329192E-2</c:v>
                </c:pt>
                <c:pt idx="147">
                  <c:v>-9.7966000001179054E-2</c:v>
                </c:pt>
                <c:pt idx="148">
                  <c:v>-9.417599999869708E-2</c:v>
                </c:pt>
                <c:pt idx="149">
                  <c:v>-9.7663900000043213E-2</c:v>
                </c:pt>
                <c:pt idx="150">
                  <c:v>-9.7283899995090906E-2</c:v>
                </c:pt>
                <c:pt idx="151">
                  <c:v>-9.6773899997060653E-2</c:v>
                </c:pt>
                <c:pt idx="152">
                  <c:v>-9.650139999575913E-2</c:v>
                </c:pt>
                <c:pt idx="153">
                  <c:v>-9.2313799999828916E-2</c:v>
                </c:pt>
                <c:pt idx="154">
                  <c:v>-9.5431599991570693E-2</c:v>
                </c:pt>
                <c:pt idx="155">
                  <c:v>-9.4874999995226972E-2</c:v>
                </c:pt>
                <c:pt idx="156">
                  <c:v>-9.4046999998681713E-2</c:v>
                </c:pt>
                <c:pt idx="157">
                  <c:v>-7.9686499993840698E-2</c:v>
                </c:pt>
                <c:pt idx="158">
                  <c:v>-9.4482599997718353E-2</c:v>
                </c:pt>
                <c:pt idx="161">
                  <c:v>-9.5560999987355899E-2</c:v>
                </c:pt>
                <c:pt idx="162">
                  <c:v>-9.7930599993560463E-2</c:v>
                </c:pt>
                <c:pt idx="163">
                  <c:v>-0.10682429999724263</c:v>
                </c:pt>
                <c:pt idx="164">
                  <c:v>-0.10429429999931017</c:v>
                </c:pt>
                <c:pt idx="165">
                  <c:v>-0.10419429999456042</c:v>
                </c:pt>
                <c:pt idx="166">
                  <c:v>-0.10189429999445565</c:v>
                </c:pt>
                <c:pt idx="167">
                  <c:v>-9.8059999996621627E-2</c:v>
                </c:pt>
                <c:pt idx="169">
                  <c:v>-0.10458479999215342</c:v>
                </c:pt>
                <c:pt idx="170">
                  <c:v>-0.10870371796772815</c:v>
                </c:pt>
                <c:pt idx="177">
                  <c:v>-0.11078379998798482</c:v>
                </c:pt>
                <c:pt idx="178">
                  <c:v>-0.11332499999116408</c:v>
                </c:pt>
                <c:pt idx="179">
                  <c:v>-0.11415749999287073</c:v>
                </c:pt>
                <c:pt idx="180">
                  <c:v>-0.11497219999728259</c:v>
                </c:pt>
                <c:pt idx="181">
                  <c:v>-0.11387219999596709</c:v>
                </c:pt>
                <c:pt idx="182">
                  <c:v>-0.11827839999750722</c:v>
                </c:pt>
                <c:pt idx="184">
                  <c:v>-0.11963109998760046</c:v>
                </c:pt>
                <c:pt idx="188">
                  <c:v>-0.11941089999163523</c:v>
                </c:pt>
                <c:pt idx="189">
                  <c:v>-0.11791089999314863</c:v>
                </c:pt>
                <c:pt idx="190">
                  <c:v>-0.11751089998870157</c:v>
                </c:pt>
                <c:pt idx="191">
                  <c:v>-0.11792019999120384</c:v>
                </c:pt>
                <c:pt idx="194">
                  <c:v>-0.11731619999045506</c:v>
                </c:pt>
                <c:pt idx="195">
                  <c:v>-0.11981639999430627</c:v>
                </c:pt>
                <c:pt idx="196">
                  <c:v>-0.11981639999430627</c:v>
                </c:pt>
                <c:pt idx="197">
                  <c:v>-0.1196325999990222</c:v>
                </c:pt>
                <c:pt idx="198">
                  <c:v>-0.11509379999188241</c:v>
                </c:pt>
                <c:pt idx="199">
                  <c:v>-0.11988519999431446</c:v>
                </c:pt>
                <c:pt idx="200">
                  <c:v>-0.12050219999946421</c:v>
                </c:pt>
                <c:pt idx="201">
                  <c:v>-0.1231603999985964</c:v>
                </c:pt>
                <c:pt idx="202">
                  <c:v>-0.12173239999538055</c:v>
                </c:pt>
                <c:pt idx="203">
                  <c:v>-0.12115099999209633</c:v>
                </c:pt>
                <c:pt idx="204">
                  <c:v>-0.11915949999820441</c:v>
                </c:pt>
                <c:pt idx="205">
                  <c:v>-0.13137820016709156</c:v>
                </c:pt>
                <c:pt idx="206">
                  <c:v>-0.12100759999157162</c:v>
                </c:pt>
                <c:pt idx="207">
                  <c:v>-0.1203687999950489</c:v>
                </c:pt>
                <c:pt idx="208">
                  <c:v>-0.1230981999906362</c:v>
                </c:pt>
                <c:pt idx="209">
                  <c:v>-0.12986589991487563</c:v>
                </c:pt>
                <c:pt idx="210">
                  <c:v>-0.12602139999216888</c:v>
                </c:pt>
                <c:pt idx="211">
                  <c:v>-0.12972539999464061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EF-494F-A55F-34E3CF724453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1'!$F$21:$F$210</c:f>
              <c:numCache>
                <c:formatCode>General</c:formatCode>
                <c:ptCount val="190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30932</c:v>
                </c:pt>
                <c:pt idx="183">
                  <c:v>31367.5</c:v>
                </c:pt>
                <c:pt idx="184">
                  <c:v>31440.5</c:v>
                </c:pt>
                <c:pt idx="185">
                  <c:v>31459.5</c:v>
                </c:pt>
                <c:pt idx="186">
                  <c:v>31459.5</c:v>
                </c:pt>
                <c:pt idx="187">
                  <c:v>31459.5</c:v>
                </c:pt>
                <c:pt idx="188">
                  <c:v>31469.5</c:v>
                </c:pt>
                <c:pt idx="189">
                  <c:v>31469.5</c:v>
                </c:pt>
              </c:numCache>
            </c:numRef>
          </c:xVal>
          <c:yVal>
            <c:numRef>
              <c:f>'Active 1'!$L$21:$L$210</c:f>
              <c:numCache>
                <c:formatCode>General</c:formatCode>
                <c:ptCount val="1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4EF-494F-A55F-34E3CF724453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1'!$F$21:$F$210</c:f>
              <c:numCache>
                <c:formatCode>General</c:formatCode>
                <c:ptCount val="190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30932</c:v>
                </c:pt>
                <c:pt idx="183">
                  <c:v>31367.5</c:v>
                </c:pt>
                <c:pt idx="184">
                  <c:v>31440.5</c:v>
                </c:pt>
                <c:pt idx="185">
                  <c:v>31459.5</c:v>
                </c:pt>
                <c:pt idx="186">
                  <c:v>31459.5</c:v>
                </c:pt>
                <c:pt idx="187">
                  <c:v>31459.5</c:v>
                </c:pt>
                <c:pt idx="188">
                  <c:v>31469.5</c:v>
                </c:pt>
                <c:pt idx="189">
                  <c:v>31469.5</c:v>
                </c:pt>
              </c:numCache>
            </c:numRef>
          </c:xVal>
          <c:yVal>
            <c:numRef>
              <c:f>'Active 1'!$M$21:$M$210</c:f>
              <c:numCache>
                <c:formatCode>General</c:formatCode>
                <c:ptCount val="1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EF-494F-A55F-34E3CF724453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1'!$F$21:$F$210</c:f>
              <c:numCache>
                <c:formatCode>General</c:formatCode>
                <c:ptCount val="190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30932</c:v>
                </c:pt>
                <c:pt idx="183">
                  <c:v>31367.5</c:v>
                </c:pt>
                <c:pt idx="184">
                  <c:v>31440.5</c:v>
                </c:pt>
                <c:pt idx="185">
                  <c:v>31459.5</c:v>
                </c:pt>
                <c:pt idx="186">
                  <c:v>31459.5</c:v>
                </c:pt>
                <c:pt idx="187">
                  <c:v>31459.5</c:v>
                </c:pt>
                <c:pt idx="188">
                  <c:v>31469.5</c:v>
                </c:pt>
                <c:pt idx="189">
                  <c:v>31469.5</c:v>
                </c:pt>
              </c:numCache>
            </c:numRef>
          </c:xVal>
          <c:yVal>
            <c:numRef>
              <c:f>'Active 1'!$N$21:$N$210</c:f>
              <c:numCache>
                <c:formatCode>General</c:formatCode>
                <c:ptCount val="190"/>
                <c:pt idx="102">
                  <c:v>-8.0202731605845637E-2</c:v>
                </c:pt>
                <c:pt idx="103">
                  <c:v>-8.021626314669654E-2</c:v>
                </c:pt>
                <c:pt idx="104">
                  <c:v>-8.0344812784780006E-2</c:v>
                </c:pt>
                <c:pt idx="105">
                  <c:v>-8.0344812784780006E-2</c:v>
                </c:pt>
                <c:pt idx="106">
                  <c:v>-8.0344812784780006E-2</c:v>
                </c:pt>
                <c:pt idx="107">
                  <c:v>-8.2026106735503312E-2</c:v>
                </c:pt>
                <c:pt idx="108">
                  <c:v>-8.2110678865821393E-2</c:v>
                </c:pt>
                <c:pt idx="109">
                  <c:v>-8.3440152754421515E-2</c:v>
                </c:pt>
                <c:pt idx="110">
                  <c:v>-8.3487513147399633E-2</c:v>
                </c:pt>
                <c:pt idx="111">
                  <c:v>-8.3739538095747496E-2</c:v>
                </c:pt>
                <c:pt idx="112">
                  <c:v>-8.5524010045458856E-2</c:v>
                </c:pt>
                <c:pt idx="113">
                  <c:v>-8.5601816405351486E-2</c:v>
                </c:pt>
                <c:pt idx="114">
                  <c:v>-8.5601816405351486E-2</c:v>
                </c:pt>
                <c:pt idx="115">
                  <c:v>-8.5737131813860404E-2</c:v>
                </c:pt>
                <c:pt idx="116">
                  <c:v>-8.5809863845933948E-2</c:v>
                </c:pt>
                <c:pt idx="117">
                  <c:v>-8.7381214027243762E-2</c:v>
                </c:pt>
                <c:pt idx="118">
                  <c:v>-8.7381214027243762E-2</c:v>
                </c:pt>
                <c:pt idx="119">
                  <c:v>-8.7553741173092642E-2</c:v>
                </c:pt>
                <c:pt idx="120">
                  <c:v>-8.8886597946905482E-2</c:v>
                </c:pt>
                <c:pt idx="121">
                  <c:v>-8.9245183779454118E-2</c:v>
                </c:pt>
                <c:pt idx="122">
                  <c:v>-8.9306075713283126E-2</c:v>
                </c:pt>
                <c:pt idx="123">
                  <c:v>-9.0632166716670529E-2</c:v>
                </c:pt>
                <c:pt idx="124">
                  <c:v>-9.0841905599859357E-2</c:v>
                </c:pt>
                <c:pt idx="125">
                  <c:v>-9.1007666975282786E-2</c:v>
                </c:pt>
                <c:pt idx="126">
                  <c:v>-9.1208948645439797E-2</c:v>
                </c:pt>
                <c:pt idx="127">
                  <c:v>-9.3003569250789328E-2</c:v>
                </c:pt>
                <c:pt idx="128">
                  <c:v>-9.4711926283214426E-2</c:v>
                </c:pt>
                <c:pt idx="129">
                  <c:v>-9.651838698680848E-2</c:v>
                </c:pt>
                <c:pt idx="130">
                  <c:v>-9.6521769872021212E-2</c:v>
                </c:pt>
                <c:pt idx="131">
                  <c:v>-9.7929050120513964E-2</c:v>
                </c:pt>
                <c:pt idx="132">
                  <c:v>-9.7929050120513964E-2</c:v>
                </c:pt>
                <c:pt idx="133">
                  <c:v>-9.7932433005726682E-2</c:v>
                </c:pt>
                <c:pt idx="134">
                  <c:v>-9.7956113202215742E-2</c:v>
                </c:pt>
                <c:pt idx="135">
                  <c:v>-9.814555477412823E-2</c:v>
                </c:pt>
                <c:pt idx="136">
                  <c:v>-9.8228435461839944E-2</c:v>
                </c:pt>
                <c:pt idx="137">
                  <c:v>-9.8548118114442265E-2</c:v>
                </c:pt>
                <c:pt idx="138">
                  <c:v>-9.9977387116817709E-2</c:v>
                </c:pt>
                <c:pt idx="139">
                  <c:v>-0.10001290741155131</c:v>
                </c:pt>
                <c:pt idx="140">
                  <c:v>-0.10009747954186937</c:v>
                </c:pt>
                <c:pt idx="141">
                  <c:v>-0.10142018766004406</c:v>
                </c:pt>
                <c:pt idx="142">
                  <c:v>-0.10152167421642574</c:v>
                </c:pt>
                <c:pt idx="143">
                  <c:v>-0.10152167421642574</c:v>
                </c:pt>
                <c:pt idx="144">
                  <c:v>-0.10152167421642574</c:v>
                </c:pt>
                <c:pt idx="145">
                  <c:v>-0.10152167421642574</c:v>
                </c:pt>
                <c:pt idx="146">
                  <c:v>-0.10161977788759471</c:v>
                </c:pt>
                <c:pt idx="147">
                  <c:v>-0.10161977788759471</c:v>
                </c:pt>
                <c:pt idx="148">
                  <c:v>-0.10161977788759471</c:v>
                </c:pt>
                <c:pt idx="149">
                  <c:v>-0.10163500087105197</c:v>
                </c:pt>
                <c:pt idx="150">
                  <c:v>-0.10163500087105197</c:v>
                </c:pt>
                <c:pt idx="151">
                  <c:v>-0.10163500087105197</c:v>
                </c:pt>
                <c:pt idx="152">
                  <c:v>-0.101677286936211</c:v>
                </c:pt>
                <c:pt idx="153">
                  <c:v>-0.10168405270663644</c:v>
                </c:pt>
                <c:pt idx="154">
                  <c:v>-0.10343977013203966</c:v>
                </c:pt>
                <c:pt idx="155">
                  <c:v>-0.10346345032852873</c:v>
                </c:pt>
                <c:pt idx="156">
                  <c:v>-0.10366642344129211</c:v>
                </c:pt>
                <c:pt idx="157">
                  <c:v>-0.10374253835857837</c:v>
                </c:pt>
                <c:pt idx="158">
                  <c:v>-0.10379497307937557</c:v>
                </c:pt>
                <c:pt idx="159">
                  <c:v>-0.10387785376708729</c:v>
                </c:pt>
                <c:pt idx="160">
                  <c:v>-0.10388292809490637</c:v>
                </c:pt>
                <c:pt idx="161">
                  <c:v>-0.1052563794912719</c:v>
                </c:pt>
                <c:pt idx="162">
                  <c:v>-0.10562173109424597</c:v>
                </c:pt>
                <c:pt idx="163">
                  <c:v>-0.10702055412970692</c:v>
                </c:pt>
                <c:pt idx="164">
                  <c:v>-0.10702055412970692</c:v>
                </c:pt>
                <c:pt idx="165">
                  <c:v>-0.10702055412970692</c:v>
                </c:pt>
                <c:pt idx="166">
                  <c:v>-0.10702055412970692</c:v>
                </c:pt>
                <c:pt idx="167">
                  <c:v>-0.10743834045347821</c:v>
                </c:pt>
                <c:pt idx="168">
                  <c:v>-0.10878134588292922</c:v>
                </c:pt>
                <c:pt idx="169">
                  <c:v>-0.10914331460069057</c:v>
                </c:pt>
                <c:pt idx="170">
                  <c:v>-0.11077555671582941</c:v>
                </c:pt>
                <c:pt idx="171">
                  <c:v>-0.11096161540252916</c:v>
                </c:pt>
                <c:pt idx="172">
                  <c:v>-0.11096668973034825</c:v>
                </c:pt>
                <c:pt idx="173">
                  <c:v>-0.11097683838598642</c:v>
                </c:pt>
                <c:pt idx="174">
                  <c:v>-0.11120010881002614</c:v>
                </c:pt>
                <c:pt idx="175">
                  <c:v>-0.11276807610612323</c:v>
                </c:pt>
                <c:pt idx="176">
                  <c:v>-0.11277315043394232</c:v>
                </c:pt>
                <c:pt idx="177">
                  <c:v>-0.11301671816925837</c:v>
                </c:pt>
                <c:pt idx="178">
                  <c:v>-0.11445782726987835</c:v>
                </c:pt>
                <c:pt idx="179">
                  <c:v>-0.11458468546535545</c:v>
                </c:pt>
                <c:pt idx="180">
                  <c:v>-0.11633871144815232</c:v>
                </c:pt>
                <c:pt idx="181">
                  <c:v>-0.11633871144815232</c:v>
                </c:pt>
                <c:pt idx="182">
                  <c:v>-0.11634209433336504</c:v>
                </c:pt>
                <c:pt idx="183">
                  <c:v>-0.11781534084350588</c:v>
                </c:pt>
                <c:pt idx="184">
                  <c:v>-0.11806229146403466</c:v>
                </c:pt>
                <c:pt idx="185">
                  <c:v>-0.1181265662830764</c:v>
                </c:pt>
                <c:pt idx="186">
                  <c:v>-0.1181265662830764</c:v>
                </c:pt>
                <c:pt idx="187">
                  <c:v>-0.1181265662830764</c:v>
                </c:pt>
                <c:pt idx="188">
                  <c:v>-0.11816039513520363</c:v>
                </c:pt>
                <c:pt idx="189">
                  <c:v>-0.11816039513520363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4EF-494F-A55F-34E3CF724453}"/>
            </c:ext>
          </c:extLst>
        </c:ser>
        <c:ser>
          <c:idx val="7"/>
          <c:order val="7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1'!$V$2:$V$36</c:f>
              <c:numCache>
                <c:formatCode>General</c:formatCode>
                <c:ptCount val="35"/>
                <c:pt idx="0">
                  <c:v>15000</c:v>
                </c:pt>
                <c:pt idx="1">
                  <c:v>15500</c:v>
                </c:pt>
                <c:pt idx="2">
                  <c:v>16000</c:v>
                </c:pt>
                <c:pt idx="3">
                  <c:v>16500</c:v>
                </c:pt>
                <c:pt idx="4">
                  <c:v>17000</c:v>
                </c:pt>
                <c:pt idx="5">
                  <c:v>17500</c:v>
                </c:pt>
                <c:pt idx="6">
                  <c:v>18000</c:v>
                </c:pt>
                <c:pt idx="7">
                  <c:v>18500</c:v>
                </c:pt>
                <c:pt idx="8">
                  <c:v>19000</c:v>
                </c:pt>
                <c:pt idx="9">
                  <c:v>19500</c:v>
                </c:pt>
                <c:pt idx="10">
                  <c:v>20000</c:v>
                </c:pt>
                <c:pt idx="11">
                  <c:v>20500</c:v>
                </c:pt>
                <c:pt idx="12">
                  <c:v>21000</c:v>
                </c:pt>
                <c:pt idx="13">
                  <c:v>21500</c:v>
                </c:pt>
                <c:pt idx="14">
                  <c:v>22000</c:v>
                </c:pt>
                <c:pt idx="15">
                  <c:v>22500</c:v>
                </c:pt>
                <c:pt idx="16">
                  <c:v>23000</c:v>
                </c:pt>
                <c:pt idx="17">
                  <c:v>23500</c:v>
                </c:pt>
                <c:pt idx="18">
                  <c:v>24000</c:v>
                </c:pt>
                <c:pt idx="19">
                  <c:v>24500</c:v>
                </c:pt>
                <c:pt idx="20">
                  <c:v>25000</c:v>
                </c:pt>
                <c:pt idx="21">
                  <c:v>25500</c:v>
                </c:pt>
                <c:pt idx="22">
                  <c:v>26000</c:v>
                </c:pt>
                <c:pt idx="23">
                  <c:v>26500</c:v>
                </c:pt>
                <c:pt idx="24">
                  <c:v>27000</c:v>
                </c:pt>
                <c:pt idx="25">
                  <c:v>27500</c:v>
                </c:pt>
                <c:pt idx="26">
                  <c:v>28000</c:v>
                </c:pt>
                <c:pt idx="27">
                  <c:v>28500</c:v>
                </c:pt>
                <c:pt idx="28">
                  <c:v>29000</c:v>
                </c:pt>
                <c:pt idx="29">
                  <c:v>29500</c:v>
                </c:pt>
                <c:pt idx="30">
                  <c:v>30000</c:v>
                </c:pt>
                <c:pt idx="31">
                  <c:v>30500</c:v>
                </c:pt>
                <c:pt idx="32">
                  <c:v>31000</c:v>
                </c:pt>
                <c:pt idx="33">
                  <c:v>31500</c:v>
                </c:pt>
                <c:pt idx="34">
                  <c:v>32000</c:v>
                </c:pt>
              </c:numCache>
            </c:numRef>
          </c:xVal>
          <c:yVal>
            <c:numRef>
              <c:f>'Active 1'!$W$2:$W$36</c:f>
              <c:numCache>
                <c:formatCode>General</c:formatCode>
                <c:ptCount val="35"/>
                <c:pt idx="0">
                  <c:v>2.5496582393575509E-3</c:v>
                </c:pt>
                <c:pt idx="1">
                  <c:v>-2.3896330852714726E-3</c:v>
                </c:pt>
                <c:pt idx="2">
                  <c:v>-7.2536804734951027E-3</c:v>
                </c:pt>
                <c:pt idx="3">
                  <c:v>-1.204248392531327E-2</c:v>
                </c:pt>
                <c:pt idx="4">
                  <c:v>-1.6756043440726044E-2</c:v>
                </c:pt>
                <c:pt idx="5">
                  <c:v>-2.139435901973339E-2</c:v>
                </c:pt>
                <c:pt idx="6">
                  <c:v>-2.595743066233528E-2</c:v>
                </c:pt>
                <c:pt idx="7">
                  <c:v>-3.044525836853175E-2</c:v>
                </c:pt>
                <c:pt idx="8">
                  <c:v>-3.4857842138322791E-2</c:v>
                </c:pt>
                <c:pt idx="9">
                  <c:v>-3.9195181971708404E-2</c:v>
                </c:pt>
                <c:pt idx="10">
                  <c:v>-4.3457277868688651E-2</c:v>
                </c:pt>
                <c:pt idx="11">
                  <c:v>-4.7644129829263415E-2</c:v>
                </c:pt>
                <c:pt idx="12">
                  <c:v>-5.1755737853432751E-2</c:v>
                </c:pt>
                <c:pt idx="13">
                  <c:v>-5.5792101941196659E-2</c:v>
                </c:pt>
                <c:pt idx="14">
                  <c:v>-5.9753222092555194E-2</c:v>
                </c:pt>
                <c:pt idx="15">
                  <c:v>-6.363909830750826E-2</c:v>
                </c:pt>
                <c:pt idx="16">
                  <c:v>-6.7449730586055898E-2</c:v>
                </c:pt>
                <c:pt idx="17">
                  <c:v>-7.1185118928198093E-2</c:v>
                </c:pt>
                <c:pt idx="18">
                  <c:v>-7.4845263333934875E-2</c:v>
                </c:pt>
                <c:pt idx="19">
                  <c:v>-7.8430163803266284E-2</c:v>
                </c:pt>
                <c:pt idx="20">
                  <c:v>-8.1939820336192223E-2</c:v>
                </c:pt>
                <c:pt idx="21">
                  <c:v>-8.5374232932712721E-2</c:v>
                </c:pt>
                <c:pt idx="22">
                  <c:v>-8.8733401592827804E-2</c:v>
                </c:pt>
                <c:pt idx="23">
                  <c:v>-9.2017326316537446E-2</c:v>
                </c:pt>
                <c:pt idx="24">
                  <c:v>-9.5226007103841728E-2</c:v>
                </c:pt>
                <c:pt idx="25">
                  <c:v>-9.8359443954740527E-2</c:v>
                </c:pt>
                <c:pt idx="26">
                  <c:v>-0.1014176368692339</c:v>
                </c:pt>
                <c:pt idx="27">
                  <c:v>-0.10440058584732184</c:v>
                </c:pt>
                <c:pt idx="28">
                  <c:v>-0.10730829088900443</c:v>
                </c:pt>
                <c:pt idx="29">
                  <c:v>-0.11014075199428153</c:v>
                </c:pt>
                <c:pt idx="30">
                  <c:v>-0.11289796916315317</c:v>
                </c:pt>
                <c:pt idx="31">
                  <c:v>-0.11557994239561942</c:v>
                </c:pt>
                <c:pt idx="32">
                  <c:v>-0.11818667169168023</c:v>
                </c:pt>
                <c:pt idx="33">
                  <c:v>-0.12071815705133568</c:v>
                </c:pt>
                <c:pt idx="34">
                  <c:v>-0.12317439847458567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4EF-494F-A55F-34E3CF724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2530400"/>
        <c:axId val="1"/>
      </c:scatterChart>
      <c:valAx>
        <c:axId val="282530400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8011034910958716"/>
              <c:y val="0.852203740157480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319645528179944E-2"/>
              <c:y val="0.342768372703412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253040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9892473118279563E-2"/>
          <c:y val="0.91874999999999996"/>
          <c:w val="0.74059139784946248"/>
          <c:h val="6.2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AV Hya -- O-C Diagr.</a:t>
            </a:r>
          </a:p>
        </c:rich>
      </c:tx>
      <c:layout>
        <c:manualLayout>
          <c:xMode val="edge"/>
          <c:yMode val="edge"/>
          <c:x val="0.38649492288510151"/>
          <c:y val="3.44826115485564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63228778474448"/>
          <c:y val="0.140625"/>
          <c:w val="0.75600807605280662"/>
          <c:h val="0.628125000000000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'Active 1'!$F$21:$F$400</c:f>
              <c:numCache>
                <c:formatCode>General</c:formatCode>
                <c:ptCount val="380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30932</c:v>
                </c:pt>
                <c:pt idx="183">
                  <c:v>31367.5</c:v>
                </c:pt>
                <c:pt idx="184">
                  <c:v>31440.5</c:v>
                </c:pt>
                <c:pt idx="185">
                  <c:v>31459.5</c:v>
                </c:pt>
                <c:pt idx="186">
                  <c:v>31459.5</c:v>
                </c:pt>
                <c:pt idx="187">
                  <c:v>31459.5</c:v>
                </c:pt>
                <c:pt idx="188">
                  <c:v>31469.5</c:v>
                </c:pt>
                <c:pt idx="189">
                  <c:v>31469.5</c:v>
                </c:pt>
                <c:pt idx="190">
                  <c:v>31469.5</c:v>
                </c:pt>
                <c:pt idx="191">
                  <c:v>31471</c:v>
                </c:pt>
                <c:pt idx="192">
                  <c:v>31475.5</c:v>
                </c:pt>
                <c:pt idx="193">
                  <c:v>31490</c:v>
                </c:pt>
                <c:pt idx="194">
                  <c:v>31551</c:v>
                </c:pt>
                <c:pt idx="195">
                  <c:v>31922</c:v>
                </c:pt>
                <c:pt idx="196">
                  <c:v>31922</c:v>
                </c:pt>
                <c:pt idx="197">
                  <c:v>31973</c:v>
                </c:pt>
                <c:pt idx="198">
                  <c:v>31999</c:v>
                </c:pt>
                <c:pt idx="199">
                  <c:v>32046</c:v>
                </c:pt>
                <c:pt idx="200">
                  <c:v>32081</c:v>
                </c:pt>
                <c:pt idx="201">
                  <c:v>32542</c:v>
                </c:pt>
                <c:pt idx="202">
                  <c:v>32602</c:v>
                </c:pt>
                <c:pt idx="203">
                  <c:v>32605</c:v>
                </c:pt>
                <c:pt idx="204">
                  <c:v>32622.5</c:v>
                </c:pt>
                <c:pt idx="205">
                  <c:v>33061</c:v>
                </c:pt>
                <c:pt idx="206">
                  <c:v>33098</c:v>
                </c:pt>
                <c:pt idx="207">
                  <c:v>33124</c:v>
                </c:pt>
                <c:pt idx="208">
                  <c:v>33661</c:v>
                </c:pt>
                <c:pt idx="209">
                  <c:v>33994.5</c:v>
                </c:pt>
                <c:pt idx="210">
                  <c:v>34197</c:v>
                </c:pt>
                <c:pt idx="211">
                  <c:v>34617</c:v>
                </c:pt>
              </c:numCache>
            </c:numRef>
          </c:xVal>
          <c:yVal>
            <c:numRef>
              <c:f>'Active 1'!$H$21:$H$400</c:f>
              <c:numCache>
                <c:formatCode>General</c:formatCode>
                <c:ptCount val="380"/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60-4481-B630-9990057F5230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1'!$F$21:$F$210</c:f>
              <c:numCache>
                <c:formatCode>General</c:formatCode>
                <c:ptCount val="190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30932</c:v>
                </c:pt>
                <c:pt idx="183">
                  <c:v>31367.5</c:v>
                </c:pt>
                <c:pt idx="184">
                  <c:v>31440.5</c:v>
                </c:pt>
                <c:pt idx="185">
                  <c:v>31459.5</c:v>
                </c:pt>
                <c:pt idx="186">
                  <c:v>31459.5</c:v>
                </c:pt>
                <c:pt idx="187">
                  <c:v>31459.5</c:v>
                </c:pt>
                <c:pt idx="188">
                  <c:v>31469.5</c:v>
                </c:pt>
                <c:pt idx="189">
                  <c:v>31469.5</c:v>
                </c:pt>
              </c:numCache>
            </c:numRef>
          </c:xVal>
          <c:yVal>
            <c:numRef>
              <c:f>'Active 1'!$I$21:$I$210</c:f>
              <c:numCache>
                <c:formatCode>General</c:formatCode>
                <c:ptCount val="190"/>
                <c:pt idx="0">
                  <c:v>-3.0295999968075193E-3</c:v>
                </c:pt>
                <c:pt idx="1">
                  <c:v>1.2908400000014808E-2</c:v>
                </c:pt>
                <c:pt idx="2">
                  <c:v>3.2252600005449494E-2</c:v>
                </c:pt>
                <c:pt idx="3">
                  <c:v>2.1596800001134397E-2</c:v>
                </c:pt>
                <c:pt idx="4">
                  <c:v>-1.2465199997677701E-2</c:v>
                </c:pt>
                <c:pt idx="5">
                  <c:v>-2.2902399996382883E-2</c:v>
                </c:pt>
                <c:pt idx="6">
                  <c:v>-5.3339599999162601E-2</c:v>
                </c:pt>
                <c:pt idx="7">
                  <c:v>1.8317800004297169E-2</c:v>
                </c:pt>
                <c:pt idx="8">
                  <c:v>-4.7055799997906433E-2</c:v>
                </c:pt>
                <c:pt idx="9">
                  <c:v>1.1847800000396091E-2</c:v>
                </c:pt>
                <c:pt idx="10">
                  <c:v>1.3195200001064222E-2</c:v>
                </c:pt>
                <c:pt idx="11">
                  <c:v>0</c:v>
                </c:pt>
                <c:pt idx="12">
                  <c:v>1.2000000002444722E-2</c:v>
                </c:pt>
                <c:pt idx="13">
                  <c:v>-1.0452800001075957E-2</c:v>
                </c:pt>
                <c:pt idx="14">
                  <c:v>-4.3325599996023811E-2</c:v>
                </c:pt>
                <c:pt idx="15">
                  <c:v>9.186000024783425E-4</c:v>
                </c:pt>
                <c:pt idx="16">
                  <c:v>6.6828000053646974E-3</c:v>
                </c:pt>
                <c:pt idx="17">
                  <c:v>8.2878000030177645E-3</c:v>
                </c:pt>
                <c:pt idx="18">
                  <c:v>5.440599998109974E-3</c:v>
                </c:pt>
                <c:pt idx="19">
                  <c:v>-1.7779999907361344E-3</c:v>
                </c:pt>
                <c:pt idx="20">
                  <c:v>1.174620000529103E-2</c:v>
                </c:pt>
                <c:pt idx="21">
                  <c:v>3.3205800005816855E-2</c:v>
                </c:pt>
                <c:pt idx="22">
                  <c:v>-2.0127999960095622E-3</c:v>
                </c:pt>
                <c:pt idx="23">
                  <c:v>4.1160000037052669E-3</c:v>
                </c:pt>
                <c:pt idx="24">
                  <c:v>2.0189000002574176E-2</c:v>
                </c:pt>
                <c:pt idx="25">
                  <c:v>9.9884000010206364E-3</c:v>
                </c:pt>
                <c:pt idx="26">
                  <c:v>9.2706000068574212E-3</c:v>
                </c:pt>
                <c:pt idx="27">
                  <c:v>1.0052000005089212E-2</c:v>
                </c:pt>
                <c:pt idx="28">
                  <c:v>9.0760000093723647E-3</c:v>
                </c:pt>
                <c:pt idx="29">
                  <c:v>4.0140000055544078E-3</c:v>
                </c:pt>
                <c:pt idx="30">
                  <c:v>1.8859000003430992E-2</c:v>
                </c:pt>
                <c:pt idx="31">
                  <c:v>5.6404000060865656E-3</c:v>
                </c:pt>
                <c:pt idx="32">
                  <c:v>1.6141200008860324E-2</c:v>
                </c:pt>
                <c:pt idx="33">
                  <c:v>1.342339999973774E-2</c:v>
                </c:pt>
                <c:pt idx="34">
                  <c:v>6.9862000091234222E-3</c:v>
                </c:pt>
                <c:pt idx="35">
                  <c:v>1.4726400004292373E-2</c:v>
                </c:pt>
                <c:pt idx="36">
                  <c:v>1.3604000007035211E-2</c:v>
                </c:pt>
                <c:pt idx="37">
                  <c:v>-1.1239399995247368E-2</c:v>
                </c:pt>
                <c:pt idx="38">
                  <c:v>-1.2393999932100996E-3</c:v>
                </c:pt>
                <c:pt idx="39">
                  <c:v>-4.5799999497830868E-4</c:v>
                </c:pt>
                <c:pt idx="40">
                  <c:v>7.3148000010405667E-3</c:v>
                </c:pt>
                <c:pt idx="41">
                  <c:v>1.3040000339969993E-4</c:v>
                </c:pt>
                <c:pt idx="42">
                  <c:v>-8.3699999959208071E-4</c:v>
                </c:pt>
                <c:pt idx="43">
                  <c:v>1.0663799999747425E-2</c:v>
                </c:pt>
                <c:pt idx="44">
                  <c:v>1.4445200002228376E-2</c:v>
                </c:pt>
                <c:pt idx="45">
                  <c:v>1.131580000219401E-2</c:v>
                </c:pt>
                <c:pt idx="46">
                  <c:v>-4.4019999913871288E-3</c:v>
                </c:pt>
                <c:pt idx="47">
                  <c:v>1.4775400006328709E-2</c:v>
                </c:pt>
                <c:pt idx="48">
                  <c:v>1.0840600007213652E-2</c:v>
                </c:pt>
                <c:pt idx="49">
                  <c:v>1.008160000492353E-2</c:v>
                </c:pt>
                <c:pt idx="50">
                  <c:v>1.6081600006145891E-2</c:v>
                </c:pt>
                <c:pt idx="51">
                  <c:v>1.842900000337977E-2</c:v>
                </c:pt>
                <c:pt idx="52">
                  <c:v>5.0174000061815605E-3</c:v>
                </c:pt>
                <c:pt idx="53">
                  <c:v>7.6400000398280099E-4</c:v>
                </c:pt>
                <c:pt idx="54">
                  <c:v>6.8206000069039874E-3</c:v>
                </c:pt>
                <c:pt idx="55">
                  <c:v>1.254000000335509E-2</c:v>
                </c:pt>
                <c:pt idx="56">
                  <c:v>-1.1308799999824259E-2</c:v>
                </c:pt>
                <c:pt idx="57">
                  <c:v>1.6928000040934421E-3</c:v>
                </c:pt>
                <c:pt idx="58">
                  <c:v>9.692799998447299E-3</c:v>
                </c:pt>
                <c:pt idx="59">
                  <c:v>6.0370000064722262E-3</c:v>
                </c:pt>
                <c:pt idx="60">
                  <c:v>8.2572000028449111E-3</c:v>
                </c:pt>
                <c:pt idx="61">
                  <c:v>-1.4460600003076252E-2</c:v>
                </c:pt>
                <c:pt idx="62">
                  <c:v>6.281200003286358E-3</c:v>
                </c:pt>
                <c:pt idx="63">
                  <c:v>-9.5915999991120771E-3</c:v>
                </c:pt>
                <c:pt idx="64">
                  <c:v>1.9140000222250819E-4</c:v>
                </c:pt>
                <c:pt idx="65">
                  <c:v>-1.9245799994678237E-2</c:v>
                </c:pt>
                <c:pt idx="66">
                  <c:v>-1.9567600000300445E-2</c:v>
                </c:pt>
                <c:pt idx="67">
                  <c:v>-3.7845999904675409E-3</c:v>
                </c:pt>
                <c:pt idx="68">
                  <c:v>-2.0438799998373725E-2</c:v>
                </c:pt>
                <c:pt idx="69">
                  <c:v>-9.8449999932199717E-3</c:v>
                </c:pt>
                <c:pt idx="70">
                  <c:v>-7.7621999953407794E-3</c:v>
                </c:pt>
                <c:pt idx="71">
                  <c:v>-8.5419999959412962E-3</c:v>
                </c:pt>
                <c:pt idx="72">
                  <c:v>-8.1961999894701876E-3</c:v>
                </c:pt>
                <c:pt idx="73">
                  <c:v>-6.4751999962027185E-3</c:v>
                </c:pt>
                <c:pt idx="74">
                  <c:v>-8.0139999990933575E-3</c:v>
                </c:pt>
                <c:pt idx="75">
                  <c:v>-1.9106999992800411E-2</c:v>
                </c:pt>
                <c:pt idx="76">
                  <c:v>-2.4495999969076365E-3</c:v>
                </c:pt>
                <c:pt idx="77">
                  <c:v>-6.6681999960565008E-3</c:v>
                </c:pt>
                <c:pt idx="78">
                  <c:v>-2.5644199995440431E-2</c:v>
                </c:pt>
                <c:pt idx="79">
                  <c:v>-6.6441999952076003E-3</c:v>
                </c:pt>
                <c:pt idx="80">
                  <c:v>-3.1433999974979088E-3</c:v>
                </c:pt>
                <c:pt idx="81">
                  <c:v>1.1029500004951842E-2</c:v>
                </c:pt>
                <c:pt idx="82">
                  <c:v>-1.8954200000735E-2</c:v>
                </c:pt>
                <c:pt idx="83">
                  <c:v>-1.2906899995869026E-2</c:v>
                </c:pt>
                <c:pt idx="84">
                  <c:v>-9.8269999944022857E-3</c:v>
                </c:pt>
                <c:pt idx="85">
                  <c:v>-1.4984000008553267E-3</c:v>
                </c:pt>
                <c:pt idx="86">
                  <c:v>-1.8902999989222735E-2</c:v>
                </c:pt>
                <c:pt idx="87">
                  <c:v>-1.0402199994132388E-2</c:v>
                </c:pt>
                <c:pt idx="88">
                  <c:v>-2.3968799992871936E-2</c:v>
                </c:pt>
                <c:pt idx="89">
                  <c:v>-2.3497399997722823E-2</c:v>
                </c:pt>
                <c:pt idx="90">
                  <c:v>-3.0122199998004362E-2</c:v>
                </c:pt>
                <c:pt idx="91">
                  <c:v>-2.7443999992101453E-2</c:v>
                </c:pt>
                <c:pt idx="92">
                  <c:v>-2.7662599997711368E-2</c:v>
                </c:pt>
                <c:pt idx="93">
                  <c:v>-2.6473399993847124E-2</c:v>
                </c:pt>
                <c:pt idx="98">
                  <c:v>-3.4384200000204146E-2</c:v>
                </c:pt>
                <c:pt idx="99">
                  <c:v>-3.885239999362966E-2</c:v>
                </c:pt>
                <c:pt idx="100">
                  <c:v>-4.0296599989233073E-2</c:v>
                </c:pt>
                <c:pt idx="101">
                  <c:v>-2.701119999983348E-2</c:v>
                </c:pt>
                <c:pt idx="102">
                  <c:v>-5.8143799993558787E-2</c:v>
                </c:pt>
                <c:pt idx="107">
                  <c:v>-5.5085599997255486E-2</c:v>
                </c:pt>
                <c:pt idx="108">
                  <c:v>-5.1240599997981917E-2</c:v>
                </c:pt>
                <c:pt idx="110">
                  <c:v>-5.1563999993959442E-2</c:v>
                </c:pt>
                <c:pt idx="111">
                  <c:v>-4.7325899991847109E-2</c:v>
                </c:pt>
                <c:pt idx="112">
                  <c:v>-5.4096399995614775E-2</c:v>
                </c:pt>
                <c:pt idx="131">
                  <c:v>-8.7631799993687309E-2</c:v>
                </c:pt>
                <c:pt idx="132">
                  <c:v>-8.7631799804512411E-2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60-4481-B630-9990057F5230}"/>
            </c:ext>
          </c:extLst>
        </c:ser>
        <c:ser>
          <c:idx val="2"/>
          <c:order val="2"/>
          <c:tx>
            <c:strRef>
              <c:f>'Active 1'!$J$20:$J$20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1'!$F$21:$F$210</c:f>
              <c:numCache>
                <c:formatCode>General</c:formatCode>
                <c:ptCount val="190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30932</c:v>
                </c:pt>
                <c:pt idx="183">
                  <c:v>31367.5</c:v>
                </c:pt>
                <c:pt idx="184">
                  <c:v>31440.5</c:v>
                </c:pt>
                <c:pt idx="185">
                  <c:v>31459.5</c:v>
                </c:pt>
                <c:pt idx="186">
                  <c:v>31459.5</c:v>
                </c:pt>
                <c:pt idx="187">
                  <c:v>31459.5</c:v>
                </c:pt>
                <c:pt idx="188">
                  <c:v>31469.5</c:v>
                </c:pt>
                <c:pt idx="189">
                  <c:v>31469.5</c:v>
                </c:pt>
              </c:numCache>
            </c:numRef>
          </c:xVal>
          <c:yVal>
            <c:numRef>
              <c:f>'Active 1'!$J$21:$J$210</c:f>
              <c:numCache>
                <c:formatCode>General</c:formatCode>
                <c:ptCount val="190"/>
                <c:pt idx="94">
                  <c:v>-4.0491200001270045E-2</c:v>
                </c:pt>
                <c:pt idx="95">
                  <c:v>-3.9291199995204806E-2</c:v>
                </c:pt>
                <c:pt idx="96">
                  <c:v>-4.1046999991522171E-2</c:v>
                </c:pt>
                <c:pt idx="97">
                  <c:v>-4.074699999182485E-2</c:v>
                </c:pt>
                <c:pt idx="105">
                  <c:v>-4.3604200000117999E-2</c:v>
                </c:pt>
                <c:pt idx="106">
                  <c:v>-4.3604200000117999E-2</c:v>
                </c:pt>
                <c:pt idx="109">
                  <c:v>-5.05771999960416E-2</c:v>
                </c:pt>
                <c:pt idx="114">
                  <c:v>-5.4938999994192272E-2</c:v>
                </c:pt>
                <c:pt idx="116">
                  <c:v>-5.7520299997122493E-2</c:v>
                </c:pt>
                <c:pt idx="121">
                  <c:v>-6.5216399998462293E-2</c:v>
                </c:pt>
                <c:pt idx="125">
                  <c:v>-7.0546599999943282E-2</c:v>
                </c:pt>
                <c:pt idx="130">
                  <c:v>-8.5452599996642675E-2</c:v>
                </c:pt>
                <c:pt idx="135">
                  <c:v>-8.9128599996911362E-2</c:v>
                </c:pt>
                <c:pt idx="138">
                  <c:v>-9.4785900000715628E-2</c:v>
                </c:pt>
                <c:pt idx="159">
                  <c:v>-9.2234499992628116E-2</c:v>
                </c:pt>
                <c:pt idx="160">
                  <c:v>-9.3743799989169929E-2</c:v>
                </c:pt>
                <c:pt idx="171">
                  <c:v>-0.11171729998750379</c:v>
                </c:pt>
                <c:pt idx="172">
                  <c:v>-0.10792659999424359</c:v>
                </c:pt>
                <c:pt idx="173">
                  <c:v>-0.1111451999968267</c:v>
                </c:pt>
                <c:pt idx="175">
                  <c:v>-0.11492809999617748</c:v>
                </c:pt>
                <c:pt idx="176">
                  <c:v>-0.11193739998998353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60-4481-B630-9990057F5230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1'!$F$21:$F$2530</c:f>
              <c:numCache>
                <c:formatCode>General</c:formatCode>
                <c:ptCount val="2510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30932</c:v>
                </c:pt>
                <c:pt idx="183">
                  <c:v>31367.5</c:v>
                </c:pt>
                <c:pt idx="184">
                  <c:v>31440.5</c:v>
                </c:pt>
                <c:pt idx="185">
                  <c:v>31459.5</c:v>
                </c:pt>
                <c:pt idx="186">
                  <c:v>31459.5</c:v>
                </c:pt>
                <c:pt idx="187">
                  <c:v>31459.5</c:v>
                </c:pt>
                <c:pt idx="188">
                  <c:v>31469.5</c:v>
                </c:pt>
                <c:pt idx="189">
                  <c:v>31469.5</c:v>
                </c:pt>
                <c:pt idx="190">
                  <c:v>31469.5</c:v>
                </c:pt>
                <c:pt idx="191">
                  <c:v>31471</c:v>
                </c:pt>
                <c:pt idx="192">
                  <c:v>31475.5</c:v>
                </c:pt>
                <c:pt idx="193">
                  <c:v>31490</c:v>
                </c:pt>
                <c:pt idx="194">
                  <c:v>31551</c:v>
                </c:pt>
                <c:pt idx="195">
                  <c:v>31922</c:v>
                </c:pt>
                <c:pt idx="196">
                  <c:v>31922</c:v>
                </c:pt>
                <c:pt idx="197">
                  <c:v>31973</c:v>
                </c:pt>
                <c:pt idx="198">
                  <c:v>31999</c:v>
                </c:pt>
                <c:pt idx="199">
                  <c:v>32046</c:v>
                </c:pt>
                <c:pt idx="200">
                  <c:v>32081</c:v>
                </c:pt>
                <c:pt idx="201">
                  <c:v>32542</c:v>
                </c:pt>
                <c:pt idx="202">
                  <c:v>32602</c:v>
                </c:pt>
                <c:pt idx="203">
                  <c:v>32605</c:v>
                </c:pt>
                <c:pt idx="204">
                  <c:v>32622.5</c:v>
                </c:pt>
                <c:pt idx="205">
                  <c:v>33061</c:v>
                </c:pt>
                <c:pt idx="206">
                  <c:v>33098</c:v>
                </c:pt>
                <c:pt idx="207">
                  <c:v>33124</c:v>
                </c:pt>
                <c:pt idx="208">
                  <c:v>33661</c:v>
                </c:pt>
                <c:pt idx="209">
                  <c:v>33994.5</c:v>
                </c:pt>
                <c:pt idx="210">
                  <c:v>34197</c:v>
                </c:pt>
                <c:pt idx="211">
                  <c:v>34617</c:v>
                </c:pt>
              </c:numCache>
            </c:numRef>
          </c:xVal>
          <c:yVal>
            <c:numRef>
              <c:f>'Active 1'!$K$21:$K$2530</c:f>
              <c:numCache>
                <c:formatCode>General</c:formatCode>
                <c:ptCount val="2510"/>
                <c:pt idx="117">
                  <c:v>-6.1820199989597313E-2</c:v>
                </c:pt>
                <c:pt idx="118">
                  <c:v>-6.1800199990102556E-2</c:v>
                </c:pt>
                <c:pt idx="126">
                  <c:v>-7.091549999313429E-2</c:v>
                </c:pt>
                <c:pt idx="133">
                  <c:v>-8.713799999532057E-2</c:v>
                </c:pt>
                <c:pt idx="134">
                  <c:v>-8.4681399996043183E-2</c:v>
                </c:pt>
                <c:pt idx="136">
                  <c:v>-9.1980499993951526E-2</c:v>
                </c:pt>
                <c:pt idx="139">
                  <c:v>-9.0150999989418779E-2</c:v>
                </c:pt>
                <c:pt idx="140">
                  <c:v>-8.8305999997828621E-2</c:v>
                </c:pt>
                <c:pt idx="141">
                  <c:v>-9.1030199997476302E-2</c:v>
                </c:pt>
                <c:pt idx="142">
                  <c:v>-9.2826200001582038E-2</c:v>
                </c:pt>
                <c:pt idx="143">
                  <c:v>-9.2796199998701923E-2</c:v>
                </c:pt>
                <c:pt idx="144">
                  <c:v>-9.2726199996832293E-2</c:v>
                </c:pt>
                <c:pt idx="145">
                  <c:v>-9.2566200000874233E-2</c:v>
                </c:pt>
                <c:pt idx="146">
                  <c:v>-9.8445999996329192E-2</c:v>
                </c:pt>
                <c:pt idx="147">
                  <c:v>-9.7966000001179054E-2</c:v>
                </c:pt>
                <c:pt idx="148">
                  <c:v>-9.417599999869708E-2</c:v>
                </c:pt>
                <c:pt idx="149">
                  <c:v>-9.7663900000043213E-2</c:v>
                </c:pt>
                <c:pt idx="150">
                  <c:v>-9.7283899995090906E-2</c:v>
                </c:pt>
                <c:pt idx="151">
                  <c:v>-9.6773899997060653E-2</c:v>
                </c:pt>
                <c:pt idx="152">
                  <c:v>-9.650139999575913E-2</c:v>
                </c:pt>
                <c:pt idx="153">
                  <c:v>-9.2313799999828916E-2</c:v>
                </c:pt>
                <c:pt idx="154">
                  <c:v>-9.5431599991570693E-2</c:v>
                </c:pt>
                <c:pt idx="155">
                  <c:v>-9.4874999995226972E-2</c:v>
                </c:pt>
                <c:pt idx="156">
                  <c:v>-9.4046999998681713E-2</c:v>
                </c:pt>
                <c:pt idx="157">
                  <c:v>-7.9686499993840698E-2</c:v>
                </c:pt>
                <c:pt idx="158">
                  <c:v>-9.4482599997718353E-2</c:v>
                </c:pt>
                <c:pt idx="161">
                  <c:v>-9.5560999987355899E-2</c:v>
                </c:pt>
                <c:pt idx="162">
                  <c:v>-9.7930599993560463E-2</c:v>
                </c:pt>
                <c:pt idx="163">
                  <c:v>-0.10682429999724263</c:v>
                </c:pt>
                <c:pt idx="164">
                  <c:v>-0.10429429999931017</c:v>
                </c:pt>
                <c:pt idx="165">
                  <c:v>-0.10419429999456042</c:v>
                </c:pt>
                <c:pt idx="166">
                  <c:v>-0.10189429999445565</c:v>
                </c:pt>
                <c:pt idx="167">
                  <c:v>-9.8059999996621627E-2</c:v>
                </c:pt>
                <c:pt idx="169">
                  <c:v>-0.10458479999215342</c:v>
                </c:pt>
                <c:pt idx="170">
                  <c:v>-0.10870371796772815</c:v>
                </c:pt>
                <c:pt idx="177">
                  <c:v>-0.11078379998798482</c:v>
                </c:pt>
                <c:pt idx="178">
                  <c:v>-0.11332499999116408</c:v>
                </c:pt>
                <c:pt idx="179">
                  <c:v>-0.11415749999287073</c:v>
                </c:pt>
                <c:pt idx="180">
                  <c:v>-0.11497219999728259</c:v>
                </c:pt>
                <c:pt idx="181">
                  <c:v>-0.11387219999596709</c:v>
                </c:pt>
                <c:pt idx="182">
                  <c:v>-0.11827839999750722</c:v>
                </c:pt>
                <c:pt idx="184">
                  <c:v>-0.11963109998760046</c:v>
                </c:pt>
                <c:pt idx="188">
                  <c:v>-0.11941089999163523</c:v>
                </c:pt>
                <c:pt idx="189">
                  <c:v>-0.11791089999314863</c:v>
                </c:pt>
                <c:pt idx="190">
                  <c:v>-0.11751089998870157</c:v>
                </c:pt>
                <c:pt idx="191">
                  <c:v>-0.11792019999120384</c:v>
                </c:pt>
                <c:pt idx="194">
                  <c:v>-0.11731619999045506</c:v>
                </c:pt>
                <c:pt idx="195">
                  <c:v>-0.11981639999430627</c:v>
                </c:pt>
                <c:pt idx="196">
                  <c:v>-0.11981639999430627</c:v>
                </c:pt>
                <c:pt idx="197">
                  <c:v>-0.1196325999990222</c:v>
                </c:pt>
                <c:pt idx="198">
                  <c:v>-0.11509379999188241</c:v>
                </c:pt>
                <c:pt idx="199">
                  <c:v>-0.11988519999431446</c:v>
                </c:pt>
                <c:pt idx="200">
                  <c:v>-0.12050219999946421</c:v>
                </c:pt>
                <c:pt idx="201">
                  <c:v>-0.1231603999985964</c:v>
                </c:pt>
                <c:pt idx="202">
                  <c:v>-0.12173239999538055</c:v>
                </c:pt>
                <c:pt idx="203">
                  <c:v>-0.12115099999209633</c:v>
                </c:pt>
                <c:pt idx="204">
                  <c:v>-0.11915949999820441</c:v>
                </c:pt>
                <c:pt idx="205">
                  <c:v>-0.13137820016709156</c:v>
                </c:pt>
                <c:pt idx="206">
                  <c:v>-0.12100759999157162</c:v>
                </c:pt>
                <c:pt idx="207">
                  <c:v>-0.1203687999950489</c:v>
                </c:pt>
                <c:pt idx="208">
                  <c:v>-0.1230981999906362</c:v>
                </c:pt>
                <c:pt idx="209">
                  <c:v>-0.12986589991487563</c:v>
                </c:pt>
                <c:pt idx="210">
                  <c:v>-0.12602139999216888</c:v>
                </c:pt>
                <c:pt idx="211">
                  <c:v>-0.12972539999464061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860-4481-B630-9990057F5230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1'!$F$21:$F$210</c:f>
              <c:numCache>
                <c:formatCode>General</c:formatCode>
                <c:ptCount val="190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30932</c:v>
                </c:pt>
                <c:pt idx="183">
                  <c:v>31367.5</c:v>
                </c:pt>
                <c:pt idx="184">
                  <c:v>31440.5</c:v>
                </c:pt>
                <c:pt idx="185">
                  <c:v>31459.5</c:v>
                </c:pt>
                <c:pt idx="186">
                  <c:v>31459.5</c:v>
                </c:pt>
                <c:pt idx="187">
                  <c:v>31459.5</c:v>
                </c:pt>
                <c:pt idx="188">
                  <c:v>31469.5</c:v>
                </c:pt>
                <c:pt idx="189">
                  <c:v>31469.5</c:v>
                </c:pt>
              </c:numCache>
            </c:numRef>
          </c:xVal>
          <c:yVal>
            <c:numRef>
              <c:f>'Active 1'!$L$21:$L$210</c:f>
              <c:numCache>
                <c:formatCode>General</c:formatCode>
                <c:ptCount val="1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860-4481-B630-9990057F5230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1'!$F$21:$F$210</c:f>
              <c:numCache>
                <c:formatCode>General</c:formatCode>
                <c:ptCount val="190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30932</c:v>
                </c:pt>
                <c:pt idx="183">
                  <c:v>31367.5</c:v>
                </c:pt>
                <c:pt idx="184">
                  <c:v>31440.5</c:v>
                </c:pt>
                <c:pt idx="185">
                  <c:v>31459.5</c:v>
                </c:pt>
                <c:pt idx="186">
                  <c:v>31459.5</c:v>
                </c:pt>
                <c:pt idx="187">
                  <c:v>31459.5</c:v>
                </c:pt>
                <c:pt idx="188">
                  <c:v>31469.5</c:v>
                </c:pt>
                <c:pt idx="189">
                  <c:v>31469.5</c:v>
                </c:pt>
              </c:numCache>
            </c:numRef>
          </c:xVal>
          <c:yVal>
            <c:numRef>
              <c:f>'Active 1'!$M$21:$M$210</c:f>
              <c:numCache>
                <c:formatCode>General</c:formatCode>
                <c:ptCount val="1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860-4481-B630-9990057F5230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1'!$F$21:$F$210</c:f>
              <c:numCache>
                <c:formatCode>General</c:formatCode>
                <c:ptCount val="190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30932</c:v>
                </c:pt>
                <c:pt idx="183">
                  <c:v>31367.5</c:v>
                </c:pt>
                <c:pt idx="184">
                  <c:v>31440.5</c:v>
                </c:pt>
                <c:pt idx="185">
                  <c:v>31459.5</c:v>
                </c:pt>
                <c:pt idx="186">
                  <c:v>31459.5</c:v>
                </c:pt>
                <c:pt idx="187">
                  <c:v>31459.5</c:v>
                </c:pt>
                <c:pt idx="188">
                  <c:v>31469.5</c:v>
                </c:pt>
                <c:pt idx="189">
                  <c:v>31469.5</c:v>
                </c:pt>
              </c:numCache>
            </c:numRef>
          </c:xVal>
          <c:yVal>
            <c:numRef>
              <c:f>'Active 1'!$N$21:$N$210</c:f>
              <c:numCache>
                <c:formatCode>General</c:formatCode>
                <c:ptCount val="190"/>
                <c:pt idx="102">
                  <c:v>-8.0202731605845637E-2</c:v>
                </c:pt>
                <c:pt idx="103">
                  <c:v>-8.021626314669654E-2</c:v>
                </c:pt>
                <c:pt idx="104">
                  <c:v>-8.0344812784780006E-2</c:v>
                </c:pt>
                <c:pt idx="105">
                  <c:v>-8.0344812784780006E-2</c:v>
                </c:pt>
                <c:pt idx="106">
                  <c:v>-8.0344812784780006E-2</c:v>
                </c:pt>
                <c:pt idx="107">
                  <c:v>-8.2026106735503312E-2</c:v>
                </c:pt>
                <c:pt idx="108">
                  <c:v>-8.2110678865821393E-2</c:v>
                </c:pt>
                <c:pt idx="109">
                  <c:v>-8.3440152754421515E-2</c:v>
                </c:pt>
                <c:pt idx="110">
                  <c:v>-8.3487513147399633E-2</c:v>
                </c:pt>
                <c:pt idx="111">
                  <c:v>-8.3739538095747496E-2</c:v>
                </c:pt>
                <c:pt idx="112">
                  <c:v>-8.5524010045458856E-2</c:v>
                </c:pt>
                <c:pt idx="113">
                  <c:v>-8.5601816405351486E-2</c:v>
                </c:pt>
                <c:pt idx="114">
                  <c:v>-8.5601816405351486E-2</c:v>
                </c:pt>
                <c:pt idx="115">
                  <c:v>-8.5737131813860404E-2</c:v>
                </c:pt>
                <c:pt idx="116">
                  <c:v>-8.5809863845933948E-2</c:v>
                </c:pt>
                <c:pt idx="117">
                  <c:v>-8.7381214027243762E-2</c:v>
                </c:pt>
                <c:pt idx="118">
                  <c:v>-8.7381214027243762E-2</c:v>
                </c:pt>
                <c:pt idx="119">
                  <c:v>-8.7553741173092642E-2</c:v>
                </c:pt>
                <c:pt idx="120">
                  <c:v>-8.8886597946905482E-2</c:v>
                </c:pt>
                <c:pt idx="121">
                  <c:v>-8.9245183779454118E-2</c:v>
                </c:pt>
                <c:pt idx="122">
                  <c:v>-8.9306075713283126E-2</c:v>
                </c:pt>
                <c:pt idx="123">
                  <c:v>-9.0632166716670529E-2</c:v>
                </c:pt>
                <c:pt idx="124">
                  <c:v>-9.0841905599859357E-2</c:v>
                </c:pt>
                <c:pt idx="125">
                  <c:v>-9.1007666975282786E-2</c:v>
                </c:pt>
                <c:pt idx="126">
                  <c:v>-9.1208948645439797E-2</c:v>
                </c:pt>
                <c:pt idx="127">
                  <c:v>-9.3003569250789328E-2</c:v>
                </c:pt>
                <c:pt idx="128">
                  <c:v>-9.4711926283214426E-2</c:v>
                </c:pt>
                <c:pt idx="129">
                  <c:v>-9.651838698680848E-2</c:v>
                </c:pt>
                <c:pt idx="130">
                  <c:v>-9.6521769872021212E-2</c:v>
                </c:pt>
                <c:pt idx="131">
                  <c:v>-9.7929050120513964E-2</c:v>
                </c:pt>
                <c:pt idx="132">
                  <c:v>-9.7929050120513964E-2</c:v>
                </c:pt>
                <c:pt idx="133">
                  <c:v>-9.7932433005726682E-2</c:v>
                </c:pt>
                <c:pt idx="134">
                  <c:v>-9.7956113202215742E-2</c:v>
                </c:pt>
                <c:pt idx="135">
                  <c:v>-9.814555477412823E-2</c:v>
                </c:pt>
                <c:pt idx="136">
                  <c:v>-9.8228435461839944E-2</c:v>
                </c:pt>
                <c:pt idx="137">
                  <c:v>-9.8548118114442265E-2</c:v>
                </c:pt>
                <c:pt idx="138">
                  <c:v>-9.9977387116817709E-2</c:v>
                </c:pt>
                <c:pt idx="139">
                  <c:v>-0.10001290741155131</c:v>
                </c:pt>
                <c:pt idx="140">
                  <c:v>-0.10009747954186937</c:v>
                </c:pt>
                <c:pt idx="141">
                  <c:v>-0.10142018766004406</c:v>
                </c:pt>
                <c:pt idx="142">
                  <c:v>-0.10152167421642574</c:v>
                </c:pt>
                <c:pt idx="143">
                  <c:v>-0.10152167421642574</c:v>
                </c:pt>
                <c:pt idx="144">
                  <c:v>-0.10152167421642574</c:v>
                </c:pt>
                <c:pt idx="145">
                  <c:v>-0.10152167421642574</c:v>
                </c:pt>
                <c:pt idx="146">
                  <c:v>-0.10161977788759471</c:v>
                </c:pt>
                <c:pt idx="147">
                  <c:v>-0.10161977788759471</c:v>
                </c:pt>
                <c:pt idx="148">
                  <c:v>-0.10161977788759471</c:v>
                </c:pt>
                <c:pt idx="149">
                  <c:v>-0.10163500087105197</c:v>
                </c:pt>
                <c:pt idx="150">
                  <c:v>-0.10163500087105197</c:v>
                </c:pt>
                <c:pt idx="151">
                  <c:v>-0.10163500087105197</c:v>
                </c:pt>
                <c:pt idx="152">
                  <c:v>-0.101677286936211</c:v>
                </c:pt>
                <c:pt idx="153">
                  <c:v>-0.10168405270663644</c:v>
                </c:pt>
                <c:pt idx="154">
                  <c:v>-0.10343977013203966</c:v>
                </c:pt>
                <c:pt idx="155">
                  <c:v>-0.10346345032852873</c:v>
                </c:pt>
                <c:pt idx="156">
                  <c:v>-0.10366642344129211</c:v>
                </c:pt>
                <c:pt idx="157">
                  <c:v>-0.10374253835857837</c:v>
                </c:pt>
                <c:pt idx="158">
                  <c:v>-0.10379497307937557</c:v>
                </c:pt>
                <c:pt idx="159">
                  <c:v>-0.10387785376708729</c:v>
                </c:pt>
                <c:pt idx="160">
                  <c:v>-0.10388292809490637</c:v>
                </c:pt>
                <c:pt idx="161">
                  <c:v>-0.1052563794912719</c:v>
                </c:pt>
                <c:pt idx="162">
                  <c:v>-0.10562173109424597</c:v>
                </c:pt>
                <c:pt idx="163">
                  <c:v>-0.10702055412970692</c:v>
                </c:pt>
                <c:pt idx="164">
                  <c:v>-0.10702055412970692</c:v>
                </c:pt>
                <c:pt idx="165">
                  <c:v>-0.10702055412970692</c:v>
                </c:pt>
                <c:pt idx="166">
                  <c:v>-0.10702055412970692</c:v>
                </c:pt>
                <c:pt idx="167">
                  <c:v>-0.10743834045347821</c:v>
                </c:pt>
                <c:pt idx="168">
                  <c:v>-0.10878134588292922</c:v>
                </c:pt>
                <c:pt idx="169">
                  <c:v>-0.10914331460069057</c:v>
                </c:pt>
                <c:pt idx="170">
                  <c:v>-0.11077555671582941</c:v>
                </c:pt>
                <c:pt idx="171">
                  <c:v>-0.11096161540252916</c:v>
                </c:pt>
                <c:pt idx="172">
                  <c:v>-0.11096668973034825</c:v>
                </c:pt>
                <c:pt idx="173">
                  <c:v>-0.11097683838598642</c:v>
                </c:pt>
                <c:pt idx="174">
                  <c:v>-0.11120010881002614</c:v>
                </c:pt>
                <c:pt idx="175">
                  <c:v>-0.11276807610612323</c:v>
                </c:pt>
                <c:pt idx="176">
                  <c:v>-0.11277315043394232</c:v>
                </c:pt>
                <c:pt idx="177">
                  <c:v>-0.11301671816925837</c:v>
                </c:pt>
                <c:pt idx="178">
                  <c:v>-0.11445782726987835</c:v>
                </c:pt>
                <c:pt idx="179">
                  <c:v>-0.11458468546535545</c:v>
                </c:pt>
                <c:pt idx="180">
                  <c:v>-0.11633871144815232</c:v>
                </c:pt>
                <c:pt idx="181">
                  <c:v>-0.11633871144815232</c:v>
                </c:pt>
                <c:pt idx="182">
                  <c:v>-0.11634209433336504</c:v>
                </c:pt>
                <c:pt idx="183">
                  <c:v>-0.11781534084350588</c:v>
                </c:pt>
                <c:pt idx="184">
                  <c:v>-0.11806229146403466</c:v>
                </c:pt>
                <c:pt idx="185">
                  <c:v>-0.1181265662830764</c:v>
                </c:pt>
                <c:pt idx="186">
                  <c:v>-0.1181265662830764</c:v>
                </c:pt>
                <c:pt idx="187">
                  <c:v>-0.1181265662830764</c:v>
                </c:pt>
                <c:pt idx="188">
                  <c:v>-0.11816039513520363</c:v>
                </c:pt>
                <c:pt idx="189">
                  <c:v>-0.11816039513520363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860-4481-B630-9990057F5230}"/>
            </c:ext>
          </c:extLst>
        </c:ser>
        <c:ser>
          <c:idx val="7"/>
          <c:order val="7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1'!$F$21:$F$210</c:f>
              <c:numCache>
                <c:formatCode>General</c:formatCode>
                <c:ptCount val="190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30932</c:v>
                </c:pt>
                <c:pt idx="183">
                  <c:v>31367.5</c:v>
                </c:pt>
                <c:pt idx="184">
                  <c:v>31440.5</c:v>
                </c:pt>
                <c:pt idx="185">
                  <c:v>31459.5</c:v>
                </c:pt>
                <c:pt idx="186">
                  <c:v>31459.5</c:v>
                </c:pt>
                <c:pt idx="187">
                  <c:v>31459.5</c:v>
                </c:pt>
                <c:pt idx="188">
                  <c:v>31469.5</c:v>
                </c:pt>
                <c:pt idx="189">
                  <c:v>31469.5</c:v>
                </c:pt>
              </c:numCache>
            </c:numRef>
          </c:xVal>
          <c:yVal>
            <c:numRef>
              <c:f>'Active 1'!$U$21:$U$199</c:f>
              <c:numCache>
                <c:formatCode>General</c:formatCode>
                <c:ptCount val="179"/>
                <c:pt idx="103">
                  <c:v>3.4231400008138735E-2</c:v>
                </c:pt>
                <c:pt idx="123">
                  <c:v>-1.1458399996627122E-2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860-4481-B630-9990057F5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9544096"/>
        <c:axId val="1"/>
      </c:scatterChart>
      <c:valAx>
        <c:axId val="40954409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7988569820639332"/>
              <c:y val="0.852666010498687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5000"/>
        <c:minorUnit val="1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5264771663246E-2"/>
              <c:y val="0.344828083989501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954409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0998151571164512E-2"/>
          <c:y val="0.91874999999999996"/>
          <c:w val="0.80776340110905731"/>
          <c:h val="6.2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AV Hya -- O-C Diagr.</a:t>
            </a:r>
          </a:p>
        </c:rich>
      </c:tx>
      <c:layout>
        <c:manualLayout>
          <c:xMode val="edge"/>
          <c:yMode val="edge"/>
          <c:x val="0.39178112488864769"/>
          <c:y val="3.4482758620689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3166636082927"/>
          <c:y val="0.14106604664547207"/>
          <c:w val="0.80364160260484563"/>
          <c:h val="0.6269602073132092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1'!$F$21:$F$210</c:f>
              <c:numCache>
                <c:formatCode>General</c:formatCode>
                <c:ptCount val="190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30932</c:v>
                </c:pt>
                <c:pt idx="183">
                  <c:v>31367.5</c:v>
                </c:pt>
                <c:pt idx="184">
                  <c:v>31440.5</c:v>
                </c:pt>
                <c:pt idx="185">
                  <c:v>31459.5</c:v>
                </c:pt>
                <c:pt idx="186">
                  <c:v>31459.5</c:v>
                </c:pt>
                <c:pt idx="187">
                  <c:v>31459.5</c:v>
                </c:pt>
                <c:pt idx="188">
                  <c:v>31469.5</c:v>
                </c:pt>
                <c:pt idx="189">
                  <c:v>31469.5</c:v>
                </c:pt>
              </c:numCache>
            </c:numRef>
          </c:xVal>
          <c:yVal>
            <c:numRef>
              <c:f>'Active 1'!$H$21:$H$210</c:f>
              <c:numCache>
                <c:formatCode>General</c:formatCode>
                <c:ptCount val="190"/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17-475E-B273-05E0B7E2B382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1'!$F$21:$F$210</c:f>
              <c:numCache>
                <c:formatCode>General</c:formatCode>
                <c:ptCount val="190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30932</c:v>
                </c:pt>
                <c:pt idx="183">
                  <c:v>31367.5</c:v>
                </c:pt>
                <c:pt idx="184">
                  <c:v>31440.5</c:v>
                </c:pt>
                <c:pt idx="185">
                  <c:v>31459.5</c:v>
                </c:pt>
                <c:pt idx="186">
                  <c:v>31459.5</c:v>
                </c:pt>
                <c:pt idx="187">
                  <c:v>31459.5</c:v>
                </c:pt>
                <c:pt idx="188">
                  <c:v>31469.5</c:v>
                </c:pt>
                <c:pt idx="189">
                  <c:v>31469.5</c:v>
                </c:pt>
              </c:numCache>
            </c:numRef>
          </c:xVal>
          <c:yVal>
            <c:numRef>
              <c:f>'Active 1'!$I$21:$I$210</c:f>
              <c:numCache>
                <c:formatCode>General</c:formatCode>
                <c:ptCount val="190"/>
                <c:pt idx="0">
                  <c:v>-3.0295999968075193E-3</c:v>
                </c:pt>
                <c:pt idx="1">
                  <c:v>1.2908400000014808E-2</c:v>
                </c:pt>
                <c:pt idx="2">
                  <c:v>3.2252600005449494E-2</c:v>
                </c:pt>
                <c:pt idx="3">
                  <c:v>2.1596800001134397E-2</c:v>
                </c:pt>
                <c:pt idx="4">
                  <c:v>-1.2465199997677701E-2</c:v>
                </c:pt>
                <c:pt idx="5">
                  <c:v>-2.2902399996382883E-2</c:v>
                </c:pt>
                <c:pt idx="6">
                  <c:v>-5.3339599999162601E-2</c:v>
                </c:pt>
                <c:pt idx="7">
                  <c:v>1.8317800004297169E-2</c:v>
                </c:pt>
                <c:pt idx="8">
                  <c:v>-4.7055799997906433E-2</c:v>
                </c:pt>
                <c:pt idx="9">
                  <c:v>1.1847800000396091E-2</c:v>
                </c:pt>
                <c:pt idx="10">
                  <c:v>1.3195200001064222E-2</c:v>
                </c:pt>
                <c:pt idx="11">
                  <c:v>0</c:v>
                </c:pt>
                <c:pt idx="12">
                  <c:v>1.2000000002444722E-2</c:v>
                </c:pt>
                <c:pt idx="13">
                  <c:v>-1.0452800001075957E-2</c:v>
                </c:pt>
                <c:pt idx="14">
                  <c:v>-4.3325599996023811E-2</c:v>
                </c:pt>
                <c:pt idx="15">
                  <c:v>9.186000024783425E-4</c:v>
                </c:pt>
                <c:pt idx="16">
                  <c:v>6.6828000053646974E-3</c:v>
                </c:pt>
                <c:pt idx="17">
                  <c:v>8.2878000030177645E-3</c:v>
                </c:pt>
                <c:pt idx="18">
                  <c:v>5.440599998109974E-3</c:v>
                </c:pt>
                <c:pt idx="19">
                  <c:v>-1.7779999907361344E-3</c:v>
                </c:pt>
                <c:pt idx="20">
                  <c:v>1.174620000529103E-2</c:v>
                </c:pt>
                <c:pt idx="21">
                  <c:v>3.3205800005816855E-2</c:v>
                </c:pt>
                <c:pt idx="22">
                  <c:v>-2.0127999960095622E-3</c:v>
                </c:pt>
                <c:pt idx="23">
                  <c:v>4.1160000037052669E-3</c:v>
                </c:pt>
                <c:pt idx="24">
                  <c:v>2.0189000002574176E-2</c:v>
                </c:pt>
                <c:pt idx="25">
                  <c:v>9.9884000010206364E-3</c:v>
                </c:pt>
                <c:pt idx="26">
                  <c:v>9.2706000068574212E-3</c:v>
                </c:pt>
                <c:pt idx="27">
                  <c:v>1.0052000005089212E-2</c:v>
                </c:pt>
                <c:pt idx="28">
                  <c:v>9.0760000093723647E-3</c:v>
                </c:pt>
                <c:pt idx="29">
                  <c:v>4.0140000055544078E-3</c:v>
                </c:pt>
                <c:pt idx="30">
                  <c:v>1.8859000003430992E-2</c:v>
                </c:pt>
                <c:pt idx="31">
                  <c:v>5.6404000060865656E-3</c:v>
                </c:pt>
                <c:pt idx="32">
                  <c:v>1.6141200008860324E-2</c:v>
                </c:pt>
                <c:pt idx="33">
                  <c:v>1.342339999973774E-2</c:v>
                </c:pt>
                <c:pt idx="34">
                  <c:v>6.9862000091234222E-3</c:v>
                </c:pt>
                <c:pt idx="35">
                  <c:v>1.4726400004292373E-2</c:v>
                </c:pt>
                <c:pt idx="36">
                  <c:v>1.3604000007035211E-2</c:v>
                </c:pt>
                <c:pt idx="37">
                  <c:v>-1.1239399995247368E-2</c:v>
                </c:pt>
                <c:pt idx="38">
                  <c:v>-1.2393999932100996E-3</c:v>
                </c:pt>
                <c:pt idx="39">
                  <c:v>-4.5799999497830868E-4</c:v>
                </c:pt>
                <c:pt idx="40">
                  <c:v>7.3148000010405667E-3</c:v>
                </c:pt>
                <c:pt idx="41">
                  <c:v>1.3040000339969993E-4</c:v>
                </c:pt>
                <c:pt idx="42">
                  <c:v>-8.3699999959208071E-4</c:v>
                </c:pt>
                <c:pt idx="43">
                  <c:v>1.0663799999747425E-2</c:v>
                </c:pt>
                <c:pt idx="44">
                  <c:v>1.4445200002228376E-2</c:v>
                </c:pt>
                <c:pt idx="45">
                  <c:v>1.131580000219401E-2</c:v>
                </c:pt>
                <c:pt idx="46">
                  <c:v>-4.4019999913871288E-3</c:v>
                </c:pt>
                <c:pt idx="47">
                  <c:v>1.4775400006328709E-2</c:v>
                </c:pt>
                <c:pt idx="48">
                  <c:v>1.0840600007213652E-2</c:v>
                </c:pt>
                <c:pt idx="49">
                  <c:v>1.008160000492353E-2</c:v>
                </c:pt>
                <c:pt idx="50">
                  <c:v>1.6081600006145891E-2</c:v>
                </c:pt>
                <c:pt idx="51">
                  <c:v>1.842900000337977E-2</c:v>
                </c:pt>
                <c:pt idx="52">
                  <c:v>5.0174000061815605E-3</c:v>
                </c:pt>
                <c:pt idx="53">
                  <c:v>7.6400000398280099E-4</c:v>
                </c:pt>
                <c:pt idx="54">
                  <c:v>6.8206000069039874E-3</c:v>
                </c:pt>
                <c:pt idx="55">
                  <c:v>1.254000000335509E-2</c:v>
                </c:pt>
                <c:pt idx="56">
                  <c:v>-1.1308799999824259E-2</c:v>
                </c:pt>
                <c:pt idx="57">
                  <c:v>1.6928000040934421E-3</c:v>
                </c:pt>
                <c:pt idx="58">
                  <c:v>9.692799998447299E-3</c:v>
                </c:pt>
                <c:pt idx="59">
                  <c:v>6.0370000064722262E-3</c:v>
                </c:pt>
                <c:pt idx="60">
                  <c:v>8.2572000028449111E-3</c:v>
                </c:pt>
                <c:pt idx="61">
                  <c:v>-1.4460600003076252E-2</c:v>
                </c:pt>
                <c:pt idx="62">
                  <c:v>6.281200003286358E-3</c:v>
                </c:pt>
                <c:pt idx="63">
                  <c:v>-9.5915999991120771E-3</c:v>
                </c:pt>
                <c:pt idx="64">
                  <c:v>1.9140000222250819E-4</c:v>
                </c:pt>
                <c:pt idx="65">
                  <c:v>-1.9245799994678237E-2</c:v>
                </c:pt>
                <c:pt idx="66">
                  <c:v>-1.9567600000300445E-2</c:v>
                </c:pt>
                <c:pt idx="67">
                  <c:v>-3.7845999904675409E-3</c:v>
                </c:pt>
                <c:pt idx="68">
                  <c:v>-2.0438799998373725E-2</c:v>
                </c:pt>
                <c:pt idx="69">
                  <c:v>-9.8449999932199717E-3</c:v>
                </c:pt>
                <c:pt idx="70">
                  <c:v>-7.7621999953407794E-3</c:v>
                </c:pt>
                <c:pt idx="71">
                  <c:v>-8.5419999959412962E-3</c:v>
                </c:pt>
                <c:pt idx="72">
                  <c:v>-8.1961999894701876E-3</c:v>
                </c:pt>
                <c:pt idx="73">
                  <c:v>-6.4751999962027185E-3</c:v>
                </c:pt>
                <c:pt idx="74">
                  <c:v>-8.0139999990933575E-3</c:v>
                </c:pt>
                <c:pt idx="75">
                  <c:v>-1.9106999992800411E-2</c:v>
                </c:pt>
                <c:pt idx="76">
                  <c:v>-2.4495999969076365E-3</c:v>
                </c:pt>
                <c:pt idx="77">
                  <c:v>-6.6681999960565008E-3</c:v>
                </c:pt>
                <c:pt idx="78">
                  <c:v>-2.5644199995440431E-2</c:v>
                </c:pt>
                <c:pt idx="79">
                  <c:v>-6.6441999952076003E-3</c:v>
                </c:pt>
                <c:pt idx="80">
                  <c:v>-3.1433999974979088E-3</c:v>
                </c:pt>
                <c:pt idx="81">
                  <c:v>1.1029500004951842E-2</c:v>
                </c:pt>
                <c:pt idx="82">
                  <c:v>-1.8954200000735E-2</c:v>
                </c:pt>
                <c:pt idx="83">
                  <c:v>-1.2906899995869026E-2</c:v>
                </c:pt>
                <c:pt idx="84">
                  <c:v>-9.8269999944022857E-3</c:v>
                </c:pt>
                <c:pt idx="85">
                  <c:v>-1.4984000008553267E-3</c:v>
                </c:pt>
                <c:pt idx="86">
                  <c:v>-1.8902999989222735E-2</c:v>
                </c:pt>
                <c:pt idx="87">
                  <c:v>-1.0402199994132388E-2</c:v>
                </c:pt>
                <c:pt idx="88">
                  <c:v>-2.3968799992871936E-2</c:v>
                </c:pt>
                <c:pt idx="89">
                  <c:v>-2.3497399997722823E-2</c:v>
                </c:pt>
                <c:pt idx="90">
                  <c:v>-3.0122199998004362E-2</c:v>
                </c:pt>
                <c:pt idx="91">
                  <c:v>-2.7443999992101453E-2</c:v>
                </c:pt>
                <c:pt idx="92">
                  <c:v>-2.7662599997711368E-2</c:v>
                </c:pt>
                <c:pt idx="93">
                  <c:v>-2.6473399993847124E-2</c:v>
                </c:pt>
                <c:pt idx="98">
                  <c:v>-3.4384200000204146E-2</c:v>
                </c:pt>
                <c:pt idx="99">
                  <c:v>-3.885239999362966E-2</c:v>
                </c:pt>
                <c:pt idx="100">
                  <c:v>-4.0296599989233073E-2</c:v>
                </c:pt>
                <c:pt idx="101">
                  <c:v>-2.701119999983348E-2</c:v>
                </c:pt>
                <c:pt idx="102">
                  <c:v>-5.8143799993558787E-2</c:v>
                </c:pt>
                <c:pt idx="107">
                  <c:v>-5.5085599997255486E-2</c:v>
                </c:pt>
                <c:pt idx="108">
                  <c:v>-5.1240599997981917E-2</c:v>
                </c:pt>
                <c:pt idx="110">
                  <c:v>-5.1563999993959442E-2</c:v>
                </c:pt>
                <c:pt idx="111">
                  <c:v>-4.7325899991847109E-2</c:v>
                </c:pt>
                <c:pt idx="112">
                  <c:v>-5.4096399995614775E-2</c:v>
                </c:pt>
                <c:pt idx="131">
                  <c:v>-8.7631799993687309E-2</c:v>
                </c:pt>
                <c:pt idx="132">
                  <c:v>-8.7631799804512411E-2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17-475E-B273-05E0B7E2B382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1'!$F$21:$F$210</c:f>
              <c:numCache>
                <c:formatCode>General</c:formatCode>
                <c:ptCount val="190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30932</c:v>
                </c:pt>
                <c:pt idx="183">
                  <c:v>31367.5</c:v>
                </c:pt>
                <c:pt idx="184">
                  <c:v>31440.5</c:v>
                </c:pt>
                <c:pt idx="185">
                  <c:v>31459.5</c:v>
                </c:pt>
                <c:pt idx="186">
                  <c:v>31459.5</c:v>
                </c:pt>
                <c:pt idx="187">
                  <c:v>31459.5</c:v>
                </c:pt>
                <c:pt idx="188">
                  <c:v>31469.5</c:v>
                </c:pt>
                <c:pt idx="189">
                  <c:v>31469.5</c:v>
                </c:pt>
              </c:numCache>
            </c:numRef>
          </c:xVal>
          <c:yVal>
            <c:numRef>
              <c:f>'Active 1'!$J$21:$J$210</c:f>
              <c:numCache>
                <c:formatCode>General</c:formatCode>
                <c:ptCount val="190"/>
                <c:pt idx="94">
                  <c:v>-4.0491200001270045E-2</c:v>
                </c:pt>
                <c:pt idx="95">
                  <c:v>-3.9291199995204806E-2</c:v>
                </c:pt>
                <c:pt idx="96">
                  <c:v>-4.1046999991522171E-2</c:v>
                </c:pt>
                <c:pt idx="97">
                  <c:v>-4.074699999182485E-2</c:v>
                </c:pt>
                <c:pt idx="105">
                  <c:v>-4.3604200000117999E-2</c:v>
                </c:pt>
                <c:pt idx="106">
                  <c:v>-4.3604200000117999E-2</c:v>
                </c:pt>
                <c:pt idx="109">
                  <c:v>-5.05771999960416E-2</c:v>
                </c:pt>
                <c:pt idx="114">
                  <c:v>-5.4938999994192272E-2</c:v>
                </c:pt>
                <c:pt idx="116">
                  <c:v>-5.7520299997122493E-2</c:v>
                </c:pt>
                <c:pt idx="121">
                  <c:v>-6.5216399998462293E-2</c:v>
                </c:pt>
                <c:pt idx="125">
                  <c:v>-7.0546599999943282E-2</c:v>
                </c:pt>
                <c:pt idx="130">
                  <c:v>-8.5452599996642675E-2</c:v>
                </c:pt>
                <c:pt idx="135">
                  <c:v>-8.9128599996911362E-2</c:v>
                </c:pt>
                <c:pt idx="138">
                  <c:v>-9.4785900000715628E-2</c:v>
                </c:pt>
                <c:pt idx="159">
                  <c:v>-9.2234499992628116E-2</c:v>
                </c:pt>
                <c:pt idx="160">
                  <c:v>-9.3743799989169929E-2</c:v>
                </c:pt>
                <c:pt idx="171">
                  <c:v>-0.11171729998750379</c:v>
                </c:pt>
                <c:pt idx="172">
                  <c:v>-0.10792659999424359</c:v>
                </c:pt>
                <c:pt idx="173">
                  <c:v>-0.1111451999968267</c:v>
                </c:pt>
                <c:pt idx="175">
                  <c:v>-0.11492809999617748</c:v>
                </c:pt>
                <c:pt idx="176">
                  <c:v>-0.11193739998998353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E17-475E-B273-05E0B7E2B382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1'!$F$21:$F$210</c:f>
              <c:numCache>
                <c:formatCode>General</c:formatCode>
                <c:ptCount val="190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30932</c:v>
                </c:pt>
                <c:pt idx="183">
                  <c:v>31367.5</c:v>
                </c:pt>
                <c:pt idx="184">
                  <c:v>31440.5</c:v>
                </c:pt>
                <c:pt idx="185">
                  <c:v>31459.5</c:v>
                </c:pt>
                <c:pt idx="186">
                  <c:v>31459.5</c:v>
                </c:pt>
                <c:pt idx="187">
                  <c:v>31459.5</c:v>
                </c:pt>
                <c:pt idx="188">
                  <c:v>31469.5</c:v>
                </c:pt>
                <c:pt idx="189">
                  <c:v>31469.5</c:v>
                </c:pt>
              </c:numCache>
            </c:numRef>
          </c:xVal>
          <c:yVal>
            <c:numRef>
              <c:f>'Active 1'!$K$21:$K$208</c:f>
              <c:numCache>
                <c:formatCode>General</c:formatCode>
                <c:ptCount val="188"/>
                <c:pt idx="117">
                  <c:v>-6.1820199989597313E-2</c:v>
                </c:pt>
                <c:pt idx="118">
                  <c:v>-6.1800199990102556E-2</c:v>
                </c:pt>
                <c:pt idx="126">
                  <c:v>-7.091549999313429E-2</c:v>
                </c:pt>
                <c:pt idx="133">
                  <c:v>-8.713799999532057E-2</c:v>
                </c:pt>
                <c:pt idx="134">
                  <c:v>-8.4681399996043183E-2</c:v>
                </c:pt>
                <c:pt idx="136">
                  <c:v>-9.1980499993951526E-2</c:v>
                </c:pt>
                <c:pt idx="139">
                  <c:v>-9.0150999989418779E-2</c:v>
                </c:pt>
                <c:pt idx="140">
                  <c:v>-8.8305999997828621E-2</c:v>
                </c:pt>
                <c:pt idx="141">
                  <c:v>-9.1030199997476302E-2</c:v>
                </c:pt>
                <c:pt idx="142">
                  <c:v>-9.2826200001582038E-2</c:v>
                </c:pt>
                <c:pt idx="143">
                  <c:v>-9.2796199998701923E-2</c:v>
                </c:pt>
                <c:pt idx="144">
                  <c:v>-9.2726199996832293E-2</c:v>
                </c:pt>
                <c:pt idx="145">
                  <c:v>-9.2566200000874233E-2</c:v>
                </c:pt>
                <c:pt idx="146">
                  <c:v>-9.8445999996329192E-2</c:v>
                </c:pt>
                <c:pt idx="147">
                  <c:v>-9.7966000001179054E-2</c:v>
                </c:pt>
                <c:pt idx="148">
                  <c:v>-9.417599999869708E-2</c:v>
                </c:pt>
                <c:pt idx="149">
                  <c:v>-9.7663900000043213E-2</c:v>
                </c:pt>
                <c:pt idx="150">
                  <c:v>-9.7283899995090906E-2</c:v>
                </c:pt>
                <c:pt idx="151">
                  <c:v>-9.6773899997060653E-2</c:v>
                </c:pt>
                <c:pt idx="152">
                  <c:v>-9.650139999575913E-2</c:v>
                </c:pt>
                <c:pt idx="153">
                  <c:v>-9.2313799999828916E-2</c:v>
                </c:pt>
                <c:pt idx="154">
                  <c:v>-9.5431599991570693E-2</c:v>
                </c:pt>
                <c:pt idx="155">
                  <c:v>-9.4874999995226972E-2</c:v>
                </c:pt>
                <c:pt idx="156">
                  <c:v>-9.4046999998681713E-2</c:v>
                </c:pt>
                <c:pt idx="157">
                  <c:v>-7.9686499993840698E-2</c:v>
                </c:pt>
                <c:pt idx="158">
                  <c:v>-9.4482599997718353E-2</c:v>
                </c:pt>
                <c:pt idx="161">
                  <c:v>-9.5560999987355899E-2</c:v>
                </c:pt>
                <c:pt idx="162">
                  <c:v>-9.7930599993560463E-2</c:v>
                </c:pt>
                <c:pt idx="163">
                  <c:v>-0.10682429999724263</c:v>
                </c:pt>
                <c:pt idx="164">
                  <c:v>-0.10429429999931017</c:v>
                </c:pt>
                <c:pt idx="165">
                  <c:v>-0.10419429999456042</c:v>
                </c:pt>
                <c:pt idx="166">
                  <c:v>-0.10189429999445565</c:v>
                </c:pt>
                <c:pt idx="167">
                  <c:v>-9.8059999996621627E-2</c:v>
                </c:pt>
                <c:pt idx="169">
                  <c:v>-0.10458479999215342</c:v>
                </c:pt>
                <c:pt idx="170">
                  <c:v>-0.10870371796772815</c:v>
                </c:pt>
                <c:pt idx="177">
                  <c:v>-0.11078379998798482</c:v>
                </c:pt>
                <c:pt idx="178">
                  <c:v>-0.11332499999116408</c:v>
                </c:pt>
                <c:pt idx="179">
                  <c:v>-0.11415749999287073</c:v>
                </c:pt>
                <c:pt idx="180">
                  <c:v>-0.11497219999728259</c:v>
                </c:pt>
                <c:pt idx="181">
                  <c:v>-0.11387219999596709</c:v>
                </c:pt>
                <c:pt idx="182">
                  <c:v>-0.11827839999750722</c:v>
                </c:pt>
                <c:pt idx="184">
                  <c:v>-0.11963109998760046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E17-475E-B273-05E0B7E2B382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1'!$F$21:$F$1201</c:f>
              <c:numCache>
                <c:formatCode>General</c:formatCode>
                <c:ptCount val="1181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30932</c:v>
                </c:pt>
                <c:pt idx="183">
                  <c:v>31367.5</c:v>
                </c:pt>
                <c:pt idx="184">
                  <c:v>31440.5</c:v>
                </c:pt>
                <c:pt idx="185">
                  <c:v>31459.5</c:v>
                </c:pt>
                <c:pt idx="186">
                  <c:v>31459.5</c:v>
                </c:pt>
                <c:pt idx="187">
                  <c:v>31459.5</c:v>
                </c:pt>
                <c:pt idx="188">
                  <c:v>31469.5</c:v>
                </c:pt>
                <c:pt idx="189">
                  <c:v>31469.5</c:v>
                </c:pt>
                <c:pt idx="190">
                  <c:v>31469.5</c:v>
                </c:pt>
                <c:pt idx="191">
                  <c:v>31471</c:v>
                </c:pt>
                <c:pt idx="192">
                  <c:v>31475.5</c:v>
                </c:pt>
                <c:pt idx="193">
                  <c:v>31490</c:v>
                </c:pt>
                <c:pt idx="194">
                  <c:v>31551</c:v>
                </c:pt>
                <c:pt idx="195">
                  <c:v>31922</c:v>
                </c:pt>
                <c:pt idx="196">
                  <c:v>31922</c:v>
                </c:pt>
                <c:pt idx="197">
                  <c:v>31973</c:v>
                </c:pt>
                <c:pt idx="198">
                  <c:v>31999</c:v>
                </c:pt>
                <c:pt idx="199">
                  <c:v>32046</c:v>
                </c:pt>
                <c:pt idx="200">
                  <c:v>32081</c:v>
                </c:pt>
                <c:pt idx="201">
                  <c:v>32542</c:v>
                </c:pt>
                <c:pt idx="202">
                  <c:v>32602</c:v>
                </c:pt>
                <c:pt idx="203">
                  <c:v>32605</c:v>
                </c:pt>
                <c:pt idx="204">
                  <c:v>32622.5</c:v>
                </c:pt>
                <c:pt idx="205">
                  <c:v>33061</c:v>
                </c:pt>
                <c:pt idx="206">
                  <c:v>33098</c:v>
                </c:pt>
                <c:pt idx="207">
                  <c:v>33124</c:v>
                </c:pt>
                <c:pt idx="208">
                  <c:v>33661</c:v>
                </c:pt>
                <c:pt idx="209">
                  <c:v>33994.5</c:v>
                </c:pt>
                <c:pt idx="210">
                  <c:v>34197</c:v>
                </c:pt>
                <c:pt idx="211">
                  <c:v>34617</c:v>
                </c:pt>
              </c:numCache>
            </c:numRef>
          </c:xVal>
          <c:yVal>
            <c:numRef>
              <c:f>'Active 1'!$L$21:$L$1201</c:f>
              <c:numCache>
                <c:formatCode>General</c:formatCode>
                <c:ptCount val="11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E17-475E-B273-05E0B7E2B382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1'!$F$21:$F$210</c:f>
              <c:numCache>
                <c:formatCode>General</c:formatCode>
                <c:ptCount val="190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30932</c:v>
                </c:pt>
                <c:pt idx="183">
                  <c:v>31367.5</c:v>
                </c:pt>
                <c:pt idx="184">
                  <c:v>31440.5</c:v>
                </c:pt>
                <c:pt idx="185">
                  <c:v>31459.5</c:v>
                </c:pt>
                <c:pt idx="186">
                  <c:v>31459.5</c:v>
                </c:pt>
                <c:pt idx="187">
                  <c:v>31459.5</c:v>
                </c:pt>
                <c:pt idx="188">
                  <c:v>31469.5</c:v>
                </c:pt>
                <c:pt idx="189">
                  <c:v>31469.5</c:v>
                </c:pt>
              </c:numCache>
            </c:numRef>
          </c:xVal>
          <c:yVal>
            <c:numRef>
              <c:f>'Active 1'!$M$21:$M$210</c:f>
              <c:numCache>
                <c:formatCode>General</c:formatCode>
                <c:ptCount val="1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E17-475E-B273-05E0B7E2B382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1'!$F$21:$F$1201</c:f>
              <c:numCache>
                <c:formatCode>General</c:formatCode>
                <c:ptCount val="1181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30932</c:v>
                </c:pt>
                <c:pt idx="183">
                  <c:v>31367.5</c:v>
                </c:pt>
                <c:pt idx="184">
                  <c:v>31440.5</c:v>
                </c:pt>
                <c:pt idx="185">
                  <c:v>31459.5</c:v>
                </c:pt>
                <c:pt idx="186">
                  <c:v>31459.5</c:v>
                </c:pt>
                <c:pt idx="187">
                  <c:v>31459.5</c:v>
                </c:pt>
                <c:pt idx="188">
                  <c:v>31469.5</c:v>
                </c:pt>
                <c:pt idx="189">
                  <c:v>31469.5</c:v>
                </c:pt>
                <c:pt idx="190">
                  <c:v>31469.5</c:v>
                </c:pt>
                <c:pt idx="191">
                  <c:v>31471</c:v>
                </c:pt>
                <c:pt idx="192">
                  <c:v>31475.5</c:v>
                </c:pt>
                <c:pt idx="193">
                  <c:v>31490</c:v>
                </c:pt>
                <c:pt idx="194">
                  <c:v>31551</c:v>
                </c:pt>
                <c:pt idx="195">
                  <c:v>31922</c:v>
                </c:pt>
                <c:pt idx="196">
                  <c:v>31922</c:v>
                </c:pt>
                <c:pt idx="197">
                  <c:v>31973</c:v>
                </c:pt>
                <c:pt idx="198">
                  <c:v>31999</c:v>
                </c:pt>
                <c:pt idx="199">
                  <c:v>32046</c:v>
                </c:pt>
                <c:pt idx="200">
                  <c:v>32081</c:v>
                </c:pt>
                <c:pt idx="201">
                  <c:v>32542</c:v>
                </c:pt>
                <c:pt idx="202">
                  <c:v>32602</c:v>
                </c:pt>
                <c:pt idx="203">
                  <c:v>32605</c:v>
                </c:pt>
                <c:pt idx="204">
                  <c:v>32622.5</c:v>
                </c:pt>
                <c:pt idx="205">
                  <c:v>33061</c:v>
                </c:pt>
                <c:pt idx="206">
                  <c:v>33098</c:v>
                </c:pt>
                <c:pt idx="207">
                  <c:v>33124</c:v>
                </c:pt>
                <c:pt idx="208">
                  <c:v>33661</c:v>
                </c:pt>
                <c:pt idx="209">
                  <c:v>33994.5</c:v>
                </c:pt>
                <c:pt idx="210">
                  <c:v>34197</c:v>
                </c:pt>
                <c:pt idx="211">
                  <c:v>34617</c:v>
                </c:pt>
              </c:numCache>
            </c:numRef>
          </c:xVal>
          <c:yVal>
            <c:numRef>
              <c:f>'Active 1'!$N$21:$N$1201</c:f>
              <c:numCache>
                <c:formatCode>General</c:formatCode>
                <c:ptCount val="1181"/>
                <c:pt idx="102">
                  <c:v>-8.0202731605845637E-2</c:v>
                </c:pt>
                <c:pt idx="103">
                  <c:v>-8.021626314669654E-2</c:v>
                </c:pt>
                <c:pt idx="104">
                  <c:v>-8.0344812784780006E-2</c:v>
                </c:pt>
                <c:pt idx="105">
                  <c:v>-8.0344812784780006E-2</c:v>
                </c:pt>
                <c:pt idx="106">
                  <c:v>-8.0344812784780006E-2</c:v>
                </c:pt>
                <c:pt idx="107">
                  <c:v>-8.2026106735503312E-2</c:v>
                </c:pt>
                <c:pt idx="108">
                  <c:v>-8.2110678865821393E-2</c:v>
                </c:pt>
                <c:pt idx="109">
                  <c:v>-8.3440152754421515E-2</c:v>
                </c:pt>
                <c:pt idx="110">
                  <c:v>-8.3487513147399633E-2</c:v>
                </c:pt>
                <c:pt idx="111">
                  <c:v>-8.3739538095747496E-2</c:v>
                </c:pt>
                <c:pt idx="112">
                  <c:v>-8.5524010045458856E-2</c:v>
                </c:pt>
                <c:pt idx="113">
                  <c:v>-8.5601816405351486E-2</c:v>
                </c:pt>
                <c:pt idx="114">
                  <c:v>-8.5601816405351486E-2</c:v>
                </c:pt>
                <c:pt idx="115">
                  <c:v>-8.5737131813860404E-2</c:v>
                </c:pt>
                <c:pt idx="116">
                  <c:v>-8.5809863845933948E-2</c:v>
                </c:pt>
                <c:pt idx="117">
                  <c:v>-8.7381214027243762E-2</c:v>
                </c:pt>
                <c:pt idx="118">
                  <c:v>-8.7381214027243762E-2</c:v>
                </c:pt>
                <c:pt idx="119">
                  <c:v>-8.7553741173092642E-2</c:v>
                </c:pt>
                <c:pt idx="120">
                  <c:v>-8.8886597946905482E-2</c:v>
                </c:pt>
                <c:pt idx="121">
                  <c:v>-8.9245183779454118E-2</c:v>
                </c:pt>
                <c:pt idx="122">
                  <c:v>-8.9306075713283126E-2</c:v>
                </c:pt>
                <c:pt idx="123">
                  <c:v>-9.0632166716670529E-2</c:v>
                </c:pt>
                <c:pt idx="124">
                  <c:v>-9.0841905599859357E-2</c:v>
                </c:pt>
                <c:pt idx="125">
                  <c:v>-9.1007666975282786E-2</c:v>
                </c:pt>
                <c:pt idx="126">
                  <c:v>-9.1208948645439797E-2</c:v>
                </c:pt>
                <c:pt idx="127">
                  <c:v>-9.3003569250789328E-2</c:v>
                </c:pt>
                <c:pt idx="128">
                  <c:v>-9.4711926283214426E-2</c:v>
                </c:pt>
                <c:pt idx="129">
                  <c:v>-9.651838698680848E-2</c:v>
                </c:pt>
                <c:pt idx="130">
                  <c:v>-9.6521769872021212E-2</c:v>
                </c:pt>
                <c:pt idx="131">
                  <c:v>-9.7929050120513964E-2</c:v>
                </c:pt>
                <c:pt idx="132">
                  <c:v>-9.7929050120513964E-2</c:v>
                </c:pt>
                <c:pt idx="133">
                  <c:v>-9.7932433005726682E-2</c:v>
                </c:pt>
                <c:pt idx="134">
                  <c:v>-9.7956113202215742E-2</c:v>
                </c:pt>
                <c:pt idx="135">
                  <c:v>-9.814555477412823E-2</c:v>
                </c:pt>
                <c:pt idx="136">
                  <c:v>-9.8228435461839944E-2</c:v>
                </c:pt>
                <c:pt idx="137">
                  <c:v>-9.8548118114442265E-2</c:v>
                </c:pt>
                <c:pt idx="138">
                  <c:v>-9.9977387116817709E-2</c:v>
                </c:pt>
                <c:pt idx="139">
                  <c:v>-0.10001290741155131</c:v>
                </c:pt>
                <c:pt idx="140">
                  <c:v>-0.10009747954186937</c:v>
                </c:pt>
                <c:pt idx="141">
                  <c:v>-0.10142018766004406</c:v>
                </c:pt>
                <c:pt idx="142">
                  <c:v>-0.10152167421642574</c:v>
                </c:pt>
                <c:pt idx="143">
                  <c:v>-0.10152167421642574</c:v>
                </c:pt>
                <c:pt idx="144">
                  <c:v>-0.10152167421642574</c:v>
                </c:pt>
                <c:pt idx="145">
                  <c:v>-0.10152167421642574</c:v>
                </c:pt>
                <c:pt idx="146">
                  <c:v>-0.10161977788759471</c:v>
                </c:pt>
                <c:pt idx="147">
                  <c:v>-0.10161977788759471</c:v>
                </c:pt>
                <c:pt idx="148">
                  <c:v>-0.10161977788759471</c:v>
                </c:pt>
                <c:pt idx="149">
                  <c:v>-0.10163500087105197</c:v>
                </c:pt>
                <c:pt idx="150">
                  <c:v>-0.10163500087105197</c:v>
                </c:pt>
                <c:pt idx="151">
                  <c:v>-0.10163500087105197</c:v>
                </c:pt>
                <c:pt idx="152">
                  <c:v>-0.101677286936211</c:v>
                </c:pt>
                <c:pt idx="153">
                  <c:v>-0.10168405270663644</c:v>
                </c:pt>
                <c:pt idx="154">
                  <c:v>-0.10343977013203966</c:v>
                </c:pt>
                <c:pt idx="155">
                  <c:v>-0.10346345032852873</c:v>
                </c:pt>
                <c:pt idx="156">
                  <c:v>-0.10366642344129211</c:v>
                </c:pt>
                <c:pt idx="157">
                  <c:v>-0.10374253835857837</c:v>
                </c:pt>
                <c:pt idx="158">
                  <c:v>-0.10379497307937557</c:v>
                </c:pt>
                <c:pt idx="159">
                  <c:v>-0.10387785376708729</c:v>
                </c:pt>
                <c:pt idx="160">
                  <c:v>-0.10388292809490637</c:v>
                </c:pt>
                <c:pt idx="161">
                  <c:v>-0.1052563794912719</c:v>
                </c:pt>
                <c:pt idx="162">
                  <c:v>-0.10562173109424597</c:v>
                </c:pt>
                <c:pt idx="163">
                  <c:v>-0.10702055412970692</c:v>
                </c:pt>
                <c:pt idx="164">
                  <c:v>-0.10702055412970692</c:v>
                </c:pt>
                <c:pt idx="165">
                  <c:v>-0.10702055412970692</c:v>
                </c:pt>
                <c:pt idx="166">
                  <c:v>-0.10702055412970692</c:v>
                </c:pt>
                <c:pt idx="167">
                  <c:v>-0.10743834045347821</c:v>
                </c:pt>
                <c:pt idx="168">
                  <c:v>-0.10878134588292922</c:v>
                </c:pt>
                <c:pt idx="169">
                  <c:v>-0.10914331460069057</c:v>
                </c:pt>
                <c:pt idx="170">
                  <c:v>-0.11077555671582941</c:v>
                </c:pt>
                <c:pt idx="171">
                  <c:v>-0.11096161540252916</c:v>
                </c:pt>
                <c:pt idx="172">
                  <c:v>-0.11096668973034825</c:v>
                </c:pt>
                <c:pt idx="173">
                  <c:v>-0.11097683838598642</c:v>
                </c:pt>
                <c:pt idx="174">
                  <c:v>-0.11120010881002614</c:v>
                </c:pt>
                <c:pt idx="175">
                  <c:v>-0.11276807610612323</c:v>
                </c:pt>
                <c:pt idx="176">
                  <c:v>-0.11277315043394232</c:v>
                </c:pt>
                <c:pt idx="177">
                  <c:v>-0.11301671816925837</c:v>
                </c:pt>
                <c:pt idx="178">
                  <c:v>-0.11445782726987835</c:v>
                </c:pt>
                <c:pt idx="179">
                  <c:v>-0.11458468546535545</c:v>
                </c:pt>
                <c:pt idx="180">
                  <c:v>-0.11633871144815232</c:v>
                </c:pt>
                <c:pt idx="181">
                  <c:v>-0.11633871144815232</c:v>
                </c:pt>
                <c:pt idx="182">
                  <c:v>-0.11634209433336504</c:v>
                </c:pt>
                <c:pt idx="183">
                  <c:v>-0.11781534084350588</c:v>
                </c:pt>
                <c:pt idx="184">
                  <c:v>-0.11806229146403466</c:v>
                </c:pt>
                <c:pt idx="185">
                  <c:v>-0.1181265662830764</c:v>
                </c:pt>
                <c:pt idx="186">
                  <c:v>-0.1181265662830764</c:v>
                </c:pt>
                <c:pt idx="187">
                  <c:v>-0.1181265662830764</c:v>
                </c:pt>
                <c:pt idx="188">
                  <c:v>-0.11816039513520363</c:v>
                </c:pt>
                <c:pt idx="189">
                  <c:v>-0.11816039513520363</c:v>
                </c:pt>
                <c:pt idx="190">
                  <c:v>-0.11816039513520363</c:v>
                </c:pt>
                <c:pt idx="191">
                  <c:v>-0.11816546946302271</c:v>
                </c:pt>
                <c:pt idx="192">
                  <c:v>-0.11818069244647997</c:v>
                </c:pt>
                <c:pt idx="193">
                  <c:v>-0.11822974428206445</c:v>
                </c:pt>
                <c:pt idx="194">
                  <c:v>-0.11843610028004055</c:v>
                </c:pt>
                <c:pt idx="195">
                  <c:v>-0.11969115069396077</c:v>
                </c:pt>
                <c:pt idx="196">
                  <c:v>-0.11969115069396077</c:v>
                </c:pt>
                <c:pt idx="197">
                  <c:v>-0.11986367783980964</c:v>
                </c:pt>
                <c:pt idx="198">
                  <c:v>-0.11995163285534044</c:v>
                </c:pt>
                <c:pt idx="199">
                  <c:v>-0.12011062846033842</c:v>
                </c:pt>
                <c:pt idx="200">
                  <c:v>-0.12022902944278371</c:v>
                </c:pt>
                <c:pt idx="201">
                  <c:v>-0.121788539525849</c:v>
                </c:pt>
                <c:pt idx="202">
                  <c:v>-0.12199151263861238</c:v>
                </c:pt>
                <c:pt idx="203">
                  <c:v>-0.12200166129425055</c:v>
                </c:pt>
                <c:pt idx="204">
                  <c:v>-0.12206086178547321</c:v>
                </c:pt>
                <c:pt idx="205">
                  <c:v>-0.12354425695125222</c:v>
                </c:pt>
                <c:pt idx="206">
                  <c:v>-0.12366942370412297</c:v>
                </c:pt>
                <c:pt idx="207">
                  <c:v>-0.12375737871965377</c:v>
                </c:pt>
                <c:pt idx="208">
                  <c:v>-0.12557398807888598</c:v>
                </c:pt>
                <c:pt idx="209">
                  <c:v>-0.1267021802973291</c:v>
                </c:pt>
                <c:pt idx="210">
                  <c:v>-0.12738721455290553</c:v>
                </c:pt>
                <c:pt idx="211">
                  <c:v>-0.12880802634224914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E17-475E-B273-05E0B7E2B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477112"/>
        <c:axId val="1"/>
      </c:scatterChart>
      <c:valAx>
        <c:axId val="765477112"/>
        <c:scaling>
          <c:orientation val="minMax"/>
          <c:max val="33000"/>
          <c:min val="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8356190846755337"/>
              <c:y val="0.85266589325237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287700220827403E-2"/>
              <c:y val="0.344828244431828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47711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416124837451236"/>
          <c:y val="0.91849529780564265"/>
          <c:w val="0.49414824447334205"/>
          <c:h val="6.269592476489027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AV Hya -- O-C Diagr.</a:t>
            </a:r>
          </a:p>
        </c:rich>
      </c:tx>
      <c:layout>
        <c:manualLayout>
          <c:xMode val="edge"/>
          <c:yMode val="edge"/>
          <c:x val="0.39231883393216627"/>
          <c:y val="3.4591076115485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63106796116504"/>
          <c:y val="0.13142857142857142"/>
          <c:w val="0.74563106796116507"/>
          <c:h val="0.6514285714285714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2'!$F$21:$F$400</c:f>
              <c:numCache>
                <c:formatCode>General</c:formatCode>
                <c:ptCount val="380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31367.5</c:v>
                </c:pt>
                <c:pt idx="183">
                  <c:v>31433</c:v>
                </c:pt>
                <c:pt idx="184">
                  <c:v>31440.5</c:v>
                </c:pt>
                <c:pt idx="185">
                  <c:v>31459.5</c:v>
                </c:pt>
                <c:pt idx="186">
                  <c:v>31459.5</c:v>
                </c:pt>
                <c:pt idx="187">
                  <c:v>31459.5</c:v>
                </c:pt>
                <c:pt idx="188">
                  <c:v>31469.5</c:v>
                </c:pt>
                <c:pt idx="189">
                  <c:v>31469.5</c:v>
                </c:pt>
                <c:pt idx="190">
                  <c:v>31469.5</c:v>
                </c:pt>
                <c:pt idx="191">
                  <c:v>31471</c:v>
                </c:pt>
                <c:pt idx="192">
                  <c:v>31475.5</c:v>
                </c:pt>
                <c:pt idx="193">
                  <c:v>31490</c:v>
                </c:pt>
                <c:pt idx="194">
                  <c:v>31547</c:v>
                </c:pt>
                <c:pt idx="195">
                  <c:v>31551</c:v>
                </c:pt>
                <c:pt idx="196">
                  <c:v>31922</c:v>
                </c:pt>
                <c:pt idx="197">
                  <c:v>31973</c:v>
                </c:pt>
                <c:pt idx="198">
                  <c:v>31999</c:v>
                </c:pt>
                <c:pt idx="199">
                  <c:v>32046</c:v>
                </c:pt>
                <c:pt idx="200">
                  <c:v>32081</c:v>
                </c:pt>
                <c:pt idx="201">
                  <c:v>32542</c:v>
                </c:pt>
                <c:pt idx="202">
                  <c:v>32602</c:v>
                </c:pt>
                <c:pt idx="203">
                  <c:v>32605</c:v>
                </c:pt>
                <c:pt idx="204">
                  <c:v>32622.5</c:v>
                </c:pt>
                <c:pt idx="205">
                  <c:v>33061</c:v>
                </c:pt>
                <c:pt idx="206">
                  <c:v>33098</c:v>
                </c:pt>
                <c:pt idx="207">
                  <c:v>33124</c:v>
                </c:pt>
                <c:pt idx="208">
                  <c:v>33661</c:v>
                </c:pt>
                <c:pt idx="209">
                  <c:v>33994.5</c:v>
                </c:pt>
                <c:pt idx="210">
                  <c:v>34197</c:v>
                </c:pt>
                <c:pt idx="211">
                  <c:v>34617</c:v>
                </c:pt>
              </c:numCache>
            </c:numRef>
          </c:xVal>
          <c:yVal>
            <c:numRef>
              <c:f>'Active 2'!$H$21:$H$400</c:f>
              <c:numCache>
                <c:formatCode>General</c:formatCode>
                <c:ptCount val="380"/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4B-49B6-8366-50E6D412D061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2'!$F$21:$F$209</c:f>
              <c:numCache>
                <c:formatCode>General</c:formatCode>
                <c:ptCount val="189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31367.5</c:v>
                </c:pt>
                <c:pt idx="183">
                  <c:v>31433</c:v>
                </c:pt>
                <c:pt idx="184">
                  <c:v>31440.5</c:v>
                </c:pt>
                <c:pt idx="185">
                  <c:v>31459.5</c:v>
                </c:pt>
                <c:pt idx="186">
                  <c:v>31459.5</c:v>
                </c:pt>
                <c:pt idx="187">
                  <c:v>31459.5</c:v>
                </c:pt>
                <c:pt idx="188">
                  <c:v>31469.5</c:v>
                </c:pt>
              </c:numCache>
            </c:numRef>
          </c:xVal>
          <c:yVal>
            <c:numRef>
              <c:f>'Active 2'!$I$21:$I$209</c:f>
              <c:numCache>
                <c:formatCode>General</c:formatCode>
                <c:ptCount val="189"/>
                <c:pt idx="0">
                  <c:v>-3.0295999968075193E-3</c:v>
                </c:pt>
                <c:pt idx="1">
                  <c:v>1.2908400000014808E-2</c:v>
                </c:pt>
                <c:pt idx="2">
                  <c:v>3.2252600005449494E-2</c:v>
                </c:pt>
                <c:pt idx="3">
                  <c:v>2.1596800001134397E-2</c:v>
                </c:pt>
                <c:pt idx="4">
                  <c:v>-1.2465199997677701E-2</c:v>
                </c:pt>
                <c:pt idx="5">
                  <c:v>-2.2902399996382883E-2</c:v>
                </c:pt>
                <c:pt idx="6">
                  <c:v>-5.3339599999162601E-2</c:v>
                </c:pt>
                <c:pt idx="7">
                  <c:v>1.8317800004297169E-2</c:v>
                </c:pt>
                <c:pt idx="8">
                  <c:v>-4.7055799997906433E-2</c:v>
                </c:pt>
                <c:pt idx="9">
                  <c:v>1.1847800000396091E-2</c:v>
                </c:pt>
                <c:pt idx="10">
                  <c:v>1.3195200001064222E-2</c:v>
                </c:pt>
                <c:pt idx="11">
                  <c:v>0</c:v>
                </c:pt>
                <c:pt idx="12">
                  <c:v>1.2000000002444722E-2</c:v>
                </c:pt>
                <c:pt idx="13">
                  <c:v>-1.0452800001075957E-2</c:v>
                </c:pt>
                <c:pt idx="14">
                  <c:v>-4.3325599996023811E-2</c:v>
                </c:pt>
                <c:pt idx="15">
                  <c:v>9.186000024783425E-4</c:v>
                </c:pt>
                <c:pt idx="16">
                  <c:v>6.6828000053646974E-3</c:v>
                </c:pt>
                <c:pt idx="17">
                  <c:v>8.2878000030177645E-3</c:v>
                </c:pt>
                <c:pt idx="18">
                  <c:v>5.440599998109974E-3</c:v>
                </c:pt>
                <c:pt idx="19">
                  <c:v>-1.7779999907361344E-3</c:v>
                </c:pt>
                <c:pt idx="20">
                  <c:v>1.174620000529103E-2</c:v>
                </c:pt>
                <c:pt idx="21">
                  <c:v>3.3205800005816855E-2</c:v>
                </c:pt>
                <c:pt idx="22">
                  <c:v>-2.0127999960095622E-3</c:v>
                </c:pt>
                <c:pt idx="23">
                  <c:v>4.1160000037052669E-3</c:v>
                </c:pt>
                <c:pt idx="24">
                  <c:v>2.0189000002574176E-2</c:v>
                </c:pt>
                <c:pt idx="25">
                  <c:v>9.9884000010206364E-3</c:v>
                </c:pt>
                <c:pt idx="26">
                  <c:v>9.2706000068574212E-3</c:v>
                </c:pt>
                <c:pt idx="27">
                  <c:v>1.0052000005089212E-2</c:v>
                </c:pt>
                <c:pt idx="28">
                  <c:v>9.0760000093723647E-3</c:v>
                </c:pt>
                <c:pt idx="29">
                  <c:v>4.0140000055544078E-3</c:v>
                </c:pt>
                <c:pt idx="30">
                  <c:v>1.8859000003430992E-2</c:v>
                </c:pt>
                <c:pt idx="31">
                  <c:v>5.6404000060865656E-3</c:v>
                </c:pt>
                <c:pt idx="32">
                  <c:v>1.6141200008860324E-2</c:v>
                </c:pt>
                <c:pt idx="33">
                  <c:v>1.342339999973774E-2</c:v>
                </c:pt>
                <c:pt idx="34">
                  <c:v>6.9862000091234222E-3</c:v>
                </c:pt>
                <c:pt idx="35">
                  <c:v>1.4726400004292373E-2</c:v>
                </c:pt>
                <c:pt idx="36">
                  <c:v>1.3604000007035211E-2</c:v>
                </c:pt>
                <c:pt idx="37">
                  <c:v>-1.1239399995247368E-2</c:v>
                </c:pt>
                <c:pt idx="38">
                  <c:v>-1.2393999932100996E-3</c:v>
                </c:pt>
                <c:pt idx="39">
                  <c:v>-4.5799999497830868E-4</c:v>
                </c:pt>
                <c:pt idx="40">
                  <c:v>7.3148000010405667E-3</c:v>
                </c:pt>
                <c:pt idx="41">
                  <c:v>1.3040000339969993E-4</c:v>
                </c:pt>
                <c:pt idx="42">
                  <c:v>-8.3699999959208071E-4</c:v>
                </c:pt>
                <c:pt idx="43">
                  <c:v>1.0663799999747425E-2</c:v>
                </c:pt>
                <c:pt idx="44">
                  <c:v>1.4445200002228376E-2</c:v>
                </c:pt>
                <c:pt idx="45">
                  <c:v>1.131580000219401E-2</c:v>
                </c:pt>
                <c:pt idx="46">
                  <c:v>-4.4019999913871288E-3</c:v>
                </c:pt>
                <c:pt idx="47">
                  <c:v>1.4775400006328709E-2</c:v>
                </c:pt>
                <c:pt idx="48">
                  <c:v>1.0840600007213652E-2</c:v>
                </c:pt>
                <c:pt idx="49">
                  <c:v>1.008160000492353E-2</c:v>
                </c:pt>
                <c:pt idx="50">
                  <c:v>1.6081600006145891E-2</c:v>
                </c:pt>
                <c:pt idx="51">
                  <c:v>1.842900000337977E-2</c:v>
                </c:pt>
                <c:pt idx="52">
                  <c:v>5.0174000061815605E-3</c:v>
                </c:pt>
                <c:pt idx="53">
                  <c:v>7.6400000398280099E-4</c:v>
                </c:pt>
                <c:pt idx="54">
                  <c:v>6.8206000069039874E-3</c:v>
                </c:pt>
                <c:pt idx="55">
                  <c:v>1.254000000335509E-2</c:v>
                </c:pt>
                <c:pt idx="56">
                  <c:v>-1.1308799999824259E-2</c:v>
                </c:pt>
                <c:pt idx="57">
                  <c:v>1.6928000040934421E-3</c:v>
                </c:pt>
                <c:pt idx="58">
                  <c:v>9.692799998447299E-3</c:v>
                </c:pt>
                <c:pt idx="59">
                  <c:v>6.0370000064722262E-3</c:v>
                </c:pt>
                <c:pt idx="60">
                  <c:v>8.2572000028449111E-3</c:v>
                </c:pt>
                <c:pt idx="61">
                  <c:v>-1.4460600003076252E-2</c:v>
                </c:pt>
                <c:pt idx="62">
                  <c:v>6.281200003286358E-3</c:v>
                </c:pt>
                <c:pt idx="63">
                  <c:v>-9.5915999991120771E-3</c:v>
                </c:pt>
                <c:pt idx="64">
                  <c:v>1.9140000222250819E-4</c:v>
                </c:pt>
                <c:pt idx="65">
                  <c:v>-1.9245799994678237E-2</c:v>
                </c:pt>
                <c:pt idx="66">
                  <c:v>-1.9567600000300445E-2</c:v>
                </c:pt>
                <c:pt idx="67">
                  <c:v>-3.7845999904675409E-3</c:v>
                </c:pt>
                <c:pt idx="68">
                  <c:v>-2.0438799998373725E-2</c:v>
                </c:pt>
                <c:pt idx="69">
                  <c:v>-9.8449999932199717E-3</c:v>
                </c:pt>
                <c:pt idx="70">
                  <c:v>-7.7621999953407794E-3</c:v>
                </c:pt>
                <c:pt idx="71">
                  <c:v>-8.5419999959412962E-3</c:v>
                </c:pt>
                <c:pt idx="72">
                  <c:v>-8.1961999894701876E-3</c:v>
                </c:pt>
                <c:pt idx="73">
                  <c:v>-6.4751999962027185E-3</c:v>
                </c:pt>
                <c:pt idx="74">
                  <c:v>-8.0139999990933575E-3</c:v>
                </c:pt>
                <c:pt idx="75">
                  <c:v>-1.9106999992800411E-2</c:v>
                </c:pt>
                <c:pt idx="76">
                  <c:v>-2.4495999969076365E-3</c:v>
                </c:pt>
                <c:pt idx="77">
                  <c:v>-6.6681999960565008E-3</c:v>
                </c:pt>
                <c:pt idx="78">
                  <c:v>-2.5644199995440431E-2</c:v>
                </c:pt>
                <c:pt idx="79">
                  <c:v>-6.6441999952076003E-3</c:v>
                </c:pt>
                <c:pt idx="80">
                  <c:v>-3.1433999974979088E-3</c:v>
                </c:pt>
                <c:pt idx="81">
                  <c:v>1.1029500004951842E-2</c:v>
                </c:pt>
                <c:pt idx="82">
                  <c:v>-1.8954200000735E-2</c:v>
                </c:pt>
                <c:pt idx="83">
                  <c:v>-1.2906899995869026E-2</c:v>
                </c:pt>
                <c:pt idx="84">
                  <c:v>-9.8269999944022857E-3</c:v>
                </c:pt>
                <c:pt idx="85">
                  <c:v>-1.4984000008553267E-3</c:v>
                </c:pt>
                <c:pt idx="86">
                  <c:v>-1.8902999989222735E-2</c:v>
                </c:pt>
                <c:pt idx="87">
                  <c:v>-1.0402199994132388E-2</c:v>
                </c:pt>
                <c:pt idx="88">
                  <c:v>-2.3968799992871936E-2</c:v>
                </c:pt>
                <c:pt idx="89">
                  <c:v>-2.3497399997722823E-2</c:v>
                </c:pt>
                <c:pt idx="90">
                  <c:v>-3.0122199998004362E-2</c:v>
                </c:pt>
                <c:pt idx="91">
                  <c:v>-2.7443999992101453E-2</c:v>
                </c:pt>
                <c:pt idx="92">
                  <c:v>-2.7662599997711368E-2</c:v>
                </c:pt>
                <c:pt idx="93">
                  <c:v>-2.6473399993847124E-2</c:v>
                </c:pt>
                <c:pt idx="98">
                  <c:v>-3.4384200000204146E-2</c:v>
                </c:pt>
                <c:pt idx="99">
                  <c:v>-3.885239999362966E-2</c:v>
                </c:pt>
                <c:pt idx="100">
                  <c:v>-4.0296599989233073E-2</c:v>
                </c:pt>
                <c:pt idx="101">
                  <c:v>-2.701119999983348E-2</c:v>
                </c:pt>
                <c:pt idx="102">
                  <c:v>-5.8143799993558787E-2</c:v>
                </c:pt>
                <c:pt idx="107">
                  <c:v>-5.5085599997255486E-2</c:v>
                </c:pt>
                <c:pt idx="108">
                  <c:v>-5.1240599997981917E-2</c:v>
                </c:pt>
                <c:pt idx="110">
                  <c:v>-5.1563999993959442E-2</c:v>
                </c:pt>
                <c:pt idx="111">
                  <c:v>-4.7325899991847109E-2</c:v>
                </c:pt>
                <c:pt idx="112">
                  <c:v>-5.4096399995614775E-2</c:v>
                </c:pt>
                <c:pt idx="131">
                  <c:v>-8.7631799993687309E-2</c:v>
                </c:pt>
                <c:pt idx="132">
                  <c:v>-8.7631799804512411E-2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4B-49B6-8366-50E6D412D061}"/>
            </c:ext>
          </c:extLst>
        </c:ser>
        <c:ser>
          <c:idx val="2"/>
          <c:order val="2"/>
          <c:tx>
            <c:strRef>
              <c:f>'Active 2'!$J$20:$J$20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2'!$F$21:$F$209</c:f>
              <c:numCache>
                <c:formatCode>General</c:formatCode>
                <c:ptCount val="189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31367.5</c:v>
                </c:pt>
                <c:pt idx="183">
                  <c:v>31433</c:v>
                </c:pt>
                <c:pt idx="184">
                  <c:v>31440.5</c:v>
                </c:pt>
                <c:pt idx="185">
                  <c:v>31459.5</c:v>
                </c:pt>
                <c:pt idx="186">
                  <c:v>31459.5</c:v>
                </c:pt>
                <c:pt idx="187">
                  <c:v>31459.5</c:v>
                </c:pt>
                <c:pt idx="188">
                  <c:v>31469.5</c:v>
                </c:pt>
              </c:numCache>
            </c:numRef>
          </c:xVal>
          <c:yVal>
            <c:numRef>
              <c:f>'Active 2'!$J$21:$J$209</c:f>
              <c:numCache>
                <c:formatCode>General</c:formatCode>
                <c:ptCount val="189"/>
                <c:pt idx="94">
                  <c:v>-4.0491200001270045E-2</c:v>
                </c:pt>
                <c:pt idx="95">
                  <c:v>-3.9291199995204806E-2</c:v>
                </c:pt>
                <c:pt idx="96">
                  <c:v>-4.1046999991522171E-2</c:v>
                </c:pt>
                <c:pt idx="97">
                  <c:v>-4.074699999182485E-2</c:v>
                </c:pt>
                <c:pt idx="105">
                  <c:v>-4.3604200000117999E-2</c:v>
                </c:pt>
                <c:pt idx="106">
                  <c:v>-4.3604200000117999E-2</c:v>
                </c:pt>
                <c:pt idx="109">
                  <c:v>-5.05771999960416E-2</c:v>
                </c:pt>
                <c:pt idx="114">
                  <c:v>-5.4938999994192272E-2</c:v>
                </c:pt>
                <c:pt idx="116">
                  <c:v>-5.7520299997122493E-2</c:v>
                </c:pt>
                <c:pt idx="121">
                  <c:v>-6.5216399998462293E-2</c:v>
                </c:pt>
                <c:pt idx="125">
                  <c:v>-7.0546599999943282E-2</c:v>
                </c:pt>
                <c:pt idx="130">
                  <c:v>-8.5452599996642675E-2</c:v>
                </c:pt>
                <c:pt idx="135">
                  <c:v>-8.9128599996911362E-2</c:v>
                </c:pt>
                <c:pt idx="138">
                  <c:v>-9.4785900000715628E-2</c:v>
                </c:pt>
                <c:pt idx="159">
                  <c:v>-9.2234499992628116E-2</c:v>
                </c:pt>
                <c:pt idx="160">
                  <c:v>-9.3743799989169929E-2</c:v>
                </c:pt>
                <c:pt idx="171">
                  <c:v>-0.11171729998750379</c:v>
                </c:pt>
                <c:pt idx="172">
                  <c:v>-0.10792659999424359</c:v>
                </c:pt>
                <c:pt idx="173">
                  <c:v>-0.1111451999968267</c:v>
                </c:pt>
                <c:pt idx="175">
                  <c:v>-0.11492809999617748</c:v>
                </c:pt>
                <c:pt idx="176">
                  <c:v>-0.11193739998998353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B4B-49B6-8366-50E6D412D061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2'!$F$21:$F$2830</c:f>
              <c:numCache>
                <c:formatCode>General</c:formatCode>
                <c:ptCount val="2810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31367.5</c:v>
                </c:pt>
                <c:pt idx="183">
                  <c:v>31433</c:v>
                </c:pt>
                <c:pt idx="184">
                  <c:v>31440.5</c:v>
                </c:pt>
                <c:pt idx="185">
                  <c:v>31459.5</c:v>
                </c:pt>
                <c:pt idx="186">
                  <c:v>31459.5</c:v>
                </c:pt>
                <c:pt idx="187">
                  <c:v>31459.5</c:v>
                </c:pt>
                <c:pt idx="188">
                  <c:v>31469.5</c:v>
                </c:pt>
                <c:pt idx="189">
                  <c:v>31469.5</c:v>
                </c:pt>
                <c:pt idx="190">
                  <c:v>31469.5</c:v>
                </c:pt>
                <c:pt idx="191">
                  <c:v>31471</c:v>
                </c:pt>
                <c:pt idx="192">
                  <c:v>31475.5</c:v>
                </c:pt>
                <c:pt idx="193">
                  <c:v>31490</c:v>
                </c:pt>
                <c:pt idx="194">
                  <c:v>31547</c:v>
                </c:pt>
                <c:pt idx="195">
                  <c:v>31551</c:v>
                </c:pt>
                <c:pt idx="196">
                  <c:v>31922</c:v>
                </c:pt>
                <c:pt idx="197">
                  <c:v>31973</c:v>
                </c:pt>
                <c:pt idx="198">
                  <c:v>31999</c:v>
                </c:pt>
                <c:pt idx="199">
                  <c:v>32046</c:v>
                </c:pt>
                <c:pt idx="200">
                  <c:v>32081</c:v>
                </c:pt>
                <c:pt idx="201">
                  <c:v>32542</c:v>
                </c:pt>
                <c:pt idx="202">
                  <c:v>32602</c:v>
                </c:pt>
                <c:pt idx="203">
                  <c:v>32605</c:v>
                </c:pt>
                <c:pt idx="204">
                  <c:v>32622.5</c:v>
                </c:pt>
                <c:pt idx="205">
                  <c:v>33061</c:v>
                </c:pt>
                <c:pt idx="206">
                  <c:v>33098</c:v>
                </c:pt>
                <c:pt idx="207">
                  <c:v>33124</c:v>
                </c:pt>
                <c:pt idx="208">
                  <c:v>33661</c:v>
                </c:pt>
                <c:pt idx="209">
                  <c:v>33994.5</c:v>
                </c:pt>
                <c:pt idx="210">
                  <c:v>34197</c:v>
                </c:pt>
                <c:pt idx="211">
                  <c:v>34617</c:v>
                </c:pt>
              </c:numCache>
            </c:numRef>
          </c:xVal>
          <c:yVal>
            <c:numRef>
              <c:f>'Active 2'!$K$21:$K$2830</c:f>
              <c:numCache>
                <c:formatCode>General</c:formatCode>
                <c:ptCount val="2810"/>
                <c:pt idx="118">
                  <c:v>-6.1800199990102556E-2</c:v>
                </c:pt>
                <c:pt idx="126">
                  <c:v>-7.091549999313429E-2</c:v>
                </c:pt>
                <c:pt idx="133">
                  <c:v>-8.713799999532057E-2</c:v>
                </c:pt>
                <c:pt idx="134">
                  <c:v>-8.4681399996043183E-2</c:v>
                </c:pt>
                <c:pt idx="136">
                  <c:v>-9.1980499993951526E-2</c:v>
                </c:pt>
                <c:pt idx="139">
                  <c:v>-9.0150999989418779E-2</c:v>
                </c:pt>
                <c:pt idx="140">
                  <c:v>-8.8305999997828621E-2</c:v>
                </c:pt>
                <c:pt idx="141">
                  <c:v>-9.1030199997476302E-2</c:v>
                </c:pt>
                <c:pt idx="142">
                  <c:v>-9.2826200001582038E-2</c:v>
                </c:pt>
                <c:pt idx="143">
                  <c:v>-9.2796199998701923E-2</c:v>
                </c:pt>
                <c:pt idx="144">
                  <c:v>-9.2726199996832293E-2</c:v>
                </c:pt>
                <c:pt idx="145">
                  <c:v>-9.2566200000874233E-2</c:v>
                </c:pt>
                <c:pt idx="146">
                  <c:v>-9.8445999996329192E-2</c:v>
                </c:pt>
                <c:pt idx="147">
                  <c:v>-9.7966000001179054E-2</c:v>
                </c:pt>
                <c:pt idx="148">
                  <c:v>-9.417599999869708E-2</c:v>
                </c:pt>
                <c:pt idx="149">
                  <c:v>-9.7663900000043213E-2</c:v>
                </c:pt>
                <c:pt idx="150">
                  <c:v>-9.7283899995090906E-2</c:v>
                </c:pt>
                <c:pt idx="151">
                  <c:v>-9.6773899997060653E-2</c:v>
                </c:pt>
                <c:pt idx="152">
                  <c:v>-9.650139999575913E-2</c:v>
                </c:pt>
                <c:pt idx="153">
                  <c:v>-9.2313799999828916E-2</c:v>
                </c:pt>
                <c:pt idx="154">
                  <c:v>-9.5431599991570693E-2</c:v>
                </c:pt>
                <c:pt idx="155">
                  <c:v>-9.4874999995226972E-2</c:v>
                </c:pt>
                <c:pt idx="156">
                  <c:v>-9.4046999998681713E-2</c:v>
                </c:pt>
                <c:pt idx="157">
                  <c:v>-7.9686499993840698E-2</c:v>
                </c:pt>
                <c:pt idx="158">
                  <c:v>-9.4482599997718353E-2</c:v>
                </c:pt>
                <c:pt idx="161">
                  <c:v>-9.5560999987355899E-2</c:v>
                </c:pt>
                <c:pt idx="162">
                  <c:v>-9.7930599993560463E-2</c:v>
                </c:pt>
                <c:pt idx="163">
                  <c:v>-0.10682429999724263</c:v>
                </c:pt>
                <c:pt idx="164">
                  <c:v>-0.10429429999931017</c:v>
                </c:pt>
                <c:pt idx="165">
                  <c:v>-0.10419429999456042</c:v>
                </c:pt>
                <c:pt idx="166">
                  <c:v>-0.10189429999445565</c:v>
                </c:pt>
                <c:pt idx="167">
                  <c:v>-9.8059999996621627E-2</c:v>
                </c:pt>
                <c:pt idx="169">
                  <c:v>-0.10458479999215342</c:v>
                </c:pt>
                <c:pt idx="170">
                  <c:v>-0.10870371796772815</c:v>
                </c:pt>
                <c:pt idx="177">
                  <c:v>-0.11078379998798482</c:v>
                </c:pt>
                <c:pt idx="178">
                  <c:v>-0.11332499999116408</c:v>
                </c:pt>
                <c:pt idx="179">
                  <c:v>-0.11415749999287073</c:v>
                </c:pt>
                <c:pt idx="180">
                  <c:v>-0.11497219999728259</c:v>
                </c:pt>
                <c:pt idx="181">
                  <c:v>-0.11387219999596709</c:v>
                </c:pt>
                <c:pt idx="182">
                  <c:v>-0.1219784999921103</c:v>
                </c:pt>
                <c:pt idx="183">
                  <c:v>-0.11608459999115439</c:v>
                </c:pt>
                <c:pt idx="184">
                  <c:v>-0.11963109998760046</c:v>
                </c:pt>
                <c:pt idx="185">
                  <c:v>-0.13134889999491861</c:v>
                </c:pt>
                <c:pt idx="186">
                  <c:v>-0.1284488999954192</c:v>
                </c:pt>
                <c:pt idx="187">
                  <c:v>-0.12524889999622246</c:v>
                </c:pt>
                <c:pt idx="188">
                  <c:v>-0.11941089999163523</c:v>
                </c:pt>
                <c:pt idx="189">
                  <c:v>-0.11791089999314863</c:v>
                </c:pt>
                <c:pt idx="190">
                  <c:v>-0.11751089998870157</c:v>
                </c:pt>
                <c:pt idx="191">
                  <c:v>-0.11792019999120384</c:v>
                </c:pt>
                <c:pt idx="192">
                  <c:v>-0.12264809999032877</c:v>
                </c:pt>
                <c:pt idx="193">
                  <c:v>-0.12093799999274779</c:v>
                </c:pt>
                <c:pt idx="194">
                  <c:v>-0.11739139999554027</c:v>
                </c:pt>
                <c:pt idx="195">
                  <c:v>-0.11731619999045506</c:v>
                </c:pt>
                <c:pt idx="196">
                  <c:v>-0.11981639999430627</c:v>
                </c:pt>
                <c:pt idx="197">
                  <c:v>-0.1196325999990222</c:v>
                </c:pt>
                <c:pt idx="198">
                  <c:v>-0.11509379999188241</c:v>
                </c:pt>
                <c:pt idx="199">
                  <c:v>-0.11988519999431446</c:v>
                </c:pt>
                <c:pt idx="200">
                  <c:v>-0.12050219999946421</c:v>
                </c:pt>
                <c:pt idx="201">
                  <c:v>-0.1231603999985964</c:v>
                </c:pt>
                <c:pt idx="202">
                  <c:v>-0.12173239999538055</c:v>
                </c:pt>
                <c:pt idx="203">
                  <c:v>-0.12115099999209633</c:v>
                </c:pt>
                <c:pt idx="204">
                  <c:v>-0.11915949999820441</c:v>
                </c:pt>
                <c:pt idx="205">
                  <c:v>-0.13137820016709156</c:v>
                </c:pt>
                <c:pt idx="206">
                  <c:v>-0.12100759999157162</c:v>
                </c:pt>
                <c:pt idx="207">
                  <c:v>-0.1203687999950489</c:v>
                </c:pt>
                <c:pt idx="208">
                  <c:v>-0.1230981999906362</c:v>
                </c:pt>
                <c:pt idx="209">
                  <c:v>-0.12986589991487563</c:v>
                </c:pt>
                <c:pt idx="210">
                  <c:v>-0.12602139999216888</c:v>
                </c:pt>
                <c:pt idx="211">
                  <c:v>-0.12972539999464061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B4B-49B6-8366-50E6D412D061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S%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2'!$F$21:$F$254</c:f>
              <c:numCache>
                <c:formatCode>General</c:formatCode>
                <c:ptCount val="234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31367.5</c:v>
                </c:pt>
                <c:pt idx="183">
                  <c:v>31433</c:v>
                </c:pt>
                <c:pt idx="184">
                  <c:v>31440.5</c:v>
                </c:pt>
                <c:pt idx="185">
                  <c:v>31459.5</c:v>
                </c:pt>
                <c:pt idx="186">
                  <c:v>31459.5</c:v>
                </c:pt>
                <c:pt idx="187">
                  <c:v>31459.5</c:v>
                </c:pt>
                <c:pt idx="188">
                  <c:v>31469.5</c:v>
                </c:pt>
                <c:pt idx="189">
                  <c:v>31469.5</c:v>
                </c:pt>
                <c:pt idx="190">
                  <c:v>31469.5</c:v>
                </c:pt>
                <c:pt idx="191">
                  <c:v>31471</c:v>
                </c:pt>
                <c:pt idx="192">
                  <c:v>31475.5</c:v>
                </c:pt>
                <c:pt idx="193">
                  <c:v>31490</c:v>
                </c:pt>
                <c:pt idx="194">
                  <c:v>31547</c:v>
                </c:pt>
                <c:pt idx="195">
                  <c:v>31551</c:v>
                </c:pt>
                <c:pt idx="196">
                  <c:v>31922</c:v>
                </c:pt>
                <c:pt idx="197">
                  <c:v>31973</c:v>
                </c:pt>
                <c:pt idx="198">
                  <c:v>31999</c:v>
                </c:pt>
                <c:pt idx="199">
                  <c:v>32046</c:v>
                </c:pt>
                <c:pt idx="200">
                  <c:v>32081</c:v>
                </c:pt>
                <c:pt idx="201">
                  <c:v>32542</c:v>
                </c:pt>
                <c:pt idx="202">
                  <c:v>32602</c:v>
                </c:pt>
                <c:pt idx="203">
                  <c:v>32605</c:v>
                </c:pt>
                <c:pt idx="204">
                  <c:v>32622.5</c:v>
                </c:pt>
                <c:pt idx="205">
                  <c:v>33061</c:v>
                </c:pt>
                <c:pt idx="206">
                  <c:v>33098</c:v>
                </c:pt>
                <c:pt idx="207">
                  <c:v>33124</c:v>
                </c:pt>
                <c:pt idx="208">
                  <c:v>33661</c:v>
                </c:pt>
                <c:pt idx="209">
                  <c:v>33994.5</c:v>
                </c:pt>
                <c:pt idx="210">
                  <c:v>34197</c:v>
                </c:pt>
                <c:pt idx="211">
                  <c:v>34617</c:v>
                </c:pt>
              </c:numCache>
            </c:numRef>
          </c:xVal>
          <c:yVal>
            <c:numRef>
              <c:f>'Active 2'!$L$21:$L$254</c:f>
              <c:numCache>
                <c:formatCode>General</c:formatCode>
                <c:ptCount val="234"/>
                <c:pt idx="117">
                  <c:v>-6.1820199989597313E-2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B4B-49B6-8366-50E6D412D061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2'!$F$21:$F$209</c:f>
              <c:numCache>
                <c:formatCode>General</c:formatCode>
                <c:ptCount val="189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31367.5</c:v>
                </c:pt>
                <c:pt idx="183">
                  <c:v>31433</c:v>
                </c:pt>
                <c:pt idx="184">
                  <c:v>31440.5</c:v>
                </c:pt>
                <c:pt idx="185">
                  <c:v>31459.5</c:v>
                </c:pt>
                <c:pt idx="186">
                  <c:v>31459.5</c:v>
                </c:pt>
                <c:pt idx="187">
                  <c:v>31459.5</c:v>
                </c:pt>
                <c:pt idx="188">
                  <c:v>31469.5</c:v>
                </c:pt>
              </c:numCache>
            </c:numRef>
          </c:xVal>
          <c:yVal>
            <c:numRef>
              <c:f>'Active 2'!$M$21:$M$209</c:f>
              <c:numCache>
                <c:formatCode>General</c:formatCode>
                <c:ptCount val="1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B4B-49B6-8366-50E6D412D061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2'!$F$21:$F$209</c:f>
              <c:numCache>
                <c:formatCode>General</c:formatCode>
                <c:ptCount val="189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31367.5</c:v>
                </c:pt>
                <c:pt idx="183">
                  <c:v>31433</c:v>
                </c:pt>
                <c:pt idx="184">
                  <c:v>31440.5</c:v>
                </c:pt>
                <c:pt idx="185">
                  <c:v>31459.5</c:v>
                </c:pt>
                <c:pt idx="186">
                  <c:v>31459.5</c:v>
                </c:pt>
                <c:pt idx="187">
                  <c:v>31459.5</c:v>
                </c:pt>
                <c:pt idx="188">
                  <c:v>31469.5</c:v>
                </c:pt>
              </c:numCache>
            </c:numRef>
          </c:xVal>
          <c:yVal>
            <c:numRef>
              <c:f>'Active 2'!$N$21:$N$209</c:f>
              <c:numCache>
                <c:formatCode>General</c:formatCode>
                <c:ptCount val="189"/>
                <c:pt idx="102">
                  <c:v>-8.0041359014940777E-2</c:v>
                </c:pt>
                <c:pt idx="103">
                  <c:v>-8.005435940672638E-2</c:v>
                </c:pt>
                <c:pt idx="104">
                  <c:v>-8.0177863128689672E-2</c:v>
                </c:pt>
                <c:pt idx="105">
                  <c:v>-8.0177863128689672E-2</c:v>
                </c:pt>
                <c:pt idx="106">
                  <c:v>-8.0177863128689672E-2</c:v>
                </c:pt>
                <c:pt idx="107">
                  <c:v>-8.1793161808051559E-2</c:v>
                </c:pt>
                <c:pt idx="108">
                  <c:v>-8.1874414256711617E-2</c:v>
                </c:pt>
                <c:pt idx="109">
                  <c:v>-8.3151702749647685E-2</c:v>
                </c:pt>
                <c:pt idx="110">
                  <c:v>-8.3197204120897317E-2</c:v>
                </c:pt>
                <c:pt idx="111">
                  <c:v>-8.3439336417904283E-2</c:v>
                </c:pt>
                <c:pt idx="112">
                  <c:v>-8.5153763084631434E-2</c:v>
                </c:pt>
                <c:pt idx="113">
                  <c:v>-8.5228515337398697E-2</c:v>
                </c:pt>
                <c:pt idx="114">
                  <c:v>-8.5228515337398697E-2</c:v>
                </c:pt>
                <c:pt idx="115">
                  <c:v>-8.5358519255254783E-2</c:v>
                </c:pt>
                <c:pt idx="116">
                  <c:v>-8.5428396361102429E-2</c:v>
                </c:pt>
                <c:pt idx="117">
                  <c:v>-8.6938066857206245E-2</c:v>
                </c:pt>
                <c:pt idx="118">
                  <c:v>-8.6938066857206245E-2</c:v>
                </c:pt>
                <c:pt idx="119">
                  <c:v>-8.7103821852472757E-2</c:v>
                </c:pt>
                <c:pt idx="120">
                  <c:v>-8.8384360443355223E-2</c:v>
                </c:pt>
                <c:pt idx="121">
                  <c:v>-8.8728870825673864E-2</c:v>
                </c:pt>
                <c:pt idx="122">
                  <c:v>-8.8787372588709099E-2</c:v>
                </c:pt>
                <c:pt idx="123">
                  <c:v>-9.006141098369877E-2</c:v>
                </c:pt>
                <c:pt idx="124">
                  <c:v>-9.0262917056375694E-2</c:v>
                </c:pt>
                <c:pt idx="125">
                  <c:v>-9.0422171855749411E-2</c:v>
                </c:pt>
                <c:pt idx="126">
                  <c:v>-9.0615552683560335E-2</c:v>
                </c:pt>
                <c:pt idx="127">
                  <c:v>-9.2339729644126706E-2</c:v>
                </c:pt>
                <c:pt idx="128">
                  <c:v>-9.3981029107059813E-2</c:v>
                </c:pt>
                <c:pt idx="129">
                  <c:v>-9.5716581410438595E-2</c:v>
                </c:pt>
                <c:pt idx="130">
                  <c:v>-9.5719831508384992E-2</c:v>
                </c:pt>
                <c:pt idx="131">
                  <c:v>-9.7071872254088309E-2</c:v>
                </c:pt>
                <c:pt idx="132">
                  <c:v>-9.7071872254088309E-2</c:v>
                </c:pt>
                <c:pt idx="133">
                  <c:v>-9.7075122352034707E-2</c:v>
                </c:pt>
                <c:pt idx="134">
                  <c:v>-9.7097873037659529E-2</c:v>
                </c:pt>
                <c:pt idx="135">
                  <c:v>-9.7279878522658056E-2</c:v>
                </c:pt>
                <c:pt idx="136">
                  <c:v>-9.7359505922344908E-2</c:v>
                </c:pt>
                <c:pt idx="137">
                  <c:v>-9.7666640178279918E-2</c:v>
                </c:pt>
                <c:pt idx="138">
                  <c:v>-9.9039806560634838E-2</c:v>
                </c:pt>
                <c:pt idx="139">
                  <c:v>-9.9073932589072072E-2</c:v>
                </c:pt>
                <c:pt idx="140">
                  <c:v>-9.9155185037732116E-2</c:v>
                </c:pt>
                <c:pt idx="141">
                  <c:v>-0.10042597333477538</c:v>
                </c:pt>
                <c:pt idx="142">
                  <c:v>-0.10052347627316745</c:v>
                </c:pt>
                <c:pt idx="143">
                  <c:v>-0.10052347627316745</c:v>
                </c:pt>
                <c:pt idx="144">
                  <c:v>-0.10052347627316745</c:v>
                </c:pt>
                <c:pt idx="145">
                  <c:v>-0.10052347627316745</c:v>
                </c:pt>
                <c:pt idx="146">
                  <c:v>-0.10061772911361311</c:v>
                </c:pt>
                <c:pt idx="147">
                  <c:v>-0.10061772911361311</c:v>
                </c:pt>
                <c:pt idx="148">
                  <c:v>-0.10061772911361311</c:v>
                </c:pt>
                <c:pt idx="149">
                  <c:v>-0.10063235455437192</c:v>
                </c:pt>
                <c:pt idx="150">
                  <c:v>-0.10063235455437192</c:v>
                </c:pt>
                <c:pt idx="151">
                  <c:v>-0.10063235455437192</c:v>
                </c:pt>
                <c:pt idx="152">
                  <c:v>-0.10067298077870195</c:v>
                </c:pt>
                <c:pt idx="153">
                  <c:v>-0.10067948097459475</c:v>
                </c:pt>
                <c:pt idx="154">
                  <c:v>-0.10236628180877749</c:v>
                </c:pt>
                <c:pt idx="155">
                  <c:v>-0.10238903249440232</c:v>
                </c:pt>
                <c:pt idx="156">
                  <c:v>-0.10258403837118645</c:v>
                </c:pt>
                <c:pt idx="157">
                  <c:v>-0.10265716557498049</c:v>
                </c:pt>
                <c:pt idx="158">
                  <c:v>-0.10270754209314972</c:v>
                </c:pt>
                <c:pt idx="159">
                  <c:v>-0.10278716949283657</c:v>
                </c:pt>
                <c:pt idx="160">
                  <c:v>-0.10279204463975618</c:v>
                </c:pt>
                <c:pt idx="161">
                  <c:v>-0.10411158440599548</c:v>
                </c:pt>
                <c:pt idx="162">
                  <c:v>-0.10446259498420692</c:v>
                </c:pt>
                <c:pt idx="163">
                  <c:v>-0.10580651048504422</c:v>
                </c:pt>
                <c:pt idx="164">
                  <c:v>-0.10580651048504422</c:v>
                </c:pt>
                <c:pt idx="165">
                  <c:v>-0.10580651048504422</c:v>
                </c:pt>
                <c:pt idx="166">
                  <c:v>-0.10580651048504422</c:v>
                </c:pt>
                <c:pt idx="167">
                  <c:v>-0.1062078975814249</c:v>
                </c:pt>
                <c:pt idx="168">
                  <c:v>-0.10749818646614658</c:v>
                </c:pt>
                <c:pt idx="169">
                  <c:v>-0.1078459469464116</c:v>
                </c:pt>
                <c:pt idx="170">
                  <c:v>-0.10941411920555066</c:v>
                </c:pt>
                <c:pt idx="171">
                  <c:v>-0.10959287459260279</c:v>
                </c:pt>
                <c:pt idx="172">
                  <c:v>-0.1095977497395224</c:v>
                </c:pt>
                <c:pt idx="173">
                  <c:v>-0.1096075000333616</c:v>
                </c:pt>
                <c:pt idx="174">
                  <c:v>-0.10982200649782414</c:v>
                </c:pt>
                <c:pt idx="175">
                  <c:v>-0.11132842689598156</c:v>
                </c:pt>
                <c:pt idx="176">
                  <c:v>-0.11133330204290116</c:v>
                </c:pt>
                <c:pt idx="177">
                  <c:v>-0.11156730909504213</c:v>
                </c:pt>
                <c:pt idx="178">
                  <c:v>-0.11295185082020946</c:v>
                </c:pt>
                <c:pt idx="179">
                  <c:v>-0.11307372949319955</c:v>
                </c:pt>
                <c:pt idx="180">
                  <c:v>-0.11475890527840908</c:v>
                </c:pt>
                <c:pt idx="181">
                  <c:v>-0.11475890527840908</c:v>
                </c:pt>
                <c:pt idx="182">
                  <c:v>-0.11617757303201365</c:v>
                </c:pt>
                <c:pt idx="183">
                  <c:v>-0.116390454447503</c:v>
                </c:pt>
                <c:pt idx="184">
                  <c:v>-0.11641483018210101</c:v>
                </c:pt>
                <c:pt idx="185">
                  <c:v>-0.11647658204308266</c:v>
                </c:pt>
                <c:pt idx="186">
                  <c:v>-0.11647658204308266</c:v>
                </c:pt>
                <c:pt idx="187">
                  <c:v>-0.11647658204308266</c:v>
                </c:pt>
                <c:pt idx="188">
                  <c:v>-0.11650908302254667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B4B-49B6-8366-50E6D412D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473832"/>
        <c:axId val="1"/>
      </c:scatterChart>
      <c:valAx>
        <c:axId val="765473832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8011028718497567"/>
              <c:y val="0.852203974503187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319521952959766E-2"/>
              <c:y val="0.34276835395575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47383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9029126213592236E-2"/>
          <c:y val="0.92571428571428571"/>
          <c:w val="0.73786407766990292"/>
          <c:h val="5.714285714285716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AV Hya -- O-C Diagr.</a:t>
            </a:r>
          </a:p>
        </c:rich>
      </c:tx>
      <c:layout>
        <c:manualLayout>
          <c:xMode val="edge"/>
          <c:yMode val="edge"/>
          <c:x val="0.38649489730689107"/>
          <c:y val="3.44828258696765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75877188674665"/>
          <c:y val="0.14106604664547207"/>
          <c:w val="0.79741491196192527"/>
          <c:h val="0.6269602073132092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2'!$F$21:$F$300</c:f>
              <c:numCache>
                <c:formatCode>General</c:formatCode>
                <c:ptCount val="280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31367.5</c:v>
                </c:pt>
                <c:pt idx="183">
                  <c:v>31433</c:v>
                </c:pt>
                <c:pt idx="184">
                  <c:v>31440.5</c:v>
                </c:pt>
                <c:pt idx="185">
                  <c:v>31459.5</c:v>
                </c:pt>
                <c:pt idx="186">
                  <c:v>31459.5</c:v>
                </c:pt>
                <c:pt idx="187">
                  <c:v>31459.5</c:v>
                </c:pt>
                <c:pt idx="188">
                  <c:v>31469.5</c:v>
                </c:pt>
                <c:pt idx="189">
                  <c:v>31469.5</c:v>
                </c:pt>
                <c:pt idx="190">
                  <c:v>31469.5</c:v>
                </c:pt>
                <c:pt idx="191">
                  <c:v>31471</c:v>
                </c:pt>
                <c:pt idx="192">
                  <c:v>31475.5</c:v>
                </c:pt>
                <c:pt idx="193">
                  <c:v>31490</c:v>
                </c:pt>
                <c:pt idx="194">
                  <c:v>31547</c:v>
                </c:pt>
                <c:pt idx="195">
                  <c:v>31551</c:v>
                </c:pt>
                <c:pt idx="196">
                  <c:v>31922</c:v>
                </c:pt>
                <c:pt idx="197">
                  <c:v>31973</c:v>
                </c:pt>
                <c:pt idx="198">
                  <c:v>31999</c:v>
                </c:pt>
                <c:pt idx="199">
                  <c:v>32046</c:v>
                </c:pt>
                <c:pt idx="200">
                  <c:v>32081</c:v>
                </c:pt>
                <c:pt idx="201">
                  <c:v>32542</c:v>
                </c:pt>
                <c:pt idx="202">
                  <c:v>32602</c:v>
                </c:pt>
                <c:pt idx="203">
                  <c:v>32605</c:v>
                </c:pt>
                <c:pt idx="204">
                  <c:v>32622.5</c:v>
                </c:pt>
                <c:pt idx="205">
                  <c:v>33061</c:v>
                </c:pt>
                <c:pt idx="206">
                  <c:v>33098</c:v>
                </c:pt>
                <c:pt idx="207">
                  <c:v>33124</c:v>
                </c:pt>
                <c:pt idx="208">
                  <c:v>33661</c:v>
                </c:pt>
                <c:pt idx="209">
                  <c:v>33994.5</c:v>
                </c:pt>
                <c:pt idx="210">
                  <c:v>34197</c:v>
                </c:pt>
                <c:pt idx="211">
                  <c:v>34617</c:v>
                </c:pt>
              </c:numCache>
            </c:numRef>
          </c:xVal>
          <c:yVal>
            <c:numRef>
              <c:f>'Active 2'!$H$21:$H$300</c:f>
              <c:numCache>
                <c:formatCode>General</c:formatCode>
                <c:ptCount val="280"/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2B-49BE-9CAA-369B8E044352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2'!$F$21:$F$256</c:f>
              <c:numCache>
                <c:formatCode>General</c:formatCode>
                <c:ptCount val="236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31367.5</c:v>
                </c:pt>
                <c:pt idx="183">
                  <c:v>31433</c:v>
                </c:pt>
                <c:pt idx="184">
                  <c:v>31440.5</c:v>
                </c:pt>
                <c:pt idx="185">
                  <c:v>31459.5</c:v>
                </c:pt>
                <c:pt idx="186">
                  <c:v>31459.5</c:v>
                </c:pt>
                <c:pt idx="187">
                  <c:v>31459.5</c:v>
                </c:pt>
                <c:pt idx="188">
                  <c:v>31469.5</c:v>
                </c:pt>
                <c:pt idx="189">
                  <c:v>31469.5</c:v>
                </c:pt>
                <c:pt idx="190">
                  <c:v>31469.5</c:v>
                </c:pt>
                <c:pt idx="191">
                  <c:v>31471</c:v>
                </c:pt>
                <c:pt idx="192">
                  <c:v>31475.5</c:v>
                </c:pt>
                <c:pt idx="193">
                  <c:v>31490</c:v>
                </c:pt>
                <c:pt idx="194">
                  <c:v>31547</c:v>
                </c:pt>
                <c:pt idx="195">
                  <c:v>31551</c:v>
                </c:pt>
                <c:pt idx="196">
                  <c:v>31922</c:v>
                </c:pt>
                <c:pt idx="197">
                  <c:v>31973</c:v>
                </c:pt>
                <c:pt idx="198">
                  <c:v>31999</c:v>
                </c:pt>
                <c:pt idx="199">
                  <c:v>32046</c:v>
                </c:pt>
                <c:pt idx="200">
                  <c:v>32081</c:v>
                </c:pt>
                <c:pt idx="201">
                  <c:v>32542</c:v>
                </c:pt>
                <c:pt idx="202">
                  <c:v>32602</c:v>
                </c:pt>
                <c:pt idx="203">
                  <c:v>32605</c:v>
                </c:pt>
                <c:pt idx="204">
                  <c:v>32622.5</c:v>
                </c:pt>
                <c:pt idx="205">
                  <c:v>33061</c:v>
                </c:pt>
                <c:pt idx="206">
                  <c:v>33098</c:v>
                </c:pt>
                <c:pt idx="207">
                  <c:v>33124</c:v>
                </c:pt>
                <c:pt idx="208">
                  <c:v>33661</c:v>
                </c:pt>
                <c:pt idx="209">
                  <c:v>33994.5</c:v>
                </c:pt>
                <c:pt idx="210">
                  <c:v>34197</c:v>
                </c:pt>
                <c:pt idx="211">
                  <c:v>34617</c:v>
                </c:pt>
              </c:numCache>
            </c:numRef>
          </c:xVal>
          <c:yVal>
            <c:numRef>
              <c:f>'Active 2'!$I$21:$I$256</c:f>
              <c:numCache>
                <c:formatCode>General</c:formatCode>
                <c:ptCount val="236"/>
                <c:pt idx="0">
                  <c:v>-3.0295999968075193E-3</c:v>
                </c:pt>
                <c:pt idx="1">
                  <c:v>1.2908400000014808E-2</c:v>
                </c:pt>
                <c:pt idx="2">
                  <c:v>3.2252600005449494E-2</c:v>
                </c:pt>
                <c:pt idx="3">
                  <c:v>2.1596800001134397E-2</c:v>
                </c:pt>
                <c:pt idx="4">
                  <c:v>-1.2465199997677701E-2</c:v>
                </c:pt>
                <c:pt idx="5">
                  <c:v>-2.2902399996382883E-2</c:v>
                </c:pt>
                <c:pt idx="6">
                  <c:v>-5.3339599999162601E-2</c:v>
                </c:pt>
                <c:pt idx="7">
                  <c:v>1.8317800004297169E-2</c:v>
                </c:pt>
                <c:pt idx="8">
                  <c:v>-4.7055799997906433E-2</c:v>
                </c:pt>
                <c:pt idx="9">
                  <c:v>1.1847800000396091E-2</c:v>
                </c:pt>
                <c:pt idx="10">
                  <c:v>1.3195200001064222E-2</c:v>
                </c:pt>
                <c:pt idx="11">
                  <c:v>0</c:v>
                </c:pt>
                <c:pt idx="12">
                  <c:v>1.2000000002444722E-2</c:v>
                </c:pt>
                <c:pt idx="13">
                  <c:v>-1.0452800001075957E-2</c:v>
                </c:pt>
                <c:pt idx="14">
                  <c:v>-4.3325599996023811E-2</c:v>
                </c:pt>
                <c:pt idx="15">
                  <c:v>9.186000024783425E-4</c:v>
                </c:pt>
                <c:pt idx="16">
                  <c:v>6.6828000053646974E-3</c:v>
                </c:pt>
                <c:pt idx="17">
                  <c:v>8.2878000030177645E-3</c:v>
                </c:pt>
                <c:pt idx="18">
                  <c:v>5.440599998109974E-3</c:v>
                </c:pt>
                <c:pt idx="19">
                  <c:v>-1.7779999907361344E-3</c:v>
                </c:pt>
                <c:pt idx="20">
                  <c:v>1.174620000529103E-2</c:v>
                </c:pt>
                <c:pt idx="21">
                  <c:v>3.3205800005816855E-2</c:v>
                </c:pt>
                <c:pt idx="22">
                  <c:v>-2.0127999960095622E-3</c:v>
                </c:pt>
                <c:pt idx="23">
                  <c:v>4.1160000037052669E-3</c:v>
                </c:pt>
                <c:pt idx="24">
                  <c:v>2.0189000002574176E-2</c:v>
                </c:pt>
                <c:pt idx="25">
                  <c:v>9.9884000010206364E-3</c:v>
                </c:pt>
                <c:pt idx="26">
                  <c:v>9.2706000068574212E-3</c:v>
                </c:pt>
                <c:pt idx="27">
                  <c:v>1.0052000005089212E-2</c:v>
                </c:pt>
                <c:pt idx="28">
                  <c:v>9.0760000093723647E-3</c:v>
                </c:pt>
                <c:pt idx="29">
                  <c:v>4.0140000055544078E-3</c:v>
                </c:pt>
                <c:pt idx="30">
                  <c:v>1.8859000003430992E-2</c:v>
                </c:pt>
                <c:pt idx="31">
                  <c:v>5.6404000060865656E-3</c:v>
                </c:pt>
                <c:pt idx="32">
                  <c:v>1.6141200008860324E-2</c:v>
                </c:pt>
                <c:pt idx="33">
                  <c:v>1.342339999973774E-2</c:v>
                </c:pt>
                <c:pt idx="34">
                  <c:v>6.9862000091234222E-3</c:v>
                </c:pt>
                <c:pt idx="35">
                  <c:v>1.4726400004292373E-2</c:v>
                </c:pt>
                <c:pt idx="36">
                  <c:v>1.3604000007035211E-2</c:v>
                </c:pt>
                <c:pt idx="37">
                  <c:v>-1.1239399995247368E-2</c:v>
                </c:pt>
                <c:pt idx="38">
                  <c:v>-1.2393999932100996E-3</c:v>
                </c:pt>
                <c:pt idx="39">
                  <c:v>-4.5799999497830868E-4</c:v>
                </c:pt>
                <c:pt idx="40">
                  <c:v>7.3148000010405667E-3</c:v>
                </c:pt>
                <c:pt idx="41">
                  <c:v>1.3040000339969993E-4</c:v>
                </c:pt>
                <c:pt idx="42">
                  <c:v>-8.3699999959208071E-4</c:v>
                </c:pt>
                <c:pt idx="43">
                  <c:v>1.0663799999747425E-2</c:v>
                </c:pt>
                <c:pt idx="44">
                  <c:v>1.4445200002228376E-2</c:v>
                </c:pt>
                <c:pt idx="45">
                  <c:v>1.131580000219401E-2</c:v>
                </c:pt>
                <c:pt idx="46">
                  <c:v>-4.4019999913871288E-3</c:v>
                </c:pt>
                <c:pt idx="47">
                  <c:v>1.4775400006328709E-2</c:v>
                </c:pt>
                <c:pt idx="48">
                  <c:v>1.0840600007213652E-2</c:v>
                </c:pt>
                <c:pt idx="49">
                  <c:v>1.008160000492353E-2</c:v>
                </c:pt>
                <c:pt idx="50">
                  <c:v>1.6081600006145891E-2</c:v>
                </c:pt>
                <c:pt idx="51">
                  <c:v>1.842900000337977E-2</c:v>
                </c:pt>
                <c:pt idx="52">
                  <c:v>5.0174000061815605E-3</c:v>
                </c:pt>
                <c:pt idx="53">
                  <c:v>7.6400000398280099E-4</c:v>
                </c:pt>
                <c:pt idx="54">
                  <c:v>6.8206000069039874E-3</c:v>
                </c:pt>
                <c:pt idx="55">
                  <c:v>1.254000000335509E-2</c:v>
                </c:pt>
                <c:pt idx="56">
                  <c:v>-1.1308799999824259E-2</c:v>
                </c:pt>
                <c:pt idx="57">
                  <c:v>1.6928000040934421E-3</c:v>
                </c:pt>
                <c:pt idx="58">
                  <c:v>9.692799998447299E-3</c:v>
                </c:pt>
                <c:pt idx="59">
                  <c:v>6.0370000064722262E-3</c:v>
                </c:pt>
                <c:pt idx="60">
                  <c:v>8.2572000028449111E-3</c:v>
                </c:pt>
                <c:pt idx="61">
                  <c:v>-1.4460600003076252E-2</c:v>
                </c:pt>
                <c:pt idx="62">
                  <c:v>6.281200003286358E-3</c:v>
                </c:pt>
                <c:pt idx="63">
                  <c:v>-9.5915999991120771E-3</c:v>
                </c:pt>
                <c:pt idx="64">
                  <c:v>1.9140000222250819E-4</c:v>
                </c:pt>
                <c:pt idx="65">
                  <c:v>-1.9245799994678237E-2</c:v>
                </c:pt>
                <c:pt idx="66">
                  <c:v>-1.9567600000300445E-2</c:v>
                </c:pt>
                <c:pt idx="67">
                  <c:v>-3.7845999904675409E-3</c:v>
                </c:pt>
                <c:pt idx="68">
                  <c:v>-2.0438799998373725E-2</c:v>
                </c:pt>
                <c:pt idx="69">
                  <c:v>-9.8449999932199717E-3</c:v>
                </c:pt>
                <c:pt idx="70">
                  <c:v>-7.7621999953407794E-3</c:v>
                </c:pt>
                <c:pt idx="71">
                  <c:v>-8.5419999959412962E-3</c:v>
                </c:pt>
                <c:pt idx="72">
                  <c:v>-8.1961999894701876E-3</c:v>
                </c:pt>
                <c:pt idx="73">
                  <c:v>-6.4751999962027185E-3</c:v>
                </c:pt>
                <c:pt idx="74">
                  <c:v>-8.0139999990933575E-3</c:v>
                </c:pt>
                <c:pt idx="75">
                  <c:v>-1.9106999992800411E-2</c:v>
                </c:pt>
                <c:pt idx="76">
                  <c:v>-2.4495999969076365E-3</c:v>
                </c:pt>
                <c:pt idx="77">
                  <c:v>-6.6681999960565008E-3</c:v>
                </c:pt>
                <c:pt idx="78">
                  <c:v>-2.5644199995440431E-2</c:v>
                </c:pt>
                <c:pt idx="79">
                  <c:v>-6.6441999952076003E-3</c:v>
                </c:pt>
                <c:pt idx="80">
                  <c:v>-3.1433999974979088E-3</c:v>
                </c:pt>
                <c:pt idx="81">
                  <c:v>1.1029500004951842E-2</c:v>
                </c:pt>
                <c:pt idx="82">
                  <c:v>-1.8954200000735E-2</c:v>
                </c:pt>
                <c:pt idx="83">
                  <c:v>-1.2906899995869026E-2</c:v>
                </c:pt>
                <c:pt idx="84">
                  <c:v>-9.8269999944022857E-3</c:v>
                </c:pt>
                <c:pt idx="85">
                  <c:v>-1.4984000008553267E-3</c:v>
                </c:pt>
                <c:pt idx="86">
                  <c:v>-1.8902999989222735E-2</c:v>
                </c:pt>
                <c:pt idx="87">
                  <c:v>-1.0402199994132388E-2</c:v>
                </c:pt>
                <c:pt idx="88">
                  <c:v>-2.3968799992871936E-2</c:v>
                </c:pt>
                <c:pt idx="89">
                  <c:v>-2.3497399997722823E-2</c:v>
                </c:pt>
                <c:pt idx="90">
                  <c:v>-3.0122199998004362E-2</c:v>
                </c:pt>
                <c:pt idx="91">
                  <c:v>-2.7443999992101453E-2</c:v>
                </c:pt>
                <c:pt idx="92">
                  <c:v>-2.7662599997711368E-2</c:v>
                </c:pt>
                <c:pt idx="93">
                  <c:v>-2.6473399993847124E-2</c:v>
                </c:pt>
                <c:pt idx="98">
                  <c:v>-3.4384200000204146E-2</c:v>
                </c:pt>
                <c:pt idx="99">
                  <c:v>-3.885239999362966E-2</c:v>
                </c:pt>
                <c:pt idx="100">
                  <c:v>-4.0296599989233073E-2</c:v>
                </c:pt>
                <c:pt idx="101">
                  <c:v>-2.701119999983348E-2</c:v>
                </c:pt>
                <c:pt idx="102">
                  <c:v>-5.8143799993558787E-2</c:v>
                </c:pt>
                <c:pt idx="107">
                  <c:v>-5.5085599997255486E-2</c:v>
                </c:pt>
                <c:pt idx="108">
                  <c:v>-5.1240599997981917E-2</c:v>
                </c:pt>
                <c:pt idx="110">
                  <c:v>-5.1563999993959442E-2</c:v>
                </c:pt>
                <c:pt idx="111">
                  <c:v>-4.7325899991847109E-2</c:v>
                </c:pt>
                <c:pt idx="112">
                  <c:v>-5.4096399995614775E-2</c:v>
                </c:pt>
                <c:pt idx="131">
                  <c:v>-8.7631799993687309E-2</c:v>
                </c:pt>
                <c:pt idx="132">
                  <c:v>-8.7631799804512411E-2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92B-49BE-9CAA-369B8E044352}"/>
            </c:ext>
          </c:extLst>
        </c:ser>
        <c:ser>
          <c:idx val="2"/>
          <c:order val="2"/>
          <c:tx>
            <c:strRef>
              <c:f>'Active 2'!$J$20:$J$20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2'!$F$21:$F$209</c:f>
              <c:numCache>
                <c:formatCode>General</c:formatCode>
                <c:ptCount val="189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31367.5</c:v>
                </c:pt>
                <c:pt idx="183">
                  <c:v>31433</c:v>
                </c:pt>
                <c:pt idx="184">
                  <c:v>31440.5</c:v>
                </c:pt>
                <c:pt idx="185">
                  <c:v>31459.5</c:v>
                </c:pt>
                <c:pt idx="186">
                  <c:v>31459.5</c:v>
                </c:pt>
                <c:pt idx="187">
                  <c:v>31459.5</c:v>
                </c:pt>
                <c:pt idx="188">
                  <c:v>31469.5</c:v>
                </c:pt>
              </c:numCache>
            </c:numRef>
          </c:xVal>
          <c:yVal>
            <c:numRef>
              <c:f>'Active 2'!$J$21:$J$209</c:f>
              <c:numCache>
                <c:formatCode>General</c:formatCode>
                <c:ptCount val="189"/>
                <c:pt idx="94">
                  <c:v>-4.0491200001270045E-2</c:v>
                </c:pt>
                <c:pt idx="95">
                  <c:v>-3.9291199995204806E-2</c:v>
                </c:pt>
                <c:pt idx="96">
                  <c:v>-4.1046999991522171E-2</c:v>
                </c:pt>
                <c:pt idx="97">
                  <c:v>-4.074699999182485E-2</c:v>
                </c:pt>
                <c:pt idx="105">
                  <c:v>-4.3604200000117999E-2</c:v>
                </c:pt>
                <c:pt idx="106">
                  <c:v>-4.3604200000117999E-2</c:v>
                </c:pt>
                <c:pt idx="109">
                  <c:v>-5.05771999960416E-2</c:v>
                </c:pt>
                <c:pt idx="114">
                  <c:v>-5.4938999994192272E-2</c:v>
                </c:pt>
                <c:pt idx="116">
                  <c:v>-5.7520299997122493E-2</c:v>
                </c:pt>
                <c:pt idx="121">
                  <c:v>-6.5216399998462293E-2</c:v>
                </c:pt>
                <c:pt idx="125">
                  <c:v>-7.0546599999943282E-2</c:v>
                </c:pt>
                <c:pt idx="130">
                  <c:v>-8.5452599996642675E-2</c:v>
                </c:pt>
                <c:pt idx="135">
                  <c:v>-8.9128599996911362E-2</c:v>
                </c:pt>
                <c:pt idx="138">
                  <c:v>-9.4785900000715628E-2</c:v>
                </c:pt>
                <c:pt idx="159">
                  <c:v>-9.2234499992628116E-2</c:v>
                </c:pt>
                <c:pt idx="160">
                  <c:v>-9.3743799989169929E-2</c:v>
                </c:pt>
                <c:pt idx="171">
                  <c:v>-0.11171729998750379</c:v>
                </c:pt>
                <c:pt idx="172">
                  <c:v>-0.10792659999424359</c:v>
                </c:pt>
                <c:pt idx="173">
                  <c:v>-0.1111451999968267</c:v>
                </c:pt>
                <c:pt idx="175">
                  <c:v>-0.11492809999617748</c:v>
                </c:pt>
                <c:pt idx="176">
                  <c:v>-0.11193739998998353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92B-49BE-9CAA-369B8E044352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2'!$F$21:$F$2590</c:f>
              <c:numCache>
                <c:formatCode>General</c:formatCode>
                <c:ptCount val="2570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31367.5</c:v>
                </c:pt>
                <c:pt idx="183">
                  <c:v>31433</c:v>
                </c:pt>
                <c:pt idx="184">
                  <c:v>31440.5</c:v>
                </c:pt>
                <c:pt idx="185">
                  <c:v>31459.5</c:v>
                </c:pt>
                <c:pt idx="186">
                  <c:v>31459.5</c:v>
                </c:pt>
                <c:pt idx="187">
                  <c:v>31459.5</c:v>
                </c:pt>
                <c:pt idx="188">
                  <c:v>31469.5</c:v>
                </c:pt>
                <c:pt idx="189">
                  <c:v>31469.5</c:v>
                </c:pt>
                <c:pt idx="190">
                  <c:v>31469.5</c:v>
                </c:pt>
                <c:pt idx="191">
                  <c:v>31471</c:v>
                </c:pt>
                <c:pt idx="192">
                  <c:v>31475.5</c:v>
                </c:pt>
                <c:pt idx="193">
                  <c:v>31490</c:v>
                </c:pt>
                <c:pt idx="194">
                  <c:v>31547</c:v>
                </c:pt>
                <c:pt idx="195">
                  <c:v>31551</c:v>
                </c:pt>
                <c:pt idx="196">
                  <c:v>31922</c:v>
                </c:pt>
                <c:pt idx="197">
                  <c:v>31973</c:v>
                </c:pt>
                <c:pt idx="198">
                  <c:v>31999</c:v>
                </c:pt>
                <c:pt idx="199">
                  <c:v>32046</c:v>
                </c:pt>
                <c:pt idx="200">
                  <c:v>32081</c:v>
                </c:pt>
                <c:pt idx="201">
                  <c:v>32542</c:v>
                </c:pt>
                <c:pt idx="202">
                  <c:v>32602</c:v>
                </c:pt>
                <c:pt idx="203">
                  <c:v>32605</c:v>
                </c:pt>
                <c:pt idx="204">
                  <c:v>32622.5</c:v>
                </c:pt>
                <c:pt idx="205">
                  <c:v>33061</c:v>
                </c:pt>
                <c:pt idx="206">
                  <c:v>33098</c:v>
                </c:pt>
                <c:pt idx="207">
                  <c:v>33124</c:v>
                </c:pt>
                <c:pt idx="208">
                  <c:v>33661</c:v>
                </c:pt>
                <c:pt idx="209">
                  <c:v>33994.5</c:v>
                </c:pt>
                <c:pt idx="210">
                  <c:v>34197</c:v>
                </c:pt>
                <c:pt idx="211">
                  <c:v>34617</c:v>
                </c:pt>
              </c:numCache>
            </c:numRef>
          </c:xVal>
          <c:yVal>
            <c:numRef>
              <c:f>'Active 2'!$K$21:$K$2590</c:f>
              <c:numCache>
                <c:formatCode>General</c:formatCode>
                <c:ptCount val="2570"/>
                <c:pt idx="118">
                  <c:v>-6.1800199990102556E-2</c:v>
                </c:pt>
                <c:pt idx="126">
                  <c:v>-7.091549999313429E-2</c:v>
                </c:pt>
                <c:pt idx="133">
                  <c:v>-8.713799999532057E-2</c:v>
                </c:pt>
                <c:pt idx="134">
                  <c:v>-8.4681399996043183E-2</c:v>
                </c:pt>
                <c:pt idx="136">
                  <c:v>-9.1980499993951526E-2</c:v>
                </c:pt>
                <c:pt idx="139">
                  <c:v>-9.0150999989418779E-2</c:v>
                </c:pt>
                <c:pt idx="140">
                  <c:v>-8.8305999997828621E-2</c:v>
                </c:pt>
                <c:pt idx="141">
                  <c:v>-9.1030199997476302E-2</c:v>
                </c:pt>
                <c:pt idx="142">
                  <c:v>-9.2826200001582038E-2</c:v>
                </c:pt>
                <c:pt idx="143">
                  <c:v>-9.2796199998701923E-2</c:v>
                </c:pt>
                <c:pt idx="144">
                  <c:v>-9.2726199996832293E-2</c:v>
                </c:pt>
                <c:pt idx="145">
                  <c:v>-9.2566200000874233E-2</c:v>
                </c:pt>
                <c:pt idx="146">
                  <c:v>-9.8445999996329192E-2</c:v>
                </c:pt>
                <c:pt idx="147">
                  <c:v>-9.7966000001179054E-2</c:v>
                </c:pt>
                <c:pt idx="148">
                  <c:v>-9.417599999869708E-2</c:v>
                </c:pt>
                <c:pt idx="149">
                  <c:v>-9.7663900000043213E-2</c:v>
                </c:pt>
                <c:pt idx="150">
                  <c:v>-9.7283899995090906E-2</c:v>
                </c:pt>
                <c:pt idx="151">
                  <c:v>-9.6773899997060653E-2</c:v>
                </c:pt>
                <c:pt idx="152">
                  <c:v>-9.650139999575913E-2</c:v>
                </c:pt>
                <c:pt idx="153">
                  <c:v>-9.2313799999828916E-2</c:v>
                </c:pt>
                <c:pt idx="154">
                  <c:v>-9.5431599991570693E-2</c:v>
                </c:pt>
                <c:pt idx="155">
                  <c:v>-9.4874999995226972E-2</c:v>
                </c:pt>
                <c:pt idx="156">
                  <c:v>-9.4046999998681713E-2</c:v>
                </c:pt>
                <c:pt idx="157">
                  <c:v>-7.9686499993840698E-2</c:v>
                </c:pt>
                <c:pt idx="158">
                  <c:v>-9.4482599997718353E-2</c:v>
                </c:pt>
                <c:pt idx="161">
                  <c:v>-9.5560999987355899E-2</c:v>
                </c:pt>
                <c:pt idx="162">
                  <c:v>-9.7930599993560463E-2</c:v>
                </c:pt>
                <c:pt idx="163">
                  <c:v>-0.10682429999724263</c:v>
                </c:pt>
                <c:pt idx="164">
                  <c:v>-0.10429429999931017</c:v>
                </c:pt>
                <c:pt idx="165">
                  <c:v>-0.10419429999456042</c:v>
                </c:pt>
                <c:pt idx="166">
                  <c:v>-0.10189429999445565</c:v>
                </c:pt>
                <c:pt idx="167">
                  <c:v>-9.8059999996621627E-2</c:v>
                </c:pt>
                <c:pt idx="169">
                  <c:v>-0.10458479999215342</c:v>
                </c:pt>
                <c:pt idx="170">
                  <c:v>-0.10870371796772815</c:v>
                </c:pt>
                <c:pt idx="177">
                  <c:v>-0.11078379998798482</c:v>
                </c:pt>
                <c:pt idx="178">
                  <c:v>-0.11332499999116408</c:v>
                </c:pt>
                <c:pt idx="179">
                  <c:v>-0.11415749999287073</c:v>
                </c:pt>
                <c:pt idx="180">
                  <c:v>-0.11497219999728259</c:v>
                </c:pt>
                <c:pt idx="181">
                  <c:v>-0.11387219999596709</c:v>
                </c:pt>
                <c:pt idx="182">
                  <c:v>-0.1219784999921103</c:v>
                </c:pt>
                <c:pt idx="183">
                  <c:v>-0.11608459999115439</c:v>
                </c:pt>
                <c:pt idx="184">
                  <c:v>-0.11963109998760046</c:v>
                </c:pt>
                <c:pt idx="185">
                  <c:v>-0.13134889999491861</c:v>
                </c:pt>
                <c:pt idx="186">
                  <c:v>-0.1284488999954192</c:v>
                </c:pt>
                <c:pt idx="187">
                  <c:v>-0.12524889999622246</c:v>
                </c:pt>
                <c:pt idx="188">
                  <c:v>-0.11941089999163523</c:v>
                </c:pt>
                <c:pt idx="189">
                  <c:v>-0.11791089999314863</c:v>
                </c:pt>
                <c:pt idx="190">
                  <c:v>-0.11751089998870157</c:v>
                </c:pt>
                <c:pt idx="191">
                  <c:v>-0.11792019999120384</c:v>
                </c:pt>
                <c:pt idx="192">
                  <c:v>-0.12264809999032877</c:v>
                </c:pt>
                <c:pt idx="193">
                  <c:v>-0.12093799999274779</c:v>
                </c:pt>
                <c:pt idx="194">
                  <c:v>-0.11739139999554027</c:v>
                </c:pt>
                <c:pt idx="195">
                  <c:v>-0.11731619999045506</c:v>
                </c:pt>
                <c:pt idx="196">
                  <c:v>-0.11981639999430627</c:v>
                </c:pt>
                <c:pt idx="197">
                  <c:v>-0.1196325999990222</c:v>
                </c:pt>
                <c:pt idx="198">
                  <c:v>-0.11509379999188241</c:v>
                </c:pt>
                <c:pt idx="199">
                  <c:v>-0.11988519999431446</c:v>
                </c:pt>
                <c:pt idx="200">
                  <c:v>-0.12050219999946421</c:v>
                </c:pt>
                <c:pt idx="201">
                  <c:v>-0.1231603999985964</c:v>
                </c:pt>
                <c:pt idx="202">
                  <c:v>-0.12173239999538055</c:v>
                </c:pt>
                <c:pt idx="203">
                  <c:v>-0.12115099999209633</c:v>
                </c:pt>
                <c:pt idx="204">
                  <c:v>-0.11915949999820441</c:v>
                </c:pt>
                <c:pt idx="205">
                  <c:v>-0.13137820016709156</c:v>
                </c:pt>
                <c:pt idx="206">
                  <c:v>-0.12100759999157162</c:v>
                </c:pt>
                <c:pt idx="207">
                  <c:v>-0.1203687999950489</c:v>
                </c:pt>
                <c:pt idx="208">
                  <c:v>-0.1230981999906362</c:v>
                </c:pt>
                <c:pt idx="209">
                  <c:v>-0.12986589991487563</c:v>
                </c:pt>
                <c:pt idx="210">
                  <c:v>-0.12602139999216888</c:v>
                </c:pt>
                <c:pt idx="211">
                  <c:v>-0.12972539999464061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92B-49BE-9CAA-369B8E044352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S%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2'!$F$21:$F$253</c:f>
              <c:numCache>
                <c:formatCode>General</c:formatCode>
                <c:ptCount val="233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31367.5</c:v>
                </c:pt>
                <c:pt idx="183">
                  <c:v>31433</c:v>
                </c:pt>
                <c:pt idx="184">
                  <c:v>31440.5</c:v>
                </c:pt>
                <c:pt idx="185">
                  <c:v>31459.5</c:v>
                </c:pt>
                <c:pt idx="186">
                  <c:v>31459.5</c:v>
                </c:pt>
                <c:pt idx="187">
                  <c:v>31459.5</c:v>
                </c:pt>
                <c:pt idx="188">
                  <c:v>31469.5</c:v>
                </c:pt>
                <c:pt idx="189">
                  <c:v>31469.5</c:v>
                </c:pt>
                <c:pt idx="190">
                  <c:v>31469.5</c:v>
                </c:pt>
                <c:pt idx="191">
                  <c:v>31471</c:v>
                </c:pt>
                <c:pt idx="192">
                  <c:v>31475.5</c:v>
                </c:pt>
                <c:pt idx="193">
                  <c:v>31490</c:v>
                </c:pt>
                <c:pt idx="194">
                  <c:v>31547</c:v>
                </c:pt>
                <c:pt idx="195">
                  <c:v>31551</c:v>
                </c:pt>
                <c:pt idx="196">
                  <c:v>31922</c:v>
                </c:pt>
                <c:pt idx="197">
                  <c:v>31973</c:v>
                </c:pt>
                <c:pt idx="198">
                  <c:v>31999</c:v>
                </c:pt>
                <c:pt idx="199">
                  <c:v>32046</c:v>
                </c:pt>
                <c:pt idx="200">
                  <c:v>32081</c:v>
                </c:pt>
                <c:pt idx="201">
                  <c:v>32542</c:v>
                </c:pt>
                <c:pt idx="202">
                  <c:v>32602</c:v>
                </c:pt>
                <c:pt idx="203">
                  <c:v>32605</c:v>
                </c:pt>
                <c:pt idx="204">
                  <c:v>32622.5</c:v>
                </c:pt>
                <c:pt idx="205">
                  <c:v>33061</c:v>
                </c:pt>
                <c:pt idx="206">
                  <c:v>33098</c:v>
                </c:pt>
                <c:pt idx="207">
                  <c:v>33124</c:v>
                </c:pt>
                <c:pt idx="208">
                  <c:v>33661</c:v>
                </c:pt>
                <c:pt idx="209">
                  <c:v>33994.5</c:v>
                </c:pt>
                <c:pt idx="210">
                  <c:v>34197</c:v>
                </c:pt>
                <c:pt idx="211">
                  <c:v>34617</c:v>
                </c:pt>
              </c:numCache>
            </c:numRef>
          </c:xVal>
          <c:yVal>
            <c:numRef>
              <c:f>'Active 2'!$L$21:$L$253</c:f>
              <c:numCache>
                <c:formatCode>General</c:formatCode>
                <c:ptCount val="233"/>
                <c:pt idx="117">
                  <c:v>-6.1820199989597313E-2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92B-49BE-9CAA-369B8E044352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2'!$F$21:$F$209</c:f>
              <c:numCache>
                <c:formatCode>General</c:formatCode>
                <c:ptCount val="189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31367.5</c:v>
                </c:pt>
                <c:pt idx="183">
                  <c:v>31433</c:v>
                </c:pt>
                <c:pt idx="184">
                  <c:v>31440.5</c:v>
                </c:pt>
                <c:pt idx="185">
                  <c:v>31459.5</c:v>
                </c:pt>
                <c:pt idx="186">
                  <c:v>31459.5</c:v>
                </c:pt>
                <c:pt idx="187">
                  <c:v>31459.5</c:v>
                </c:pt>
                <c:pt idx="188">
                  <c:v>31469.5</c:v>
                </c:pt>
              </c:numCache>
            </c:numRef>
          </c:xVal>
          <c:yVal>
            <c:numRef>
              <c:f>'Active 2'!$M$21:$M$209</c:f>
              <c:numCache>
                <c:formatCode>General</c:formatCode>
                <c:ptCount val="1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92B-49BE-9CAA-369B8E044352}"/>
            </c:ext>
          </c:extLst>
        </c:ser>
        <c:ser>
          <c:idx val="6"/>
          <c:order val="6"/>
          <c:tx>
            <c:strRef>
              <c:f>'Active 2'!$AX$1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2'!$AW$2:$AW$141</c:f>
              <c:numCache>
                <c:formatCode>General</c:formatCode>
                <c:ptCount val="140"/>
                <c:pt idx="0">
                  <c:v>0</c:v>
                </c:pt>
                <c:pt idx="1">
                  <c:v>250</c:v>
                </c:pt>
                <c:pt idx="2">
                  <c:v>500</c:v>
                </c:pt>
                <c:pt idx="3">
                  <c:v>750</c:v>
                </c:pt>
                <c:pt idx="4">
                  <c:v>1000</c:v>
                </c:pt>
                <c:pt idx="5">
                  <c:v>1250</c:v>
                </c:pt>
                <c:pt idx="6">
                  <c:v>1500</c:v>
                </c:pt>
                <c:pt idx="7">
                  <c:v>1750</c:v>
                </c:pt>
                <c:pt idx="8">
                  <c:v>2000</c:v>
                </c:pt>
                <c:pt idx="9">
                  <c:v>2250</c:v>
                </c:pt>
                <c:pt idx="10">
                  <c:v>2500</c:v>
                </c:pt>
                <c:pt idx="11">
                  <c:v>2750</c:v>
                </c:pt>
                <c:pt idx="12">
                  <c:v>3000</c:v>
                </c:pt>
                <c:pt idx="13">
                  <c:v>3250</c:v>
                </c:pt>
                <c:pt idx="14">
                  <c:v>3500</c:v>
                </c:pt>
                <c:pt idx="15">
                  <c:v>3750</c:v>
                </c:pt>
                <c:pt idx="16">
                  <c:v>4000</c:v>
                </c:pt>
                <c:pt idx="17">
                  <c:v>4250</c:v>
                </c:pt>
                <c:pt idx="18">
                  <c:v>4500</c:v>
                </c:pt>
                <c:pt idx="19">
                  <c:v>4750</c:v>
                </c:pt>
                <c:pt idx="20">
                  <c:v>5000</c:v>
                </c:pt>
                <c:pt idx="21">
                  <c:v>5250</c:v>
                </c:pt>
                <c:pt idx="22">
                  <c:v>5500</c:v>
                </c:pt>
                <c:pt idx="23">
                  <c:v>5750</c:v>
                </c:pt>
                <c:pt idx="24">
                  <c:v>6000</c:v>
                </c:pt>
                <c:pt idx="25">
                  <c:v>6250</c:v>
                </c:pt>
                <c:pt idx="26">
                  <c:v>6500</c:v>
                </c:pt>
                <c:pt idx="27">
                  <c:v>6750</c:v>
                </c:pt>
                <c:pt idx="28">
                  <c:v>7000</c:v>
                </c:pt>
                <c:pt idx="29">
                  <c:v>7250</c:v>
                </c:pt>
                <c:pt idx="30">
                  <c:v>7500</c:v>
                </c:pt>
                <c:pt idx="31">
                  <c:v>7750</c:v>
                </c:pt>
                <c:pt idx="32">
                  <c:v>8000</c:v>
                </c:pt>
                <c:pt idx="33">
                  <c:v>8250</c:v>
                </c:pt>
                <c:pt idx="34">
                  <c:v>8500</c:v>
                </c:pt>
                <c:pt idx="35">
                  <c:v>8750</c:v>
                </c:pt>
                <c:pt idx="36">
                  <c:v>9000</c:v>
                </c:pt>
                <c:pt idx="37">
                  <c:v>9250</c:v>
                </c:pt>
                <c:pt idx="38">
                  <c:v>9500</c:v>
                </c:pt>
                <c:pt idx="39">
                  <c:v>9750</c:v>
                </c:pt>
                <c:pt idx="40">
                  <c:v>10000</c:v>
                </c:pt>
                <c:pt idx="41">
                  <c:v>10250</c:v>
                </c:pt>
                <c:pt idx="42">
                  <c:v>10500</c:v>
                </c:pt>
                <c:pt idx="43">
                  <c:v>10750</c:v>
                </c:pt>
                <c:pt idx="44">
                  <c:v>11000</c:v>
                </c:pt>
                <c:pt idx="45">
                  <c:v>11250</c:v>
                </c:pt>
                <c:pt idx="46">
                  <c:v>11500</c:v>
                </c:pt>
                <c:pt idx="47">
                  <c:v>11750</c:v>
                </c:pt>
                <c:pt idx="48">
                  <c:v>12000</c:v>
                </c:pt>
                <c:pt idx="49">
                  <c:v>12250</c:v>
                </c:pt>
                <c:pt idx="50">
                  <c:v>12500</c:v>
                </c:pt>
                <c:pt idx="51">
                  <c:v>12750</c:v>
                </c:pt>
                <c:pt idx="52">
                  <c:v>13000</c:v>
                </c:pt>
                <c:pt idx="53">
                  <c:v>13250</c:v>
                </c:pt>
                <c:pt idx="54">
                  <c:v>13500</c:v>
                </c:pt>
                <c:pt idx="55">
                  <c:v>13750</c:v>
                </c:pt>
                <c:pt idx="56">
                  <c:v>14000</c:v>
                </c:pt>
                <c:pt idx="57">
                  <c:v>14250</c:v>
                </c:pt>
                <c:pt idx="58">
                  <c:v>14500</c:v>
                </c:pt>
                <c:pt idx="59">
                  <c:v>14750</c:v>
                </c:pt>
                <c:pt idx="60">
                  <c:v>15000</c:v>
                </c:pt>
                <c:pt idx="61">
                  <c:v>15250</c:v>
                </c:pt>
                <c:pt idx="62">
                  <c:v>15500</c:v>
                </c:pt>
                <c:pt idx="63">
                  <c:v>15750</c:v>
                </c:pt>
                <c:pt idx="64">
                  <c:v>16000</c:v>
                </c:pt>
                <c:pt idx="65">
                  <c:v>16250</c:v>
                </c:pt>
                <c:pt idx="66">
                  <c:v>16500</c:v>
                </c:pt>
                <c:pt idx="67">
                  <c:v>16750</c:v>
                </c:pt>
                <c:pt idx="68">
                  <c:v>17000</c:v>
                </c:pt>
                <c:pt idx="69">
                  <c:v>17250</c:v>
                </c:pt>
                <c:pt idx="70">
                  <c:v>17500</c:v>
                </c:pt>
                <c:pt idx="71">
                  <c:v>17750</c:v>
                </c:pt>
                <c:pt idx="72">
                  <c:v>18000</c:v>
                </c:pt>
                <c:pt idx="73">
                  <c:v>18250</c:v>
                </c:pt>
                <c:pt idx="74">
                  <c:v>18500</c:v>
                </c:pt>
                <c:pt idx="75">
                  <c:v>18750</c:v>
                </c:pt>
                <c:pt idx="76">
                  <c:v>19000</c:v>
                </c:pt>
                <c:pt idx="77">
                  <c:v>19250</c:v>
                </c:pt>
                <c:pt idx="78">
                  <c:v>19500</c:v>
                </c:pt>
                <c:pt idx="79">
                  <c:v>19750</c:v>
                </c:pt>
                <c:pt idx="80">
                  <c:v>20000</c:v>
                </c:pt>
                <c:pt idx="81">
                  <c:v>20250</c:v>
                </c:pt>
                <c:pt idx="82">
                  <c:v>20500</c:v>
                </c:pt>
                <c:pt idx="83">
                  <c:v>20750</c:v>
                </c:pt>
                <c:pt idx="84">
                  <c:v>21000</c:v>
                </c:pt>
                <c:pt idx="85">
                  <c:v>21250</c:v>
                </c:pt>
                <c:pt idx="86">
                  <c:v>21500</c:v>
                </c:pt>
                <c:pt idx="87">
                  <c:v>21750</c:v>
                </c:pt>
                <c:pt idx="88">
                  <c:v>22000</c:v>
                </c:pt>
                <c:pt idx="89">
                  <c:v>22250</c:v>
                </c:pt>
                <c:pt idx="90">
                  <c:v>22500</c:v>
                </c:pt>
                <c:pt idx="91">
                  <c:v>22750</c:v>
                </c:pt>
                <c:pt idx="92">
                  <c:v>23000</c:v>
                </c:pt>
                <c:pt idx="93">
                  <c:v>23250</c:v>
                </c:pt>
                <c:pt idx="94">
                  <c:v>23500</c:v>
                </c:pt>
                <c:pt idx="95">
                  <c:v>23750</c:v>
                </c:pt>
                <c:pt idx="96">
                  <c:v>24000</c:v>
                </c:pt>
                <c:pt idx="97">
                  <c:v>24250</c:v>
                </c:pt>
                <c:pt idx="98">
                  <c:v>24500</c:v>
                </c:pt>
                <c:pt idx="99">
                  <c:v>24750</c:v>
                </c:pt>
                <c:pt idx="100">
                  <c:v>25000</c:v>
                </c:pt>
                <c:pt idx="101">
                  <c:v>25250</c:v>
                </c:pt>
                <c:pt idx="102">
                  <c:v>25500</c:v>
                </c:pt>
                <c:pt idx="103">
                  <c:v>25750</c:v>
                </c:pt>
                <c:pt idx="104">
                  <c:v>26000</c:v>
                </c:pt>
                <c:pt idx="105">
                  <c:v>26250</c:v>
                </c:pt>
                <c:pt idx="106">
                  <c:v>26500</c:v>
                </c:pt>
                <c:pt idx="107">
                  <c:v>26750</c:v>
                </c:pt>
                <c:pt idx="108">
                  <c:v>27000</c:v>
                </c:pt>
                <c:pt idx="109">
                  <c:v>27250</c:v>
                </c:pt>
                <c:pt idx="110">
                  <c:v>27500</c:v>
                </c:pt>
                <c:pt idx="111">
                  <c:v>27750</c:v>
                </c:pt>
                <c:pt idx="112">
                  <c:v>28000</c:v>
                </c:pt>
                <c:pt idx="113">
                  <c:v>28250</c:v>
                </c:pt>
                <c:pt idx="114">
                  <c:v>28500</c:v>
                </c:pt>
                <c:pt idx="115">
                  <c:v>28750</c:v>
                </c:pt>
                <c:pt idx="116">
                  <c:v>29000</c:v>
                </c:pt>
                <c:pt idx="117">
                  <c:v>29250</c:v>
                </c:pt>
                <c:pt idx="118">
                  <c:v>29500</c:v>
                </c:pt>
                <c:pt idx="119">
                  <c:v>29750</c:v>
                </c:pt>
                <c:pt idx="120">
                  <c:v>30000</c:v>
                </c:pt>
                <c:pt idx="121">
                  <c:v>30250</c:v>
                </c:pt>
                <c:pt idx="122">
                  <c:v>30500</c:v>
                </c:pt>
                <c:pt idx="123">
                  <c:v>30750</c:v>
                </c:pt>
                <c:pt idx="124">
                  <c:v>31000</c:v>
                </c:pt>
                <c:pt idx="125">
                  <c:v>31250</c:v>
                </c:pt>
                <c:pt idx="126">
                  <c:v>31500</c:v>
                </c:pt>
                <c:pt idx="127">
                  <c:v>31750</c:v>
                </c:pt>
                <c:pt idx="128">
                  <c:v>32000</c:v>
                </c:pt>
                <c:pt idx="129">
                  <c:v>32250</c:v>
                </c:pt>
                <c:pt idx="130">
                  <c:v>32500</c:v>
                </c:pt>
                <c:pt idx="131">
                  <c:v>32750</c:v>
                </c:pt>
                <c:pt idx="132">
                  <c:v>33000</c:v>
                </c:pt>
                <c:pt idx="133">
                  <c:v>33250</c:v>
                </c:pt>
                <c:pt idx="134">
                  <c:v>33500</c:v>
                </c:pt>
                <c:pt idx="135">
                  <c:v>33750</c:v>
                </c:pt>
                <c:pt idx="136">
                  <c:v>34000</c:v>
                </c:pt>
                <c:pt idx="137">
                  <c:v>34250</c:v>
                </c:pt>
                <c:pt idx="138">
                  <c:v>34500</c:v>
                </c:pt>
                <c:pt idx="139">
                  <c:v>34750</c:v>
                </c:pt>
              </c:numCache>
            </c:numRef>
          </c:xVal>
          <c:yVal>
            <c:numRef>
              <c:f>'Active 2'!$AX$2:$AX$141</c:f>
              <c:numCache>
                <c:formatCode>General</c:formatCode>
                <c:ptCount val="140"/>
                <c:pt idx="0">
                  <c:v>-8.0260692128830829E-3</c:v>
                </c:pt>
                <c:pt idx="1">
                  <c:v>-7.2177461494921432E-3</c:v>
                </c:pt>
                <c:pt idx="2">
                  <c:v>-6.3990130310305551E-3</c:v>
                </c:pt>
                <c:pt idx="3">
                  <c:v>-5.5718959903610921E-3</c:v>
                </c:pt>
                <c:pt idx="4">
                  <c:v>-4.7384694175961108E-3</c:v>
                </c:pt>
                <c:pt idx="5">
                  <c:v>-3.9008531740193754E-3</c:v>
                </c:pt>
                <c:pt idx="6">
                  <c:v>-3.0612094781817542E-3</c:v>
                </c:pt>
                <c:pt idx="7">
                  <c:v>-2.221739458599015E-3</c:v>
                </c:pt>
                <c:pt idx="8">
                  <c:v>-1.3846793699613287E-3</c:v>
                </c:pt>
                <c:pt idx="9">
                  <c:v>-5.5229647251884076E-4</c:v>
                </c:pt>
                <c:pt idx="10">
                  <c:v>2.7311542266987565E-4</c:v>
                </c:pt>
                <c:pt idx="11">
                  <c:v>1.0892407366730732E-3</c:v>
                </c:pt>
                <c:pt idx="12">
                  <c:v>1.8937472243695901E-3</c:v>
                </c:pt>
                <c:pt idx="13">
                  <c:v>2.6842913817827583E-3</c:v>
                </c:pt>
                <c:pt idx="14">
                  <c:v>3.4585241421642484E-3</c:v>
                </c:pt>
                <c:pt idx="15">
                  <c:v>4.2140968400412853E-3</c:v>
                </c:pt>
                <c:pt idx="16">
                  <c:v>4.9486674185235668E-3</c:v>
                </c:pt>
                <c:pt idx="17">
                  <c:v>5.6599068512855587E-3</c:v>
                </c:pt>
                <c:pt idx="18">
                  <c:v>6.3455057468637215E-3</c:v>
                </c:pt>
                <c:pt idx="19">
                  <c:v>7.0031810993098007E-3</c:v>
                </c:pt>
                <c:pt idx="20">
                  <c:v>7.6306831458977792E-3</c:v>
                </c:pt>
                <c:pt idx="21">
                  <c:v>8.2258022895667499E-3</c:v>
                </c:pt>
                <c:pt idx="22">
                  <c:v>8.7863760411733514E-3</c:v>
                </c:pt>
                <c:pt idx="23">
                  <c:v>9.3102959344901308E-3</c:v>
                </c:pt>
                <c:pt idx="24">
                  <c:v>9.7955143652921906E-3</c:v>
                </c:pt>
                <c:pt idx="25">
                  <c:v>1.0240051304873696E-2</c:v>
                </c:pt>
                <c:pt idx="26">
                  <c:v>1.0642000837977342E-2</c:v>
                </c:pt>
                <c:pt idx="27">
                  <c:v>1.0999537475437391E-2</c:v>
                </c:pt>
                <c:pt idx="28">
                  <c:v>1.1310922192848412E-2</c:v>
                </c:pt>
                <c:pt idx="29">
                  <c:v>1.1574508148284344E-2</c:v>
                </c:pt>
                <c:pt idx="30">
                  <c:v>1.1788746034493088E-2</c:v>
                </c:pt>
                <c:pt idx="31">
                  <c:v>1.1952189024055052E-2</c:v>
                </c:pt>
                <c:pt idx="32">
                  <c:v>1.2063497269674494E-2</c:v>
                </c:pt>
                <c:pt idx="33">
                  <c:v>1.2121441926016514E-2</c:v>
                </c:pt>
                <c:pt idx="34">
                  <c:v>1.2124908664234532E-2</c:v>
                </c:pt>
                <c:pt idx="35">
                  <c:v>1.2072900655472691E-2</c:v>
                </c:pt>
                <c:pt idx="36">
                  <c:v>1.196454100508252E-2</c:v>
                </c:pt>
                <c:pt idx="37">
                  <c:v>1.1799074624961242E-2</c:v>
                </c:pt>
                <c:pt idx="38">
                  <c:v>1.1575869537202153E-2</c:v>
                </c:pt>
                <c:pt idx="39">
                  <c:v>1.1294417608035255E-2</c:v>
                </c:pt>
                <c:pt idx="40">
                  <c:v>1.0954334716730837E-2</c:v>
                </c:pt>
                <c:pt idx="41">
                  <c:v>1.0555360369638889E-2</c:v>
                </c:pt>
                <c:pt idx="42">
                  <c:v>1.0097356774753957E-2</c:v>
                </c:pt>
                <c:pt idx="43">
                  <c:v>9.580307397045143E-3</c:v>
                </c:pt>
                <c:pt idx="44">
                  <c:v>9.0043150192050669E-3</c:v>
                </c:pt>
                <c:pt idx="45">
                  <c:v>8.3695993363910245E-3</c:v>
                </c:pt>
                <c:pt idx="46">
                  <c:v>7.6764941169124301E-3</c:v>
                </c:pt>
                <c:pt idx="47">
                  <c:v>6.925443963629381E-3</c:v>
                </c:pt>
                <c:pt idx="48">
                  <c:v>6.117000713052545E-3</c:v>
                </c:pt>
                <c:pt idx="49">
                  <c:v>5.2518195107693205E-3</c:v>
                </c:pt>
                <c:pt idx="50">
                  <c:v>4.3306546028766268E-3</c:v>
                </c:pt>
                <c:pt idx="51">
                  <c:v>3.3543548835953327E-3</c:v>
                </c:pt>
                <c:pt idx="52">
                  <c:v>2.3238592392071794E-3</c:v>
                </c:pt>
                <c:pt idx="53">
                  <c:v>1.2401917279296557E-3</c:v>
                </c:pt>
                <c:pt idx="54">
                  <c:v>1.0445663437460423E-4</c:v>
                </c:pt>
                <c:pt idx="55">
                  <c:v>-1.0821665641288364E-3</c:v>
                </c:pt>
                <c:pt idx="56">
                  <c:v>-2.3184282837729608E-3</c:v>
                </c:pt>
                <c:pt idx="57">
                  <c:v>-3.6030139394893149E-3</c:v>
                </c:pt>
                <c:pt idx="58">
                  <c:v>-4.9345490377871865E-3</c:v>
                </c:pt>
                <c:pt idx="59">
                  <c:v>-6.311604228252346E-3</c:v>
                </c:pt>
                <c:pt idx="60">
                  <c:v>-7.7327002872715767E-3</c:v>
                </c:pt>
                <c:pt idx="61">
                  <c:v>-9.1963130101468116E-3</c:v>
                </c:pt>
                <c:pt idx="62">
                  <c:v>-1.0700877990396006E-2</c:v>
                </c:pt>
                <c:pt idx="63">
                  <c:v>-1.2244795267658128E-2</c:v>
                </c:pt>
                <c:pt idx="64">
                  <c:v>-1.3826433828198675E-2</c:v>
                </c:pt>
                <c:pt idx="65">
                  <c:v>-1.5444135944513375E-2</c:v>
                </c:pt>
                <c:pt idx="66">
                  <c:v>-1.7096221342928743E-2</c:v>
                </c:pt>
                <c:pt idx="67">
                  <c:v>-1.8780991190377575E-2</c:v>
                </c:pt>
                <c:pt idx="68">
                  <c:v>-2.0496731893667137E-2</c:v>
                </c:pt>
                <c:pt idx="69">
                  <c:v>-2.2241718706549618E-2</c:v>
                </c:pt>
                <c:pt idx="70">
                  <c:v>-2.4014219141734336E-2</c:v>
                </c:pt>
                <c:pt idx="71">
                  <c:v>-2.5812496186652739E-2</c:v>
                </c:pt>
                <c:pt idx="72">
                  <c:v>-2.7634811323289862E-2</c:v>
                </c:pt>
                <c:pt idx="73">
                  <c:v>-2.9479427353740418E-2</c:v>
                </c:pt>
                <c:pt idx="74">
                  <c:v>-3.1344611034328493E-2</c:v>
                </c:pt>
                <c:pt idx="75">
                  <c:v>-3.3228635522161633E-2</c:v>
                </c:pt>
                <c:pt idx="76">
                  <c:v>-3.5129782638871378E-2</c:v>
                </c:pt>
                <c:pt idx="77">
                  <c:v>-3.704634495703793E-2</c:v>
                </c:pt>
                <c:pt idx="78">
                  <c:v>-3.8976627715411424E-2</c:v>
                </c:pt>
                <c:pt idx="79">
                  <c:v>-4.0918950569539092E-2</c:v>
                </c:pt>
                <c:pt idx="80">
                  <c:v>-4.28716491847927E-2</c:v>
                </c:pt>
                <c:pt idx="81">
                  <c:v>-4.4833076679077107E-2</c:v>
                </c:pt>
                <c:pt idx="82">
                  <c:v>-4.6801604922697485E-2</c:v>
                </c:pt>
                <c:pt idx="83">
                  <c:v>-4.8775625702979476E-2</c:v>
                </c:pt>
                <c:pt idx="84">
                  <c:v>-5.0753551761280595E-2</c:v>
                </c:pt>
                <c:pt idx="85">
                  <c:v>-5.2733817710017193E-2</c:v>
                </c:pt>
                <c:pt idx="86">
                  <c:v>-5.4714880837257888E-2</c:v>
                </c:pt>
                <c:pt idx="87">
                  <c:v>-5.6695221806322547E-2</c:v>
                </c:pt>
                <c:pt idx="88">
                  <c:v>-5.8673345257668569E-2</c:v>
                </c:pt>
                <c:pt idx="89">
                  <c:v>-6.0647780320161625E-2</c:v>
                </c:pt>
                <c:pt idx="90">
                  <c:v>-6.2617081038616587E-2</c:v>
                </c:pt>
                <c:pt idx="91">
                  <c:v>-6.4579826724259812E-2</c:v>
                </c:pt>
                <c:pt idx="92">
                  <c:v>-6.6534622234520863E-2</c:v>
                </c:pt>
                <c:pt idx="93">
                  <c:v>-6.8480098188296853E-2</c:v>
                </c:pt>
                <c:pt idx="94">
                  <c:v>-7.0414911122573268E-2</c:v>
                </c:pt>
                <c:pt idx="95">
                  <c:v>-7.2337743596009293E-2</c:v>
                </c:pt>
                <c:pt idx="96">
                  <c:v>-7.4247304244829712E-2</c:v>
                </c:pt>
                <c:pt idx="97">
                  <c:v>-7.6142327796091841E-2</c:v>
                </c:pt>
                <c:pt idx="98">
                  <c:v>-7.8021575043134117E-2</c:v>
                </c:pt>
                <c:pt idx="99">
                  <c:v>-7.9883832787748688E-2</c:v>
                </c:pt>
                <c:pt idx="100">
                  <c:v>-8.1727913753370823E-2</c:v>
                </c:pt>
                <c:pt idx="101">
                  <c:v>-8.355265647332813E-2</c:v>
                </c:pt>
                <c:pt idx="102">
                  <c:v>-8.5356925157960617E-2</c:v>
                </c:pt>
                <c:pt idx="103">
                  <c:v>-8.7139609544191227E-2</c:v>
                </c:pt>
                <c:pt idx="104">
                  <c:v>-8.8899624730913812E-2</c:v>
                </c:pt>
                <c:pt idx="105">
                  <c:v>-9.063591100335687E-2</c:v>
                </c:pt>
                <c:pt idx="106">
                  <c:v>-9.2347433649387384E-2</c:v>
                </c:pt>
                <c:pt idx="107">
                  <c:v>-9.403318277053449E-2</c:v>
                </c:pt>
                <c:pt idx="108">
                  <c:v>-9.5692173090339769E-2</c:v>
                </c:pt>
                <c:pt idx="109">
                  <c:v>-9.7323443762476647E-2</c:v>
                </c:pt>
                <c:pt idx="110">
                  <c:v>-9.8926058180933418E-2</c:v>
                </c:pt>
                <c:pt idx="111">
                  <c:v>-0.10049910379440605</c:v>
                </c:pt>
                <c:pt idx="112">
                  <c:v>-0.10204169192692364</c:v>
                </c:pt>
                <c:pt idx="113">
                  <c:v>-0.10355295760659972</c:v>
                </c:pt>
                <c:pt idx="114">
                  <c:v>-0.10503205940429489</c:v>
                </c:pt>
                <c:pt idx="115">
                  <c:v>-0.10647817928387121</c:v>
                </c:pt>
                <c:pt idx="116">
                  <c:v>-0.10789052246562272</c:v>
                </c:pt>
                <c:pt idx="117">
                  <c:v>-0.10926831730437928</c:v>
                </c:pt>
                <c:pt idx="118">
                  <c:v>-0.11061081518370292</c:v>
                </c:pt>
                <c:pt idx="119">
                  <c:v>-0.11191729042752052</c:v>
                </c:pt>
                <c:pt idx="120">
                  <c:v>-0.11318704023047196</c:v>
                </c:pt>
                <c:pt idx="121">
                  <c:v>-0.11441938460819293</c:v>
                </c:pt>
                <c:pt idx="122">
                  <c:v>-0.11561366636869558</c:v>
                </c:pt>
                <c:pt idx="123">
                  <c:v>-0.11676925110596212</c:v>
                </c:pt>
                <c:pt idx="124">
                  <c:v>-0.1178855272168208</c:v>
                </c:pt>
                <c:pt idx="125">
                  <c:v>-0.11896190594213196</c:v>
                </c:pt>
                <c:pt idx="126">
                  <c:v>-0.11999782143327585</c:v>
                </c:pt>
                <c:pt idx="127">
                  <c:v>-0.12099273084489794</c:v>
                </c:pt>
                <c:pt idx="128">
                  <c:v>-0.12194611445483594</c:v>
                </c:pt>
                <c:pt idx="129">
                  <c:v>-0.12285747581212285</c:v>
                </c:pt>
                <c:pt idx="130">
                  <c:v>-0.12372634191392982</c:v>
                </c:pt>
                <c:pt idx="131">
                  <c:v>-0.12455226341228688</c:v>
                </c:pt>
                <c:pt idx="132">
                  <c:v>-0.12533481485138914</c:v>
                </c:pt>
                <c:pt idx="133">
                  <c:v>-0.12607359493626832</c:v>
                </c:pt>
                <c:pt idx="134">
                  <c:v>-0.12676822683358027</c:v>
                </c:pt>
                <c:pt idx="135">
                  <c:v>-0.12741835850522626</c:v>
                </c:pt>
                <c:pt idx="136">
                  <c:v>-0.12802366307549262</c:v>
                </c:pt>
                <c:pt idx="137">
                  <c:v>-0.12858383923235495</c:v>
                </c:pt>
                <c:pt idx="138">
                  <c:v>-0.12909861166355169</c:v>
                </c:pt>
                <c:pt idx="139">
                  <c:v>-0.1295677315279854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92B-49BE-9CAA-369B8E044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471208"/>
        <c:axId val="1"/>
      </c:scatterChart>
      <c:valAx>
        <c:axId val="765471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7988568764148032"/>
              <c:y val="0.85266603284496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5241973693116E-2"/>
              <c:y val="0.344828258696765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47120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18051575931232"/>
          <c:y val="0.91950464396284826"/>
          <c:w val="0.62607449856733521"/>
          <c:h val="6.191950464396289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AV Hya -- O-C Diagr.</a:t>
            </a:r>
          </a:p>
        </c:rich>
      </c:tx>
      <c:layout>
        <c:manualLayout>
          <c:xMode val="edge"/>
          <c:yMode val="edge"/>
          <c:x val="0.38649480149271159"/>
          <c:y val="3.4482646190965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75877188674665"/>
          <c:y val="0.14106604664547207"/>
          <c:w val="0.79741491196192527"/>
          <c:h val="0.6269602073132092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2'!$F$21:$F$209</c:f>
              <c:numCache>
                <c:formatCode>General</c:formatCode>
                <c:ptCount val="189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31367.5</c:v>
                </c:pt>
                <c:pt idx="183">
                  <c:v>31433</c:v>
                </c:pt>
                <c:pt idx="184">
                  <c:v>31440.5</c:v>
                </c:pt>
                <c:pt idx="185">
                  <c:v>31459.5</c:v>
                </c:pt>
                <c:pt idx="186">
                  <c:v>31459.5</c:v>
                </c:pt>
                <c:pt idx="187">
                  <c:v>31459.5</c:v>
                </c:pt>
                <c:pt idx="188">
                  <c:v>31469.5</c:v>
                </c:pt>
              </c:numCache>
            </c:numRef>
          </c:xVal>
          <c:yVal>
            <c:numRef>
              <c:f>'Active 2'!$H$21:$H$209</c:f>
              <c:numCache>
                <c:formatCode>General</c:formatCode>
                <c:ptCount val="189"/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82-4CD8-BA55-082A24271C9B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2'!$F$21:$F$209</c:f>
              <c:numCache>
                <c:formatCode>General</c:formatCode>
                <c:ptCount val="189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31367.5</c:v>
                </c:pt>
                <c:pt idx="183">
                  <c:v>31433</c:v>
                </c:pt>
                <c:pt idx="184">
                  <c:v>31440.5</c:v>
                </c:pt>
                <c:pt idx="185">
                  <c:v>31459.5</c:v>
                </c:pt>
                <c:pt idx="186">
                  <c:v>31459.5</c:v>
                </c:pt>
                <c:pt idx="187">
                  <c:v>31459.5</c:v>
                </c:pt>
                <c:pt idx="188">
                  <c:v>31469.5</c:v>
                </c:pt>
              </c:numCache>
            </c:numRef>
          </c:xVal>
          <c:yVal>
            <c:numRef>
              <c:f>'Active 2'!$I$21:$I$209</c:f>
              <c:numCache>
                <c:formatCode>General</c:formatCode>
                <c:ptCount val="189"/>
                <c:pt idx="0">
                  <c:v>-3.0295999968075193E-3</c:v>
                </c:pt>
                <c:pt idx="1">
                  <c:v>1.2908400000014808E-2</c:v>
                </c:pt>
                <c:pt idx="2">
                  <c:v>3.2252600005449494E-2</c:v>
                </c:pt>
                <c:pt idx="3">
                  <c:v>2.1596800001134397E-2</c:v>
                </c:pt>
                <c:pt idx="4">
                  <c:v>-1.2465199997677701E-2</c:v>
                </c:pt>
                <c:pt idx="5">
                  <c:v>-2.2902399996382883E-2</c:v>
                </c:pt>
                <c:pt idx="6">
                  <c:v>-5.3339599999162601E-2</c:v>
                </c:pt>
                <c:pt idx="7">
                  <c:v>1.8317800004297169E-2</c:v>
                </c:pt>
                <c:pt idx="8">
                  <c:v>-4.7055799997906433E-2</c:v>
                </c:pt>
                <c:pt idx="9">
                  <c:v>1.1847800000396091E-2</c:v>
                </c:pt>
                <c:pt idx="10">
                  <c:v>1.3195200001064222E-2</c:v>
                </c:pt>
                <c:pt idx="11">
                  <c:v>0</c:v>
                </c:pt>
                <c:pt idx="12">
                  <c:v>1.2000000002444722E-2</c:v>
                </c:pt>
                <c:pt idx="13">
                  <c:v>-1.0452800001075957E-2</c:v>
                </c:pt>
                <c:pt idx="14">
                  <c:v>-4.3325599996023811E-2</c:v>
                </c:pt>
                <c:pt idx="15">
                  <c:v>9.186000024783425E-4</c:v>
                </c:pt>
                <c:pt idx="16">
                  <c:v>6.6828000053646974E-3</c:v>
                </c:pt>
                <c:pt idx="17">
                  <c:v>8.2878000030177645E-3</c:v>
                </c:pt>
                <c:pt idx="18">
                  <c:v>5.440599998109974E-3</c:v>
                </c:pt>
                <c:pt idx="19">
                  <c:v>-1.7779999907361344E-3</c:v>
                </c:pt>
                <c:pt idx="20">
                  <c:v>1.174620000529103E-2</c:v>
                </c:pt>
                <c:pt idx="21">
                  <c:v>3.3205800005816855E-2</c:v>
                </c:pt>
                <c:pt idx="22">
                  <c:v>-2.0127999960095622E-3</c:v>
                </c:pt>
                <c:pt idx="23">
                  <c:v>4.1160000037052669E-3</c:v>
                </c:pt>
                <c:pt idx="24">
                  <c:v>2.0189000002574176E-2</c:v>
                </c:pt>
                <c:pt idx="25">
                  <c:v>9.9884000010206364E-3</c:v>
                </c:pt>
                <c:pt idx="26">
                  <c:v>9.2706000068574212E-3</c:v>
                </c:pt>
                <c:pt idx="27">
                  <c:v>1.0052000005089212E-2</c:v>
                </c:pt>
                <c:pt idx="28">
                  <c:v>9.0760000093723647E-3</c:v>
                </c:pt>
                <c:pt idx="29">
                  <c:v>4.0140000055544078E-3</c:v>
                </c:pt>
                <c:pt idx="30">
                  <c:v>1.8859000003430992E-2</c:v>
                </c:pt>
                <c:pt idx="31">
                  <c:v>5.6404000060865656E-3</c:v>
                </c:pt>
                <c:pt idx="32">
                  <c:v>1.6141200008860324E-2</c:v>
                </c:pt>
                <c:pt idx="33">
                  <c:v>1.342339999973774E-2</c:v>
                </c:pt>
                <c:pt idx="34">
                  <c:v>6.9862000091234222E-3</c:v>
                </c:pt>
                <c:pt idx="35">
                  <c:v>1.4726400004292373E-2</c:v>
                </c:pt>
                <c:pt idx="36">
                  <c:v>1.3604000007035211E-2</c:v>
                </c:pt>
                <c:pt idx="37">
                  <c:v>-1.1239399995247368E-2</c:v>
                </c:pt>
                <c:pt idx="38">
                  <c:v>-1.2393999932100996E-3</c:v>
                </c:pt>
                <c:pt idx="39">
                  <c:v>-4.5799999497830868E-4</c:v>
                </c:pt>
                <c:pt idx="40">
                  <c:v>7.3148000010405667E-3</c:v>
                </c:pt>
                <c:pt idx="41">
                  <c:v>1.3040000339969993E-4</c:v>
                </c:pt>
                <c:pt idx="42">
                  <c:v>-8.3699999959208071E-4</c:v>
                </c:pt>
                <c:pt idx="43">
                  <c:v>1.0663799999747425E-2</c:v>
                </c:pt>
                <c:pt idx="44">
                  <c:v>1.4445200002228376E-2</c:v>
                </c:pt>
                <c:pt idx="45">
                  <c:v>1.131580000219401E-2</c:v>
                </c:pt>
                <c:pt idx="46">
                  <c:v>-4.4019999913871288E-3</c:v>
                </c:pt>
                <c:pt idx="47">
                  <c:v>1.4775400006328709E-2</c:v>
                </c:pt>
                <c:pt idx="48">
                  <c:v>1.0840600007213652E-2</c:v>
                </c:pt>
                <c:pt idx="49">
                  <c:v>1.008160000492353E-2</c:v>
                </c:pt>
                <c:pt idx="50">
                  <c:v>1.6081600006145891E-2</c:v>
                </c:pt>
                <c:pt idx="51">
                  <c:v>1.842900000337977E-2</c:v>
                </c:pt>
                <c:pt idx="52">
                  <c:v>5.0174000061815605E-3</c:v>
                </c:pt>
                <c:pt idx="53">
                  <c:v>7.6400000398280099E-4</c:v>
                </c:pt>
                <c:pt idx="54">
                  <c:v>6.8206000069039874E-3</c:v>
                </c:pt>
                <c:pt idx="55">
                  <c:v>1.254000000335509E-2</c:v>
                </c:pt>
                <c:pt idx="56">
                  <c:v>-1.1308799999824259E-2</c:v>
                </c:pt>
                <c:pt idx="57">
                  <c:v>1.6928000040934421E-3</c:v>
                </c:pt>
                <c:pt idx="58">
                  <c:v>9.692799998447299E-3</c:v>
                </c:pt>
                <c:pt idx="59">
                  <c:v>6.0370000064722262E-3</c:v>
                </c:pt>
                <c:pt idx="60">
                  <c:v>8.2572000028449111E-3</c:v>
                </c:pt>
                <c:pt idx="61">
                  <c:v>-1.4460600003076252E-2</c:v>
                </c:pt>
                <c:pt idx="62">
                  <c:v>6.281200003286358E-3</c:v>
                </c:pt>
                <c:pt idx="63">
                  <c:v>-9.5915999991120771E-3</c:v>
                </c:pt>
                <c:pt idx="64">
                  <c:v>1.9140000222250819E-4</c:v>
                </c:pt>
                <c:pt idx="65">
                  <c:v>-1.9245799994678237E-2</c:v>
                </c:pt>
                <c:pt idx="66">
                  <c:v>-1.9567600000300445E-2</c:v>
                </c:pt>
                <c:pt idx="67">
                  <c:v>-3.7845999904675409E-3</c:v>
                </c:pt>
                <c:pt idx="68">
                  <c:v>-2.0438799998373725E-2</c:v>
                </c:pt>
                <c:pt idx="69">
                  <c:v>-9.8449999932199717E-3</c:v>
                </c:pt>
                <c:pt idx="70">
                  <c:v>-7.7621999953407794E-3</c:v>
                </c:pt>
                <c:pt idx="71">
                  <c:v>-8.5419999959412962E-3</c:v>
                </c:pt>
                <c:pt idx="72">
                  <c:v>-8.1961999894701876E-3</c:v>
                </c:pt>
                <c:pt idx="73">
                  <c:v>-6.4751999962027185E-3</c:v>
                </c:pt>
                <c:pt idx="74">
                  <c:v>-8.0139999990933575E-3</c:v>
                </c:pt>
                <c:pt idx="75">
                  <c:v>-1.9106999992800411E-2</c:v>
                </c:pt>
                <c:pt idx="76">
                  <c:v>-2.4495999969076365E-3</c:v>
                </c:pt>
                <c:pt idx="77">
                  <c:v>-6.6681999960565008E-3</c:v>
                </c:pt>
                <c:pt idx="78">
                  <c:v>-2.5644199995440431E-2</c:v>
                </c:pt>
                <c:pt idx="79">
                  <c:v>-6.6441999952076003E-3</c:v>
                </c:pt>
                <c:pt idx="80">
                  <c:v>-3.1433999974979088E-3</c:v>
                </c:pt>
                <c:pt idx="81">
                  <c:v>1.1029500004951842E-2</c:v>
                </c:pt>
                <c:pt idx="82">
                  <c:v>-1.8954200000735E-2</c:v>
                </c:pt>
                <c:pt idx="83">
                  <c:v>-1.2906899995869026E-2</c:v>
                </c:pt>
                <c:pt idx="84">
                  <c:v>-9.8269999944022857E-3</c:v>
                </c:pt>
                <c:pt idx="85">
                  <c:v>-1.4984000008553267E-3</c:v>
                </c:pt>
                <c:pt idx="86">
                  <c:v>-1.8902999989222735E-2</c:v>
                </c:pt>
                <c:pt idx="87">
                  <c:v>-1.0402199994132388E-2</c:v>
                </c:pt>
                <c:pt idx="88">
                  <c:v>-2.3968799992871936E-2</c:v>
                </c:pt>
                <c:pt idx="89">
                  <c:v>-2.3497399997722823E-2</c:v>
                </c:pt>
                <c:pt idx="90">
                  <c:v>-3.0122199998004362E-2</c:v>
                </c:pt>
                <c:pt idx="91">
                  <c:v>-2.7443999992101453E-2</c:v>
                </c:pt>
                <c:pt idx="92">
                  <c:v>-2.7662599997711368E-2</c:v>
                </c:pt>
                <c:pt idx="93">
                  <c:v>-2.6473399993847124E-2</c:v>
                </c:pt>
                <c:pt idx="98">
                  <c:v>-3.4384200000204146E-2</c:v>
                </c:pt>
                <c:pt idx="99">
                  <c:v>-3.885239999362966E-2</c:v>
                </c:pt>
                <c:pt idx="100">
                  <c:v>-4.0296599989233073E-2</c:v>
                </c:pt>
                <c:pt idx="101">
                  <c:v>-2.701119999983348E-2</c:v>
                </c:pt>
                <c:pt idx="102">
                  <c:v>-5.8143799993558787E-2</c:v>
                </c:pt>
                <c:pt idx="107">
                  <c:v>-5.5085599997255486E-2</c:v>
                </c:pt>
                <c:pt idx="108">
                  <c:v>-5.1240599997981917E-2</c:v>
                </c:pt>
                <c:pt idx="110">
                  <c:v>-5.1563999993959442E-2</c:v>
                </c:pt>
                <c:pt idx="111">
                  <c:v>-4.7325899991847109E-2</c:v>
                </c:pt>
                <c:pt idx="112">
                  <c:v>-5.4096399995614775E-2</c:v>
                </c:pt>
                <c:pt idx="131">
                  <c:v>-8.7631799993687309E-2</c:v>
                </c:pt>
                <c:pt idx="132">
                  <c:v>-8.7631799804512411E-2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82-4CD8-BA55-082A24271C9B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2'!$F$21:$F$209</c:f>
              <c:numCache>
                <c:formatCode>General</c:formatCode>
                <c:ptCount val="189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31367.5</c:v>
                </c:pt>
                <c:pt idx="183">
                  <c:v>31433</c:v>
                </c:pt>
                <c:pt idx="184">
                  <c:v>31440.5</c:v>
                </c:pt>
                <c:pt idx="185">
                  <c:v>31459.5</c:v>
                </c:pt>
                <c:pt idx="186">
                  <c:v>31459.5</c:v>
                </c:pt>
                <c:pt idx="187">
                  <c:v>31459.5</c:v>
                </c:pt>
                <c:pt idx="188">
                  <c:v>31469.5</c:v>
                </c:pt>
              </c:numCache>
            </c:numRef>
          </c:xVal>
          <c:yVal>
            <c:numRef>
              <c:f>'Active 2'!$J$21:$J$209</c:f>
              <c:numCache>
                <c:formatCode>General</c:formatCode>
                <c:ptCount val="189"/>
                <c:pt idx="94">
                  <c:v>-4.0491200001270045E-2</c:v>
                </c:pt>
                <c:pt idx="95">
                  <c:v>-3.9291199995204806E-2</c:v>
                </c:pt>
                <c:pt idx="96">
                  <c:v>-4.1046999991522171E-2</c:v>
                </c:pt>
                <c:pt idx="97">
                  <c:v>-4.074699999182485E-2</c:v>
                </c:pt>
                <c:pt idx="105">
                  <c:v>-4.3604200000117999E-2</c:v>
                </c:pt>
                <c:pt idx="106">
                  <c:v>-4.3604200000117999E-2</c:v>
                </c:pt>
                <c:pt idx="109">
                  <c:v>-5.05771999960416E-2</c:v>
                </c:pt>
                <c:pt idx="114">
                  <c:v>-5.4938999994192272E-2</c:v>
                </c:pt>
                <c:pt idx="116">
                  <c:v>-5.7520299997122493E-2</c:v>
                </c:pt>
                <c:pt idx="121">
                  <c:v>-6.5216399998462293E-2</c:v>
                </c:pt>
                <c:pt idx="125">
                  <c:v>-7.0546599999943282E-2</c:v>
                </c:pt>
                <c:pt idx="130">
                  <c:v>-8.5452599996642675E-2</c:v>
                </c:pt>
                <c:pt idx="135">
                  <c:v>-8.9128599996911362E-2</c:v>
                </c:pt>
                <c:pt idx="138">
                  <c:v>-9.4785900000715628E-2</c:v>
                </c:pt>
                <c:pt idx="159">
                  <c:v>-9.2234499992628116E-2</c:v>
                </c:pt>
                <c:pt idx="160">
                  <c:v>-9.3743799989169929E-2</c:v>
                </c:pt>
                <c:pt idx="171">
                  <c:v>-0.11171729998750379</c:v>
                </c:pt>
                <c:pt idx="172">
                  <c:v>-0.10792659999424359</c:v>
                </c:pt>
                <c:pt idx="173">
                  <c:v>-0.1111451999968267</c:v>
                </c:pt>
                <c:pt idx="175">
                  <c:v>-0.11492809999617748</c:v>
                </c:pt>
                <c:pt idx="176">
                  <c:v>-0.11193739998998353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582-4CD8-BA55-082A24271C9B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2'!$F$21:$F$2000</c:f>
              <c:numCache>
                <c:formatCode>General</c:formatCode>
                <c:ptCount val="1980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31367.5</c:v>
                </c:pt>
                <c:pt idx="183">
                  <c:v>31433</c:v>
                </c:pt>
                <c:pt idx="184">
                  <c:v>31440.5</c:v>
                </c:pt>
                <c:pt idx="185">
                  <c:v>31459.5</c:v>
                </c:pt>
                <c:pt idx="186">
                  <c:v>31459.5</c:v>
                </c:pt>
                <c:pt idx="187">
                  <c:v>31459.5</c:v>
                </c:pt>
                <c:pt idx="188">
                  <c:v>31469.5</c:v>
                </c:pt>
                <c:pt idx="189">
                  <c:v>31469.5</c:v>
                </c:pt>
                <c:pt idx="190">
                  <c:v>31469.5</c:v>
                </c:pt>
                <c:pt idx="191">
                  <c:v>31471</c:v>
                </c:pt>
                <c:pt idx="192">
                  <c:v>31475.5</c:v>
                </c:pt>
                <c:pt idx="193">
                  <c:v>31490</c:v>
                </c:pt>
                <c:pt idx="194">
                  <c:v>31547</c:v>
                </c:pt>
                <c:pt idx="195">
                  <c:v>31551</c:v>
                </c:pt>
                <c:pt idx="196">
                  <c:v>31922</c:v>
                </c:pt>
                <c:pt idx="197">
                  <c:v>31973</c:v>
                </c:pt>
                <c:pt idx="198">
                  <c:v>31999</c:v>
                </c:pt>
                <c:pt idx="199">
                  <c:v>32046</c:v>
                </c:pt>
                <c:pt idx="200">
                  <c:v>32081</c:v>
                </c:pt>
                <c:pt idx="201">
                  <c:v>32542</c:v>
                </c:pt>
                <c:pt idx="202">
                  <c:v>32602</c:v>
                </c:pt>
                <c:pt idx="203">
                  <c:v>32605</c:v>
                </c:pt>
                <c:pt idx="204">
                  <c:v>32622.5</c:v>
                </c:pt>
                <c:pt idx="205">
                  <c:v>33061</c:v>
                </c:pt>
                <c:pt idx="206">
                  <c:v>33098</c:v>
                </c:pt>
                <c:pt idx="207">
                  <c:v>33124</c:v>
                </c:pt>
                <c:pt idx="208">
                  <c:v>33661</c:v>
                </c:pt>
                <c:pt idx="209">
                  <c:v>33994.5</c:v>
                </c:pt>
                <c:pt idx="210">
                  <c:v>34197</c:v>
                </c:pt>
                <c:pt idx="211">
                  <c:v>34617</c:v>
                </c:pt>
              </c:numCache>
            </c:numRef>
          </c:xVal>
          <c:yVal>
            <c:numRef>
              <c:f>'Active 2'!$K$21:$K$2000</c:f>
              <c:numCache>
                <c:formatCode>General</c:formatCode>
                <c:ptCount val="1980"/>
                <c:pt idx="118">
                  <c:v>-6.1800199990102556E-2</c:v>
                </c:pt>
                <c:pt idx="126">
                  <c:v>-7.091549999313429E-2</c:v>
                </c:pt>
                <c:pt idx="133">
                  <c:v>-8.713799999532057E-2</c:v>
                </c:pt>
                <c:pt idx="134">
                  <c:v>-8.4681399996043183E-2</c:v>
                </c:pt>
                <c:pt idx="136">
                  <c:v>-9.1980499993951526E-2</c:v>
                </c:pt>
                <c:pt idx="139">
                  <c:v>-9.0150999989418779E-2</c:v>
                </c:pt>
                <c:pt idx="140">
                  <c:v>-8.8305999997828621E-2</c:v>
                </c:pt>
                <c:pt idx="141">
                  <c:v>-9.1030199997476302E-2</c:v>
                </c:pt>
                <c:pt idx="142">
                  <c:v>-9.2826200001582038E-2</c:v>
                </c:pt>
                <c:pt idx="143">
                  <c:v>-9.2796199998701923E-2</c:v>
                </c:pt>
                <c:pt idx="144">
                  <c:v>-9.2726199996832293E-2</c:v>
                </c:pt>
                <c:pt idx="145">
                  <c:v>-9.2566200000874233E-2</c:v>
                </c:pt>
                <c:pt idx="146">
                  <c:v>-9.8445999996329192E-2</c:v>
                </c:pt>
                <c:pt idx="147">
                  <c:v>-9.7966000001179054E-2</c:v>
                </c:pt>
                <c:pt idx="148">
                  <c:v>-9.417599999869708E-2</c:v>
                </c:pt>
                <c:pt idx="149">
                  <c:v>-9.7663900000043213E-2</c:v>
                </c:pt>
                <c:pt idx="150">
                  <c:v>-9.7283899995090906E-2</c:v>
                </c:pt>
                <c:pt idx="151">
                  <c:v>-9.6773899997060653E-2</c:v>
                </c:pt>
                <c:pt idx="152">
                  <c:v>-9.650139999575913E-2</c:v>
                </c:pt>
                <c:pt idx="153">
                  <c:v>-9.2313799999828916E-2</c:v>
                </c:pt>
                <c:pt idx="154">
                  <c:v>-9.5431599991570693E-2</c:v>
                </c:pt>
                <c:pt idx="155">
                  <c:v>-9.4874999995226972E-2</c:v>
                </c:pt>
                <c:pt idx="156">
                  <c:v>-9.4046999998681713E-2</c:v>
                </c:pt>
                <c:pt idx="157">
                  <c:v>-7.9686499993840698E-2</c:v>
                </c:pt>
                <c:pt idx="158">
                  <c:v>-9.4482599997718353E-2</c:v>
                </c:pt>
                <c:pt idx="161">
                  <c:v>-9.5560999987355899E-2</c:v>
                </c:pt>
                <c:pt idx="162">
                  <c:v>-9.7930599993560463E-2</c:v>
                </c:pt>
                <c:pt idx="163">
                  <c:v>-0.10682429999724263</c:v>
                </c:pt>
                <c:pt idx="164">
                  <c:v>-0.10429429999931017</c:v>
                </c:pt>
                <c:pt idx="165">
                  <c:v>-0.10419429999456042</c:v>
                </c:pt>
                <c:pt idx="166">
                  <c:v>-0.10189429999445565</c:v>
                </c:pt>
                <c:pt idx="167">
                  <c:v>-9.8059999996621627E-2</c:v>
                </c:pt>
                <c:pt idx="169">
                  <c:v>-0.10458479999215342</c:v>
                </c:pt>
                <c:pt idx="170">
                  <c:v>-0.10870371796772815</c:v>
                </c:pt>
                <c:pt idx="177">
                  <c:v>-0.11078379998798482</c:v>
                </c:pt>
                <c:pt idx="178">
                  <c:v>-0.11332499999116408</c:v>
                </c:pt>
                <c:pt idx="179">
                  <c:v>-0.11415749999287073</c:v>
                </c:pt>
                <c:pt idx="180">
                  <c:v>-0.11497219999728259</c:v>
                </c:pt>
                <c:pt idx="181">
                  <c:v>-0.11387219999596709</c:v>
                </c:pt>
                <c:pt idx="182">
                  <c:v>-0.1219784999921103</c:v>
                </c:pt>
                <c:pt idx="183">
                  <c:v>-0.11608459999115439</c:v>
                </c:pt>
                <c:pt idx="184">
                  <c:v>-0.11963109998760046</c:v>
                </c:pt>
                <c:pt idx="185">
                  <c:v>-0.13134889999491861</c:v>
                </c:pt>
                <c:pt idx="186">
                  <c:v>-0.1284488999954192</c:v>
                </c:pt>
                <c:pt idx="187">
                  <c:v>-0.12524889999622246</c:v>
                </c:pt>
                <c:pt idx="188">
                  <c:v>-0.11941089999163523</c:v>
                </c:pt>
                <c:pt idx="189">
                  <c:v>-0.11791089999314863</c:v>
                </c:pt>
                <c:pt idx="190">
                  <c:v>-0.11751089998870157</c:v>
                </c:pt>
                <c:pt idx="191">
                  <c:v>-0.11792019999120384</c:v>
                </c:pt>
                <c:pt idx="192">
                  <c:v>-0.12264809999032877</c:v>
                </c:pt>
                <c:pt idx="193">
                  <c:v>-0.12093799999274779</c:v>
                </c:pt>
                <c:pt idx="194">
                  <c:v>-0.11739139999554027</c:v>
                </c:pt>
                <c:pt idx="195">
                  <c:v>-0.11731619999045506</c:v>
                </c:pt>
                <c:pt idx="196">
                  <c:v>-0.11981639999430627</c:v>
                </c:pt>
                <c:pt idx="197">
                  <c:v>-0.1196325999990222</c:v>
                </c:pt>
                <c:pt idx="198">
                  <c:v>-0.11509379999188241</c:v>
                </c:pt>
                <c:pt idx="199">
                  <c:v>-0.11988519999431446</c:v>
                </c:pt>
                <c:pt idx="200">
                  <c:v>-0.12050219999946421</c:v>
                </c:pt>
                <c:pt idx="201">
                  <c:v>-0.1231603999985964</c:v>
                </c:pt>
                <c:pt idx="202">
                  <c:v>-0.12173239999538055</c:v>
                </c:pt>
                <c:pt idx="203">
                  <c:v>-0.12115099999209633</c:v>
                </c:pt>
                <c:pt idx="204">
                  <c:v>-0.11915949999820441</c:v>
                </c:pt>
                <c:pt idx="205">
                  <c:v>-0.13137820016709156</c:v>
                </c:pt>
                <c:pt idx="206">
                  <c:v>-0.12100759999157162</c:v>
                </c:pt>
                <c:pt idx="207">
                  <c:v>-0.1203687999950489</c:v>
                </c:pt>
                <c:pt idx="208">
                  <c:v>-0.1230981999906362</c:v>
                </c:pt>
                <c:pt idx="209">
                  <c:v>-0.12986589991487563</c:v>
                </c:pt>
                <c:pt idx="210">
                  <c:v>-0.12602139999216888</c:v>
                </c:pt>
                <c:pt idx="211">
                  <c:v>-0.12972539999464061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582-4CD8-BA55-082A24271C9B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S%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2'!$F$21:$F$209</c:f>
              <c:numCache>
                <c:formatCode>General</c:formatCode>
                <c:ptCount val="189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31367.5</c:v>
                </c:pt>
                <c:pt idx="183">
                  <c:v>31433</c:v>
                </c:pt>
                <c:pt idx="184">
                  <c:v>31440.5</c:v>
                </c:pt>
                <c:pt idx="185">
                  <c:v>31459.5</c:v>
                </c:pt>
                <c:pt idx="186">
                  <c:v>31459.5</c:v>
                </c:pt>
                <c:pt idx="187">
                  <c:v>31459.5</c:v>
                </c:pt>
                <c:pt idx="188">
                  <c:v>31469.5</c:v>
                </c:pt>
              </c:numCache>
            </c:numRef>
          </c:xVal>
          <c:yVal>
            <c:numRef>
              <c:f>'Active 2'!$L$21:$L$209</c:f>
              <c:numCache>
                <c:formatCode>General</c:formatCode>
                <c:ptCount val="189"/>
                <c:pt idx="117">
                  <c:v>-6.1820199989597313E-2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582-4CD8-BA55-082A24271C9B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2'!$F$21:$F$209</c:f>
              <c:numCache>
                <c:formatCode>General</c:formatCode>
                <c:ptCount val="189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31367.5</c:v>
                </c:pt>
                <c:pt idx="183">
                  <c:v>31433</c:v>
                </c:pt>
                <c:pt idx="184">
                  <c:v>31440.5</c:v>
                </c:pt>
                <c:pt idx="185">
                  <c:v>31459.5</c:v>
                </c:pt>
                <c:pt idx="186">
                  <c:v>31459.5</c:v>
                </c:pt>
                <c:pt idx="187">
                  <c:v>31459.5</c:v>
                </c:pt>
                <c:pt idx="188">
                  <c:v>31469.5</c:v>
                </c:pt>
              </c:numCache>
            </c:numRef>
          </c:xVal>
          <c:yVal>
            <c:numRef>
              <c:f>'Active 2'!$M$21:$M$209</c:f>
              <c:numCache>
                <c:formatCode>General</c:formatCode>
                <c:ptCount val="1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582-4CD8-BA55-082A24271C9B}"/>
            </c:ext>
          </c:extLst>
        </c:ser>
        <c:ser>
          <c:idx val="6"/>
          <c:order val="6"/>
          <c:tx>
            <c:strRef>
              <c:f>'Active 2'!$AX$1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2'!$AW$2:$AW$141</c:f>
              <c:numCache>
                <c:formatCode>General</c:formatCode>
                <c:ptCount val="140"/>
                <c:pt idx="0">
                  <c:v>0</c:v>
                </c:pt>
                <c:pt idx="1">
                  <c:v>250</c:v>
                </c:pt>
                <c:pt idx="2">
                  <c:v>500</c:v>
                </c:pt>
                <c:pt idx="3">
                  <c:v>750</c:v>
                </c:pt>
                <c:pt idx="4">
                  <c:v>1000</c:v>
                </c:pt>
                <c:pt idx="5">
                  <c:v>1250</c:v>
                </c:pt>
                <c:pt idx="6">
                  <c:v>1500</c:v>
                </c:pt>
                <c:pt idx="7">
                  <c:v>1750</c:v>
                </c:pt>
                <c:pt idx="8">
                  <c:v>2000</c:v>
                </c:pt>
                <c:pt idx="9">
                  <c:v>2250</c:v>
                </c:pt>
                <c:pt idx="10">
                  <c:v>2500</c:v>
                </c:pt>
                <c:pt idx="11">
                  <c:v>2750</c:v>
                </c:pt>
                <c:pt idx="12">
                  <c:v>3000</c:v>
                </c:pt>
                <c:pt idx="13">
                  <c:v>3250</c:v>
                </c:pt>
                <c:pt idx="14">
                  <c:v>3500</c:v>
                </c:pt>
                <c:pt idx="15">
                  <c:v>3750</c:v>
                </c:pt>
                <c:pt idx="16">
                  <c:v>4000</c:v>
                </c:pt>
                <c:pt idx="17">
                  <c:v>4250</c:v>
                </c:pt>
                <c:pt idx="18">
                  <c:v>4500</c:v>
                </c:pt>
                <c:pt idx="19">
                  <c:v>4750</c:v>
                </c:pt>
                <c:pt idx="20">
                  <c:v>5000</c:v>
                </c:pt>
                <c:pt idx="21">
                  <c:v>5250</c:v>
                </c:pt>
                <c:pt idx="22">
                  <c:v>5500</c:v>
                </c:pt>
                <c:pt idx="23">
                  <c:v>5750</c:v>
                </c:pt>
                <c:pt idx="24">
                  <c:v>6000</c:v>
                </c:pt>
                <c:pt idx="25">
                  <c:v>6250</c:v>
                </c:pt>
                <c:pt idx="26">
                  <c:v>6500</c:v>
                </c:pt>
                <c:pt idx="27">
                  <c:v>6750</c:v>
                </c:pt>
                <c:pt idx="28">
                  <c:v>7000</c:v>
                </c:pt>
                <c:pt idx="29">
                  <c:v>7250</c:v>
                </c:pt>
                <c:pt idx="30">
                  <c:v>7500</c:v>
                </c:pt>
                <c:pt idx="31">
                  <c:v>7750</c:v>
                </c:pt>
                <c:pt idx="32">
                  <c:v>8000</c:v>
                </c:pt>
                <c:pt idx="33">
                  <c:v>8250</c:v>
                </c:pt>
                <c:pt idx="34">
                  <c:v>8500</c:v>
                </c:pt>
                <c:pt idx="35">
                  <c:v>8750</c:v>
                </c:pt>
                <c:pt idx="36">
                  <c:v>9000</c:v>
                </c:pt>
                <c:pt idx="37">
                  <c:v>9250</c:v>
                </c:pt>
                <c:pt idx="38">
                  <c:v>9500</c:v>
                </c:pt>
                <c:pt idx="39">
                  <c:v>9750</c:v>
                </c:pt>
                <c:pt idx="40">
                  <c:v>10000</c:v>
                </c:pt>
                <c:pt idx="41">
                  <c:v>10250</c:v>
                </c:pt>
                <c:pt idx="42">
                  <c:v>10500</c:v>
                </c:pt>
                <c:pt idx="43">
                  <c:v>10750</c:v>
                </c:pt>
                <c:pt idx="44">
                  <c:v>11000</c:v>
                </c:pt>
                <c:pt idx="45">
                  <c:v>11250</c:v>
                </c:pt>
                <c:pt idx="46">
                  <c:v>11500</c:v>
                </c:pt>
                <c:pt idx="47">
                  <c:v>11750</c:v>
                </c:pt>
                <c:pt idx="48">
                  <c:v>12000</c:v>
                </c:pt>
                <c:pt idx="49">
                  <c:v>12250</c:v>
                </c:pt>
                <c:pt idx="50">
                  <c:v>12500</c:v>
                </c:pt>
                <c:pt idx="51">
                  <c:v>12750</c:v>
                </c:pt>
                <c:pt idx="52">
                  <c:v>13000</c:v>
                </c:pt>
                <c:pt idx="53">
                  <c:v>13250</c:v>
                </c:pt>
                <c:pt idx="54">
                  <c:v>13500</c:v>
                </c:pt>
                <c:pt idx="55">
                  <c:v>13750</c:v>
                </c:pt>
                <c:pt idx="56">
                  <c:v>14000</c:v>
                </c:pt>
                <c:pt idx="57">
                  <c:v>14250</c:v>
                </c:pt>
                <c:pt idx="58">
                  <c:v>14500</c:v>
                </c:pt>
                <c:pt idx="59">
                  <c:v>14750</c:v>
                </c:pt>
                <c:pt idx="60">
                  <c:v>15000</c:v>
                </c:pt>
                <c:pt idx="61">
                  <c:v>15250</c:v>
                </c:pt>
                <c:pt idx="62">
                  <c:v>15500</c:v>
                </c:pt>
                <c:pt idx="63">
                  <c:v>15750</c:v>
                </c:pt>
                <c:pt idx="64">
                  <c:v>16000</c:v>
                </c:pt>
                <c:pt idx="65">
                  <c:v>16250</c:v>
                </c:pt>
                <c:pt idx="66">
                  <c:v>16500</c:v>
                </c:pt>
                <c:pt idx="67">
                  <c:v>16750</c:v>
                </c:pt>
                <c:pt idx="68">
                  <c:v>17000</c:v>
                </c:pt>
                <c:pt idx="69">
                  <c:v>17250</c:v>
                </c:pt>
                <c:pt idx="70">
                  <c:v>17500</c:v>
                </c:pt>
                <c:pt idx="71">
                  <c:v>17750</c:v>
                </c:pt>
                <c:pt idx="72">
                  <c:v>18000</c:v>
                </c:pt>
                <c:pt idx="73">
                  <c:v>18250</c:v>
                </c:pt>
                <c:pt idx="74">
                  <c:v>18500</c:v>
                </c:pt>
                <c:pt idx="75">
                  <c:v>18750</c:v>
                </c:pt>
                <c:pt idx="76">
                  <c:v>19000</c:v>
                </c:pt>
                <c:pt idx="77">
                  <c:v>19250</c:v>
                </c:pt>
                <c:pt idx="78">
                  <c:v>19500</c:v>
                </c:pt>
                <c:pt idx="79">
                  <c:v>19750</c:v>
                </c:pt>
                <c:pt idx="80">
                  <c:v>20000</c:v>
                </c:pt>
                <c:pt idx="81">
                  <c:v>20250</c:v>
                </c:pt>
                <c:pt idx="82">
                  <c:v>20500</c:v>
                </c:pt>
                <c:pt idx="83">
                  <c:v>20750</c:v>
                </c:pt>
                <c:pt idx="84">
                  <c:v>21000</c:v>
                </c:pt>
                <c:pt idx="85">
                  <c:v>21250</c:v>
                </c:pt>
                <c:pt idx="86">
                  <c:v>21500</c:v>
                </c:pt>
                <c:pt idx="87">
                  <c:v>21750</c:v>
                </c:pt>
                <c:pt idx="88">
                  <c:v>22000</c:v>
                </c:pt>
                <c:pt idx="89">
                  <c:v>22250</c:v>
                </c:pt>
                <c:pt idx="90">
                  <c:v>22500</c:v>
                </c:pt>
                <c:pt idx="91">
                  <c:v>22750</c:v>
                </c:pt>
                <c:pt idx="92">
                  <c:v>23000</c:v>
                </c:pt>
                <c:pt idx="93">
                  <c:v>23250</c:v>
                </c:pt>
                <c:pt idx="94">
                  <c:v>23500</c:v>
                </c:pt>
                <c:pt idx="95">
                  <c:v>23750</c:v>
                </c:pt>
                <c:pt idx="96">
                  <c:v>24000</c:v>
                </c:pt>
                <c:pt idx="97">
                  <c:v>24250</c:v>
                </c:pt>
                <c:pt idx="98">
                  <c:v>24500</c:v>
                </c:pt>
                <c:pt idx="99">
                  <c:v>24750</c:v>
                </c:pt>
                <c:pt idx="100">
                  <c:v>25000</c:v>
                </c:pt>
                <c:pt idx="101">
                  <c:v>25250</c:v>
                </c:pt>
                <c:pt idx="102">
                  <c:v>25500</c:v>
                </c:pt>
                <c:pt idx="103">
                  <c:v>25750</c:v>
                </c:pt>
                <c:pt idx="104">
                  <c:v>26000</c:v>
                </c:pt>
                <c:pt idx="105">
                  <c:v>26250</c:v>
                </c:pt>
                <c:pt idx="106">
                  <c:v>26500</c:v>
                </c:pt>
                <c:pt idx="107">
                  <c:v>26750</c:v>
                </c:pt>
                <c:pt idx="108">
                  <c:v>27000</c:v>
                </c:pt>
                <c:pt idx="109">
                  <c:v>27250</c:v>
                </c:pt>
                <c:pt idx="110">
                  <c:v>27500</c:v>
                </c:pt>
                <c:pt idx="111">
                  <c:v>27750</c:v>
                </c:pt>
                <c:pt idx="112">
                  <c:v>28000</c:v>
                </c:pt>
                <c:pt idx="113">
                  <c:v>28250</c:v>
                </c:pt>
                <c:pt idx="114">
                  <c:v>28500</c:v>
                </c:pt>
                <c:pt idx="115">
                  <c:v>28750</c:v>
                </c:pt>
                <c:pt idx="116">
                  <c:v>29000</c:v>
                </c:pt>
                <c:pt idx="117">
                  <c:v>29250</c:v>
                </c:pt>
                <c:pt idx="118">
                  <c:v>29500</c:v>
                </c:pt>
                <c:pt idx="119">
                  <c:v>29750</c:v>
                </c:pt>
                <c:pt idx="120">
                  <c:v>30000</c:v>
                </c:pt>
                <c:pt idx="121">
                  <c:v>30250</c:v>
                </c:pt>
                <c:pt idx="122">
                  <c:v>30500</c:v>
                </c:pt>
                <c:pt idx="123">
                  <c:v>30750</c:v>
                </c:pt>
                <c:pt idx="124">
                  <c:v>31000</c:v>
                </c:pt>
                <c:pt idx="125">
                  <c:v>31250</c:v>
                </c:pt>
                <c:pt idx="126">
                  <c:v>31500</c:v>
                </c:pt>
                <c:pt idx="127">
                  <c:v>31750</c:v>
                </c:pt>
                <c:pt idx="128">
                  <c:v>32000</c:v>
                </c:pt>
                <c:pt idx="129">
                  <c:v>32250</c:v>
                </c:pt>
                <c:pt idx="130">
                  <c:v>32500</c:v>
                </c:pt>
                <c:pt idx="131">
                  <c:v>32750</c:v>
                </c:pt>
                <c:pt idx="132">
                  <c:v>33000</c:v>
                </c:pt>
                <c:pt idx="133">
                  <c:v>33250</c:v>
                </c:pt>
                <c:pt idx="134">
                  <c:v>33500</c:v>
                </c:pt>
                <c:pt idx="135">
                  <c:v>33750</c:v>
                </c:pt>
                <c:pt idx="136">
                  <c:v>34000</c:v>
                </c:pt>
                <c:pt idx="137">
                  <c:v>34250</c:v>
                </c:pt>
                <c:pt idx="138">
                  <c:v>34500</c:v>
                </c:pt>
                <c:pt idx="139">
                  <c:v>34750</c:v>
                </c:pt>
              </c:numCache>
            </c:numRef>
          </c:xVal>
          <c:yVal>
            <c:numRef>
              <c:f>'Active 2'!$AX$2:$AX$141</c:f>
              <c:numCache>
                <c:formatCode>General</c:formatCode>
                <c:ptCount val="140"/>
                <c:pt idx="0">
                  <c:v>-8.0260692128830829E-3</c:v>
                </c:pt>
                <c:pt idx="1">
                  <c:v>-7.2177461494921432E-3</c:v>
                </c:pt>
                <c:pt idx="2">
                  <c:v>-6.3990130310305551E-3</c:v>
                </c:pt>
                <c:pt idx="3">
                  <c:v>-5.5718959903610921E-3</c:v>
                </c:pt>
                <c:pt idx="4">
                  <c:v>-4.7384694175961108E-3</c:v>
                </c:pt>
                <c:pt idx="5">
                  <c:v>-3.9008531740193754E-3</c:v>
                </c:pt>
                <c:pt idx="6">
                  <c:v>-3.0612094781817542E-3</c:v>
                </c:pt>
                <c:pt idx="7">
                  <c:v>-2.221739458599015E-3</c:v>
                </c:pt>
                <c:pt idx="8">
                  <c:v>-1.3846793699613287E-3</c:v>
                </c:pt>
                <c:pt idx="9">
                  <c:v>-5.5229647251884076E-4</c:v>
                </c:pt>
                <c:pt idx="10">
                  <c:v>2.7311542266987565E-4</c:v>
                </c:pt>
                <c:pt idx="11">
                  <c:v>1.0892407366730732E-3</c:v>
                </c:pt>
                <c:pt idx="12">
                  <c:v>1.8937472243695901E-3</c:v>
                </c:pt>
                <c:pt idx="13">
                  <c:v>2.6842913817827583E-3</c:v>
                </c:pt>
                <c:pt idx="14">
                  <c:v>3.4585241421642484E-3</c:v>
                </c:pt>
                <c:pt idx="15">
                  <c:v>4.2140968400412853E-3</c:v>
                </c:pt>
                <c:pt idx="16">
                  <c:v>4.9486674185235668E-3</c:v>
                </c:pt>
                <c:pt idx="17">
                  <c:v>5.6599068512855587E-3</c:v>
                </c:pt>
                <c:pt idx="18">
                  <c:v>6.3455057468637215E-3</c:v>
                </c:pt>
                <c:pt idx="19">
                  <c:v>7.0031810993098007E-3</c:v>
                </c:pt>
                <c:pt idx="20">
                  <c:v>7.6306831458977792E-3</c:v>
                </c:pt>
                <c:pt idx="21">
                  <c:v>8.2258022895667499E-3</c:v>
                </c:pt>
                <c:pt idx="22">
                  <c:v>8.7863760411733514E-3</c:v>
                </c:pt>
                <c:pt idx="23">
                  <c:v>9.3102959344901308E-3</c:v>
                </c:pt>
                <c:pt idx="24">
                  <c:v>9.7955143652921906E-3</c:v>
                </c:pt>
                <c:pt idx="25">
                  <c:v>1.0240051304873696E-2</c:v>
                </c:pt>
                <c:pt idx="26">
                  <c:v>1.0642000837977342E-2</c:v>
                </c:pt>
                <c:pt idx="27">
                  <c:v>1.0999537475437391E-2</c:v>
                </c:pt>
                <c:pt idx="28">
                  <c:v>1.1310922192848412E-2</c:v>
                </c:pt>
                <c:pt idx="29">
                  <c:v>1.1574508148284344E-2</c:v>
                </c:pt>
                <c:pt idx="30">
                  <c:v>1.1788746034493088E-2</c:v>
                </c:pt>
                <c:pt idx="31">
                  <c:v>1.1952189024055052E-2</c:v>
                </c:pt>
                <c:pt idx="32">
                  <c:v>1.2063497269674494E-2</c:v>
                </c:pt>
                <c:pt idx="33">
                  <c:v>1.2121441926016514E-2</c:v>
                </c:pt>
                <c:pt idx="34">
                  <c:v>1.2124908664234532E-2</c:v>
                </c:pt>
                <c:pt idx="35">
                  <c:v>1.2072900655472691E-2</c:v>
                </c:pt>
                <c:pt idx="36">
                  <c:v>1.196454100508252E-2</c:v>
                </c:pt>
                <c:pt idx="37">
                  <c:v>1.1799074624961242E-2</c:v>
                </c:pt>
                <c:pt idx="38">
                  <c:v>1.1575869537202153E-2</c:v>
                </c:pt>
                <c:pt idx="39">
                  <c:v>1.1294417608035255E-2</c:v>
                </c:pt>
                <c:pt idx="40">
                  <c:v>1.0954334716730837E-2</c:v>
                </c:pt>
                <c:pt idx="41">
                  <c:v>1.0555360369638889E-2</c:v>
                </c:pt>
                <c:pt idx="42">
                  <c:v>1.0097356774753957E-2</c:v>
                </c:pt>
                <c:pt idx="43">
                  <c:v>9.580307397045143E-3</c:v>
                </c:pt>
                <c:pt idx="44">
                  <c:v>9.0043150192050669E-3</c:v>
                </c:pt>
                <c:pt idx="45">
                  <c:v>8.3695993363910245E-3</c:v>
                </c:pt>
                <c:pt idx="46">
                  <c:v>7.6764941169124301E-3</c:v>
                </c:pt>
                <c:pt idx="47">
                  <c:v>6.925443963629381E-3</c:v>
                </c:pt>
                <c:pt idx="48">
                  <c:v>6.117000713052545E-3</c:v>
                </c:pt>
                <c:pt idx="49">
                  <c:v>5.2518195107693205E-3</c:v>
                </c:pt>
                <c:pt idx="50">
                  <c:v>4.3306546028766268E-3</c:v>
                </c:pt>
                <c:pt idx="51">
                  <c:v>3.3543548835953327E-3</c:v>
                </c:pt>
                <c:pt idx="52">
                  <c:v>2.3238592392071794E-3</c:v>
                </c:pt>
                <c:pt idx="53">
                  <c:v>1.2401917279296557E-3</c:v>
                </c:pt>
                <c:pt idx="54">
                  <c:v>1.0445663437460423E-4</c:v>
                </c:pt>
                <c:pt idx="55">
                  <c:v>-1.0821665641288364E-3</c:v>
                </c:pt>
                <c:pt idx="56">
                  <c:v>-2.3184282837729608E-3</c:v>
                </c:pt>
                <c:pt idx="57">
                  <c:v>-3.6030139394893149E-3</c:v>
                </c:pt>
                <c:pt idx="58">
                  <c:v>-4.9345490377871865E-3</c:v>
                </c:pt>
                <c:pt idx="59">
                  <c:v>-6.311604228252346E-3</c:v>
                </c:pt>
                <c:pt idx="60">
                  <c:v>-7.7327002872715767E-3</c:v>
                </c:pt>
                <c:pt idx="61">
                  <c:v>-9.1963130101468116E-3</c:v>
                </c:pt>
                <c:pt idx="62">
                  <c:v>-1.0700877990396006E-2</c:v>
                </c:pt>
                <c:pt idx="63">
                  <c:v>-1.2244795267658128E-2</c:v>
                </c:pt>
                <c:pt idx="64">
                  <c:v>-1.3826433828198675E-2</c:v>
                </c:pt>
                <c:pt idx="65">
                  <c:v>-1.5444135944513375E-2</c:v>
                </c:pt>
                <c:pt idx="66">
                  <c:v>-1.7096221342928743E-2</c:v>
                </c:pt>
                <c:pt idx="67">
                  <c:v>-1.8780991190377575E-2</c:v>
                </c:pt>
                <c:pt idx="68">
                  <c:v>-2.0496731893667137E-2</c:v>
                </c:pt>
                <c:pt idx="69">
                  <c:v>-2.2241718706549618E-2</c:v>
                </c:pt>
                <c:pt idx="70">
                  <c:v>-2.4014219141734336E-2</c:v>
                </c:pt>
                <c:pt idx="71">
                  <c:v>-2.5812496186652739E-2</c:v>
                </c:pt>
                <c:pt idx="72">
                  <c:v>-2.7634811323289862E-2</c:v>
                </c:pt>
                <c:pt idx="73">
                  <c:v>-2.9479427353740418E-2</c:v>
                </c:pt>
                <c:pt idx="74">
                  <c:v>-3.1344611034328493E-2</c:v>
                </c:pt>
                <c:pt idx="75">
                  <c:v>-3.3228635522161633E-2</c:v>
                </c:pt>
                <c:pt idx="76">
                  <c:v>-3.5129782638871378E-2</c:v>
                </c:pt>
                <c:pt idx="77">
                  <c:v>-3.704634495703793E-2</c:v>
                </c:pt>
                <c:pt idx="78">
                  <c:v>-3.8976627715411424E-2</c:v>
                </c:pt>
                <c:pt idx="79">
                  <c:v>-4.0918950569539092E-2</c:v>
                </c:pt>
                <c:pt idx="80">
                  <c:v>-4.28716491847927E-2</c:v>
                </c:pt>
                <c:pt idx="81">
                  <c:v>-4.4833076679077107E-2</c:v>
                </c:pt>
                <c:pt idx="82">
                  <c:v>-4.6801604922697485E-2</c:v>
                </c:pt>
                <c:pt idx="83">
                  <c:v>-4.8775625702979476E-2</c:v>
                </c:pt>
                <c:pt idx="84">
                  <c:v>-5.0753551761280595E-2</c:v>
                </c:pt>
                <c:pt idx="85">
                  <c:v>-5.2733817710017193E-2</c:v>
                </c:pt>
                <c:pt idx="86">
                  <c:v>-5.4714880837257888E-2</c:v>
                </c:pt>
                <c:pt idx="87">
                  <c:v>-5.6695221806322547E-2</c:v>
                </c:pt>
                <c:pt idx="88">
                  <c:v>-5.8673345257668569E-2</c:v>
                </c:pt>
                <c:pt idx="89">
                  <c:v>-6.0647780320161625E-2</c:v>
                </c:pt>
                <c:pt idx="90">
                  <c:v>-6.2617081038616587E-2</c:v>
                </c:pt>
                <c:pt idx="91">
                  <c:v>-6.4579826724259812E-2</c:v>
                </c:pt>
                <c:pt idx="92">
                  <c:v>-6.6534622234520863E-2</c:v>
                </c:pt>
                <c:pt idx="93">
                  <c:v>-6.8480098188296853E-2</c:v>
                </c:pt>
                <c:pt idx="94">
                  <c:v>-7.0414911122573268E-2</c:v>
                </c:pt>
                <c:pt idx="95">
                  <c:v>-7.2337743596009293E-2</c:v>
                </c:pt>
                <c:pt idx="96">
                  <c:v>-7.4247304244829712E-2</c:v>
                </c:pt>
                <c:pt idx="97">
                  <c:v>-7.6142327796091841E-2</c:v>
                </c:pt>
                <c:pt idx="98">
                  <c:v>-7.8021575043134117E-2</c:v>
                </c:pt>
                <c:pt idx="99">
                  <c:v>-7.9883832787748688E-2</c:v>
                </c:pt>
                <c:pt idx="100">
                  <c:v>-8.1727913753370823E-2</c:v>
                </c:pt>
                <c:pt idx="101">
                  <c:v>-8.355265647332813E-2</c:v>
                </c:pt>
                <c:pt idx="102">
                  <c:v>-8.5356925157960617E-2</c:v>
                </c:pt>
                <c:pt idx="103">
                  <c:v>-8.7139609544191227E-2</c:v>
                </c:pt>
                <c:pt idx="104">
                  <c:v>-8.8899624730913812E-2</c:v>
                </c:pt>
                <c:pt idx="105">
                  <c:v>-9.063591100335687E-2</c:v>
                </c:pt>
                <c:pt idx="106">
                  <c:v>-9.2347433649387384E-2</c:v>
                </c:pt>
                <c:pt idx="107">
                  <c:v>-9.403318277053449E-2</c:v>
                </c:pt>
                <c:pt idx="108">
                  <c:v>-9.5692173090339769E-2</c:v>
                </c:pt>
                <c:pt idx="109">
                  <c:v>-9.7323443762476647E-2</c:v>
                </c:pt>
                <c:pt idx="110">
                  <c:v>-9.8926058180933418E-2</c:v>
                </c:pt>
                <c:pt idx="111">
                  <c:v>-0.10049910379440605</c:v>
                </c:pt>
                <c:pt idx="112">
                  <c:v>-0.10204169192692364</c:v>
                </c:pt>
                <c:pt idx="113">
                  <c:v>-0.10355295760659972</c:v>
                </c:pt>
                <c:pt idx="114">
                  <c:v>-0.10503205940429489</c:v>
                </c:pt>
                <c:pt idx="115">
                  <c:v>-0.10647817928387121</c:v>
                </c:pt>
                <c:pt idx="116">
                  <c:v>-0.10789052246562272</c:v>
                </c:pt>
                <c:pt idx="117">
                  <c:v>-0.10926831730437928</c:v>
                </c:pt>
                <c:pt idx="118">
                  <c:v>-0.11061081518370292</c:v>
                </c:pt>
                <c:pt idx="119">
                  <c:v>-0.11191729042752052</c:v>
                </c:pt>
                <c:pt idx="120">
                  <c:v>-0.11318704023047196</c:v>
                </c:pt>
                <c:pt idx="121">
                  <c:v>-0.11441938460819293</c:v>
                </c:pt>
                <c:pt idx="122">
                  <c:v>-0.11561366636869558</c:v>
                </c:pt>
                <c:pt idx="123">
                  <c:v>-0.11676925110596212</c:v>
                </c:pt>
                <c:pt idx="124">
                  <c:v>-0.1178855272168208</c:v>
                </c:pt>
                <c:pt idx="125">
                  <c:v>-0.11896190594213196</c:v>
                </c:pt>
                <c:pt idx="126">
                  <c:v>-0.11999782143327585</c:v>
                </c:pt>
                <c:pt idx="127">
                  <c:v>-0.12099273084489794</c:v>
                </c:pt>
                <c:pt idx="128">
                  <c:v>-0.12194611445483594</c:v>
                </c:pt>
                <c:pt idx="129">
                  <c:v>-0.12285747581212285</c:v>
                </c:pt>
                <c:pt idx="130">
                  <c:v>-0.12372634191392982</c:v>
                </c:pt>
                <c:pt idx="131">
                  <c:v>-0.12455226341228688</c:v>
                </c:pt>
                <c:pt idx="132">
                  <c:v>-0.12533481485138914</c:v>
                </c:pt>
                <c:pt idx="133">
                  <c:v>-0.12607359493626832</c:v>
                </c:pt>
                <c:pt idx="134">
                  <c:v>-0.12676822683358027</c:v>
                </c:pt>
                <c:pt idx="135">
                  <c:v>-0.12741835850522626</c:v>
                </c:pt>
                <c:pt idx="136">
                  <c:v>-0.12802366307549262</c:v>
                </c:pt>
                <c:pt idx="137">
                  <c:v>-0.12858383923235495</c:v>
                </c:pt>
                <c:pt idx="138">
                  <c:v>-0.12909861166355169</c:v>
                </c:pt>
                <c:pt idx="139">
                  <c:v>-0.1295677315279854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582-4CD8-BA55-082A24271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468912"/>
        <c:axId val="1"/>
      </c:scatterChart>
      <c:valAx>
        <c:axId val="765468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7988567426202283"/>
              <c:y val="0.852665916760405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5339945849667E-2"/>
              <c:y val="0.344828092140656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46891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199426111908177"/>
          <c:y val="0.91925465838509313"/>
          <c:w val="0.62697274031563843"/>
          <c:h val="6.211180124223603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AV Hya -- O-C Diagr.</a:t>
            </a:r>
          </a:p>
        </c:rich>
      </c:tx>
      <c:layout>
        <c:manualLayout>
          <c:xMode val="edge"/>
          <c:yMode val="edge"/>
          <c:x val="0.39231883393216627"/>
          <c:y val="3.4591076115485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63106796116504"/>
          <c:y val="0.13142857142857142"/>
          <c:w val="0.74563106796116507"/>
          <c:h val="0.6514285714285714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3'!$F$21:$F$300</c:f>
              <c:numCache>
                <c:formatCode>General</c:formatCode>
                <c:ptCount val="280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31367.5</c:v>
                </c:pt>
                <c:pt idx="183">
                  <c:v>31459.5</c:v>
                </c:pt>
                <c:pt idx="184">
                  <c:v>31459.5</c:v>
                </c:pt>
                <c:pt idx="185">
                  <c:v>31459.5</c:v>
                </c:pt>
                <c:pt idx="186">
                  <c:v>31469.5</c:v>
                </c:pt>
                <c:pt idx="187">
                  <c:v>31469.5</c:v>
                </c:pt>
                <c:pt idx="188">
                  <c:v>31469.5</c:v>
                </c:pt>
                <c:pt idx="189">
                  <c:v>31471</c:v>
                </c:pt>
                <c:pt idx="190">
                  <c:v>31475.5</c:v>
                </c:pt>
                <c:pt idx="191">
                  <c:v>31490</c:v>
                </c:pt>
                <c:pt idx="192">
                  <c:v>31547</c:v>
                </c:pt>
                <c:pt idx="193">
                  <c:v>31551</c:v>
                </c:pt>
                <c:pt idx="194">
                  <c:v>31922</c:v>
                </c:pt>
                <c:pt idx="195">
                  <c:v>31973</c:v>
                </c:pt>
                <c:pt idx="196">
                  <c:v>31999</c:v>
                </c:pt>
                <c:pt idx="197">
                  <c:v>32046</c:v>
                </c:pt>
                <c:pt idx="198">
                  <c:v>32081</c:v>
                </c:pt>
                <c:pt idx="199">
                  <c:v>32542</c:v>
                </c:pt>
                <c:pt idx="200">
                  <c:v>32602</c:v>
                </c:pt>
                <c:pt idx="201">
                  <c:v>32605</c:v>
                </c:pt>
                <c:pt idx="202">
                  <c:v>32622.5</c:v>
                </c:pt>
                <c:pt idx="203">
                  <c:v>33061</c:v>
                </c:pt>
                <c:pt idx="204">
                  <c:v>33098</c:v>
                </c:pt>
                <c:pt idx="205">
                  <c:v>33124</c:v>
                </c:pt>
                <c:pt idx="206">
                  <c:v>33661</c:v>
                </c:pt>
                <c:pt idx="207">
                  <c:v>33994.5</c:v>
                </c:pt>
                <c:pt idx="208">
                  <c:v>34197</c:v>
                </c:pt>
                <c:pt idx="209">
                  <c:v>34617</c:v>
                </c:pt>
              </c:numCache>
            </c:numRef>
          </c:xVal>
          <c:yVal>
            <c:numRef>
              <c:f>'Active 3'!$H$21:$H$300</c:f>
              <c:numCache>
                <c:formatCode>General</c:formatCode>
                <c:ptCount val="280"/>
                <c:pt idx="11">
                  <c:v>-1.4000000002852175E-2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99-4CD0-B928-9CA1025C2ED1}"/>
            </c:ext>
          </c:extLst>
        </c:ser>
        <c:ser>
          <c:idx val="1"/>
          <c:order val="1"/>
          <c:tx>
            <c:strRef>
              <c:f>'Active 3'!$I$20:$I$20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3'!$F$21:$F$209</c:f>
              <c:numCache>
                <c:formatCode>General</c:formatCode>
                <c:ptCount val="189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31367.5</c:v>
                </c:pt>
                <c:pt idx="183">
                  <c:v>31459.5</c:v>
                </c:pt>
                <c:pt idx="184">
                  <c:v>31459.5</c:v>
                </c:pt>
                <c:pt idx="185">
                  <c:v>31459.5</c:v>
                </c:pt>
                <c:pt idx="186">
                  <c:v>31469.5</c:v>
                </c:pt>
                <c:pt idx="187">
                  <c:v>31469.5</c:v>
                </c:pt>
                <c:pt idx="188">
                  <c:v>31469.5</c:v>
                </c:pt>
              </c:numCache>
            </c:numRef>
          </c:xVal>
          <c:yVal>
            <c:numRef>
              <c:f>'Active 3'!$I$21:$I$209</c:f>
              <c:numCache>
                <c:formatCode>General</c:formatCode>
                <c:ptCount val="189"/>
                <c:pt idx="0">
                  <c:v>-1.6220400000747759E-2</c:v>
                </c:pt>
                <c:pt idx="1">
                  <c:v>-2.8340000062598847E-4</c:v>
                </c:pt>
                <c:pt idx="2">
                  <c:v>1.9059900001593633E-2</c:v>
                </c:pt>
                <c:pt idx="3">
                  <c:v>8.4032000013394281E-3</c:v>
                </c:pt>
                <c:pt idx="4">
                  <c:v>-2.5659800001449184E-2</c:v>
                </c:pt>
                <c:pt idx="5">
                  <c:v>-3.6097600001085084E-2</c:v>
                </c:pt>
                <c:pt idx="6">
                  <c:v>-6.6535400001157541E-2</c:v>
                </c:pt>
                <c:pt idx="7">
                  <c:v>5.1196999993408099E-3</c:v>
                </c:pt>
                <c:pt idx="8">
                  <c:v>-6.0256699998717522E-2</c:v>
                </c:pt>
                <c:pt idx="9">
                  <c:v>-2.0352999999886379E-3</c:v>
                </c:pt>
                <c:pt idx="10">
                  <c:v>-6.9520000397460535E-4</c:v>
                </c:pt>
                <c:pt idx="11">
                  <c:v>-1.4000000002852175E-2</c:v>
                </c:pt>
                <c:pt idx="12">
                  <c:v>-2.0000000004074536E-3</c:v>
                </c:pt>
                <c:pt idx="13">
                  <c:v>-2.4547200002416503E-2</c:v>
                </c:pt>
                <c:pt idx="14">
                  <c:v>-5.7424400001764297E-2</c:v>
                </c:pt>
                <c:pt idx="15">
                  <c:v>-1.3231099997938145E-2</c:v>
                </c:pt>
                <c:pt idx="16">
                  <c:v>-7.557799995993264E-3</c:v>
                </c:pt>
                <c:pt idx="17">
                  <c:v>-5.9753000023192726E-3</c:v>
                </c:pt>
                <c:pt idx="18">
                  <c:v>-8.8781000013113953E-3</c:v>
                </c:pt>
                <c:pt idx="19">
                  <c:v>-1.6096999999717809E-2</c:v>
                </c:pt>
                <c:pt idx="20">
                  <c:v>-2.683699996850919E-3</c:v>
                </c:pt>
                <c:pt idx="21">
                  <c:v>1.8731700001808349E-2</c:v>
                </c:pt>
                <c:pt idx="22">
                  <c:v>-1.6487199995026458E-2</c:v>
                </c:pt>
                <c:pt idx="23">
                  <c:v>-1.0366000002250075E-2</c:v>
                </c:pt>
                <c:pt idx="24">
                  <c:v>5.4985000024316832E-3</c:v>
                </c:pt>
                <c:pt idx="25">
                  <c:v>-4.8633999977027997E-3</c:v>
                </c:pt>
                <c:pt idx="26">
                  <c:v>-5.5830999990575947E-3</c:v>
                </c:pt>
                <c:pt idx="27">
                  <c:v>-4.8019999958341941E-3</c:v>
                </c:pt>
                <c:pt idx="28">
                  <c:v>-5.8259999932488427E-3</c:v>
                </c:pt>
                <c:pt idx="29">
                  <c:v>-1.0888999997405335E-2</c:v>
                </c:pt>
                <c:pt idx="30">
                  <c:v>3.9535000032628886E-3</c:v>
                </c:pt>
                <c:pt idx="31">
                  <c:v>-9.2653999963658862E-3</c:v>
                </c:pt>
                <c:pt idx="32">
                  <c:v>1.2338000015006401E-3</c:v>
                </c:pt>
                <c:pt idx="33">
                  <c:v>-1.4859000002616085E-3</c:v>
                </c:pt>
                <c:pt idx="34">
                  <c:v>-7.9236999954446219E-3</c:v>
                </c:pt>
                <c:pt idx="35">
                  <c:v>-2.2639999951934442E-4</c:v>
                </c:pt>
                <c:pt idx="36">
                  <c:v>-1.3539999999920838E-3</c:v>
                </c:pt>
                <c:pt idx="37">
                  <c:v>-2.619810000032885E-2</c:v>
                </c:pt>
                <c:pt idx="38">
                  <c:v>-1.6198099998291582E-2</c:v>
                </c:pt>
                <c:pt idx="39">
                  <c:v>-1.5416999995068181E-2</c:v>
                </c:pt>
                <c:pt idx="40">
                  <c:v>-7.6898000043001957E-3</c:v>
                </c:pt>
                <c:pt idx="41">
                  <c:v>-1.4880399998219218E-2</c:v>
                </c:pt>
                <c:pt idx="42">
                  <c:v>-1.5850499999942258E-2</c:v>
                </c:pt>
                <c:pt idx="43">
                  <c:v>-4.3513000055099837E-3</c:v>
                </c:pt>
                <c:pt idx="44">
                  <c:v>-5.7019999803742394E-4</c:v>
                </c:pt>
                <c:pt idx="45">
                  <c:v>-3.7532999995164573E-3</c:v>
                </c:pt>
                <c:pt idx="46">
                  <c:v>-1.9473000000289176E-2</c:v>
                </c:pt>
                <c:pt idx="47">
                  <c:v>-3.3789999724831432E-4</c:v>
                </c:pt>
                <c:pt idx="48">
                  <c:v>-4.2780999938258901E-3</c:v>
                </c:pt>
                <c:pt idx="49">
                  <c:v>-5.081600000266917E-3</c:v>
                </c:pt>
                <c:pt idx="50">
                  <c:v>9.1840000095544383E-4</c:v>
                </c:pt>
                <c:pt idx="51">
                  <c:v>3.2584999935352243E-3</c:v>
                </c:pt>
                <c:pt idx="52">
                  <c:v>-1.0204899997916073E-2</c:v>
                </c:pt>
                <c:pt idx="53">
                  <c:v>-1.4514000002236571E-2</c:v>
                </c:pt>
                <c:pt idx="54">
                  <c:v>-8.5080999997444451E-3</c:v>
                </c:pt>
                <c:pt idx="55">
                  <c:v>-2.789999998640269E-3</c:v>
                </c:pt>
                <c:pt idx="56">
                  <c:v>-2.6691200000641402E-2</c:v>
                </c:pt>
                <c:pt idx="57">
                  <c:v>-1.3692799999262206E-2</c:v>
                </c:pt>
                <c:pt idx="58">
                  <c:v>-5.6928000049083494E-3</c:v>
                </c:pt>
                <c:pt idx="59">
                  <c:v>-9.3494999964605086E-3</c:v>
                </c:pt>
                <c:pt idx="60">
                  <c:v>-7.1322000003419816E-3</c:v>
                </c:pt>
                <c:pt idx="61">
                  <c:v>-2.9851899998902809E-2</c:v>
                </c:pt>
                <c:pt idx="62">
                  <c:v>-9.1562000015983358E-3</c:v>
                </c:pt>
                <c:pt idx="63">
                  <c:v>-2.5033400001120754E-2</c:v>
                </c:pt>
                <c:pt idx="64">
                  <c:v>-1.5253899997333065E-2</c:v>
                </c:pt>
                <c:pt idx="65">
                  <c:v>-3.4691699998802505E-2</c:v>
                </c:pt>
                <c:pt idx="66">
                  <c:v>-3.5057400004006922E-2</c:v>
                </c:pt>
                <c:pt idx="67">
                  <c:v>-1.9277899998996872E-2</c:v>
                </c:pt>
                <c:pt idx="68">
                  <c:v>-3.5936200001742691E-2</c:v>
                </c:pt>
                <c:pt idx="69">
                  <c:v>-2.5342499997350387E-2</c:v>
                </c:pt>
                <c:pt idx="70">
                  <c:v>-2.3300299995753448E-2</c:v>
                </c:pt>
                <c:pt idx="71">
                  <c:v>-2.4083000003884081E-2</c:v>
                </c:pt>
                <c:pt idx="72">
                  <c:v>-2.3741299992252607E-2</c:v>
                </c:pt>
                <c:pt idx="73">
                  <c:v>-2.202479999687057E-2</c:v>
                </c:pt>
                <c:pt idx="74">
                  <c:v>-2.3611000004166272E-2</c:v>
                </c:pt>
                <c:pt idx="75">
                  <c:v>-3.470549999474315E-2</c:v>
                </c:pt>
                <c:pt idx="76">
                  <c:v>-1.8050400001811795E-2</c:v>
                </c:pt>
                <c:pt idx="77">
                  <c:v>-2.2269300003245007E-2</c:v>
                </c:pt>
                <c:pt idx="78">
                  <c:v>-4.1293299997050781E-2</c:v>
                </c:pt>
                <c:pt idx="79">
                  <c:v>-2.229329999681795E-2</c:v>
                </c:pt>
                <c:pt idx="80">
                  <c:v>-1.879410000401549E-2</c:v>
                </c:pt>
                <c:pt idx="81">
                  <c:v>-4.6232500026235357E-3</c:v>
                </c:pt>
                <c:pt idx="82">
                  <c:v>-3.4608300004038028E-2</c:v>
                </c:pt>
                <c:pt idx="83">
                  <c:v>-2.8561849998368416E-2</c:v>
                </c:pt>
                <c:pt idx="84">
                  <c:v>-2.5485499994829297E-2</c:v>
                </c:pt>
                <c:pt idx="85">
                  <c:v>-1.7251600002055056E-2</c:v>
                </c:pt>
                <c:pt idx="86">
                  <c:v>-3.4659500000998378E-2</c:v>
                </c:pt>
                <c:pt idx="87">
                  <c:v>-2.6160299996263348E-2</c:v>
                </c:pt>
                <c:pt idx="88">
                  <c:v>-3.9781200001016259E-2</c:v>
                </c:pt>
                <c:pt idx="89">
                  <c:v>-3.9315099995292258E-2</c:v>
                </c:pt>
                <c:pt idx="90">
                  <c:v>-4.5940299998619594E-2</c:v>
                </c:pt>
                <c:pt idx="91">
                  <c:v>-4.3305999992298894E-2</c:v>
                </c:pt>
                <c:pt idx="92">
                  <c:v>-4.3524900000193156E-2</c:v>
                </c:pt>
                <c:pt idx="93">
                  <c:v>-4.2339100000390317E-2</c:v>
                </c:pt>
                <c:pt idx="98">
                  <c:v>-5.0303300005907658E-2</c:v>
                </c:pt>
                <c:pt idx="99">
                  <c:v>-5.4772599993157201E-2</c:v>
                </c:pt>
                <c:pt idx="100">
                  <c:v>-5.6265899998834357E-2</c:v>
                </c:pt>
                <c:pt idx="101">
                  <c:v>-4.2988799999875482E-2</c:v>
                </c:pt>
                <c:pt idx="102">
                  <c:v>-7.4168699997244403E-2</c:v>
                </c:pt>
                <c:pt idx="107">
                  <c:v>-7.1164400003908668E-2</c:v>
                </c:pt>
                <c:pt idx="108">
                  <c:v>-6.732190000184346E-2</c:v>
                </c:pt>
                <c:pt idx="110">
                  <c:v>-6.7686000002140645E-2</c:v>
                </c:pt>
                <c:pt idx="111">
                  <c:v>-6.3455349998548627E-2</c:v>
                </c:pt>
                <c:pt idx="112">
                  <c:v>-7.0278599996527191E-2</c:v>
                </c:pt>
                <c:pt idx="131">
                  <c:v>-0.10418070000014268</c:v>
                </c:pt>
                <c:pt idx="132">
                  <c:v>-0.10418069981096778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99-4CD0-B928-9CA1025C2ED1}"/>
            </c:ext>
          </c:extLst>
        </c:ser>
        <c:ser>
          <c:idx val="2"/>
          <c:order val="2"/>
          <c:tx>
            <c:strRef>
              <c:f>'Active 3'!$J$20:$J$20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3'!$F$21:$F$209</c:f>
              <c:numCache>
                <c:formatCode>General</c:formatCode>
                <c:ptCount val="189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31367.5</c:v>
                </c:pt>
                <c:pt idx="183">
                  <c:v>31459.5</c:v>
                </c:pt>
                <c:pt idx="184">
                  <c:v>31459.5</c:v>
                </c:pt>
                <c:pt idx="185">
                  <c:v>31459.5</c:v>
                </c:pt>
                <c:pt idx="186">
                  <c:v>31469.5</c:v>
                </c:pt>
                <c:pt idx="187">
                  <c:v>31469.5</c:v>
                </c:pt>
                <c:pt idx="188">
                  <c:v>31469.5</c:v>
                </c:pt>
              </c:numCache>
            </c:numRef>
          </c:xVal>
          <c:yVal>
            <c:numRef>
              <c:f>'Active 3'!$J$21:$J$209</c:f>
              <c:numCache>
                <c:formatCode>General</c:formatCode>
                <c:ptCount val="189"/>
                <c:pt idx="94">
                  <c:v>-5.6408800002827775E-2</c:v>
                </c:pt>
                <c:pt idx="95">
                  <c:v>-5.5208799996762536E-2</c:v>
                </c:pt>
                <c:pt idx="96">
                  <c:v>-5.6965499999932945E-2</c:v>
                </c:pt>
                <c:pt idx="97">
                  <c:v>-5.6665500000235625E-2</c:v>
                </c:pt>
                <c:pt idx="105">
                  <c:v>-5.9633300006680656E-2</c:v>
                </c:pt>
                <c:pt idx="106">
                  <c:v>-5.9633300006680656E-2</c:v>
                </c:pt>
                <c:pt idx="109">
                  <c:v>-6.6697799993562512E-2</c:v>
                </c:pt>
                <c:pt idx="114">
                  <c:v>-7.1123499998066109E-2</c:v>
                </c:pt>
                <c:pt idx="116">
                  <c:v>-7.3710950004169717E-2</c:v>
                </c:pt>
                <c:pt idx="121">
                  <c:v>-8.1508600000233855E-2</c:v>
                </c:pt>
                <c:pt idx="125">
                  <c:v>-8.689089999825228E-2</c:v>
                </c:pt>
                <c:pt idx="130">
                  <c:v>-0.1019598999992013</c:v>
                </c:pt>
                <c:pt idx="135">
                  <c:v>-0.10568390000116779</c:v>
                </c:pt>
                <c:pt idx="138">
                  <c:v>-0.11139535000256728</c:v>
                </c:pt>
                <c:pt idx="159">
                  <c:v>-0.10895924999931594</c:v>
                </c:pt>
                <c:pt idx="160">
                  <c:v>-0.11046869999699993</c:v>
                </c:pt>
                <c:pt idx="171">
                  <c:v>-0.12865144999523181</c:v>
                </c:pt>
                <c:pt idx="172">
                  <c:v>-0.12486090000311378</c:v>
                </c:pt>
                <c:pt idx="173">
                  <c:v>-0.12807980000070529</c:v>
                </c:pt>
                <c:pt idx="175">
                  <c:v>-0.13191565000306582</c:v>
                </c:pt>
                <c:pt idx="176">
                  <c:v>-0.12892509999801405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F99-4CD0-B928-9CA1025C2ED1}"/>
            </c:ext>
          </c:extLst>
        </c:ser>
        <c:ser>
          <c:idx val="3"/>
          <c:order val="3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3'!$F$21:$F$2600</c:f>
              <c:numCache>
                <c:formatCode>General</c:formatCode>
                <c:ptCount val="2580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31367.5</c:v>
                </c:pt>
                <c:pt idx="183">
                  <c:v>31459.5</c:v>
                </c:pt>
                <c:pt idx="184">
                  <c:v>31459.5</c:v>
                </c:pt>
                <c:pt idx="185">
                  <c:v>31459.5</c:v>
                </c:pt>
                <c:pt idx="186">
                  <c:v>31469.5</c:v>
                </c:pt>
                <c:pt idx="187">
                  <c:v>31469.5</c:v>
                </c:pt>
                <c:pt idx="188">
                  <c:v>31469.5</c:v>
                </c:pt>
                <c:pt idx="189">
                  <c:v>31471</c:v>
                </c:pt>
                <c:pt idx="190">
                  <c:v>31475.5</c:v>
                </c:pt>
                <c:pt idx="191">
                  <c:v>31490</c:v>
                </c:pt>
                <c:pt idx="192">
                  <c:v>31547</c:v>
                </c:pt>
                <c:pt idx="193">
                  <c:v>31551</c:v>
                </c:pt>
                <c:pt idx="194">
                  <c:v>31922</c:v>
                </c:pt>
                <c:pt idx="195">
                  <c:v>31973</c:v>
                </c:pt>
                <c:pt idx="196">
                  <c:v>31999</c:v>
                </c:pt>
                <c:pt idx="197">
                  <c:v>32046</c:v>
                </c:pt>
                <c:pt idx="198">
                  <c:v>32081</c:v>
                </c:pt>
                <c:pt idx="199">
                  <c:v>32542</c:v>
                </c:pt>
                <c:pt idx="200">
                  <c:v>32602</c:v>
                </c:pt>
                <c:pt idx="201">
                  <c:v>32605</c:v>
                </c:pt>
                <c:pt idx="202">
                  <c:v>32622.5</c:v>
                </c:pt>
                <c:pt idx="203">
                  <c:v>33061</c:v>
                </c:pt>
                <c:pt idx="204">
                  <c:v>33098</c:v>
                </c:pt>
                <c:pt idx="205">
                  <c:v>33124</c:v>
                </c:pt>
                <c:pt idx="206">
                  <c:v>33661</c:v>
                </c:pt>
                <c:pt idx="207">
                  <c:v>33994.5</c:v>
                </c:pt>
                <c:pt idx="208">
                  <c:v>34197</c:v>
                </c:pt>
                <c:pt idx="209">
                  <c:v>34617</c:v>
                </c:pt>
              </c:numCache>
            </c:numRef>
          </c:xVal>
          <c:yVal>
            <c:numRef>
              <c:f>'Active 3'!$K$21:$K$2600</c:f>
              <c:numCache>
                <c:formatCode>General</c:formatCode>
                <c:ptCount val="2580"/>
                <c:pt idx="118">
                  <c:v>-7.8037299994321074E-2</c:v>
                </c:pt>
                <c:pt idx="126">
                  <c:v>-8.7265750000369735E-2</c:v>
                </c:pt>
                <c:pt idx="133">
                  <c:v>-0.10368700000253739</c:v>
                </c:pt>
                <c:pt idx="134">
                  <c:v>-0.10123110000131419</c:v>
                </c:pt>
                <c:pt idx="136">
                  <c:v>-0.10853825000231154</c:v>
                </c:pt>
                <c:pt idx="139">
                  <c:v>-0.10676149999926565</c:v>
                </c:pt>
                <c:pt idx="140">
                  <c:v>-0.1049189999976079</c:v>
                </c:pt>
                <c:pt idx="141">
                  <c:v>-0.10768229999666801</c:v>
                </c:pt>
                <c:pt idx="142">
                  <c:v>-0.10948130000178935</c:v>
                </c:pt>
                <c:pt idx="143">
                  <c:v>-0.10945129999890924</c:v>
                </c:pt>
                <c:pt idx="144">
                  <c:v>-0.1093812999970396</c:v>
                </c:pt>
                <c:pt idx="145">
                  <c:v>-0.10922130000108154</c:v>
                </c:pt>
                <c:pt idx="146">
                  <c:v>-0.11510399999679066</c:v>
                </c:pt>
                <c:pt idx="147">
                  <c:v>-0.11462400000164052</c:v>
                </c:pt>
                <c:pt idx="148">
                  <c:v>-0.11083399999915855</c:v>
                </c:pt>
                <c:pt idx="149">
                  <c:v>-0.11432235000393121</c:v>
                </c:pt>
                <c:pt idx="150">
                  <c:v>-0.1139423499989789</c:v>
                </c:pt>
                <c:pt idx="151">
                  <c:v>-0.11343235000094865</c:v>
                </c:pt>
                <c:pt idx="152">
                  <c:v>-0.11316110000188928</c:v>
                </c:pt>
                <c:pt idx="153">
                  <c:v>-0.10897370000020601</c:v>
                </c:pt>
                <c:pt idx="154">
                  <c:v>-0.11214340000151424</c:v>
                </c:pt>
                <c:pt idx="155">
                  <c:v>-0.11158749999594875</c:v>
                </c:pt>
                <c:pt idx="156">
                  <c:v>-0.1107655000014347</c:v>
                </c:pt>
                <c:pt idx="157">
                  <c:v>-9.6407249999174383E-2</c:v>
                </c:pt>
                <c:pt idx="158">
                  <c:v>-0.11120490000030259</c:v>
                </c:pt>
                <c:pt idx="161">
                  <c:v>-0.11232649999874411</c:v>
                </c:pt>
                <c:pt idx="162">
                  <c:v>-0.11470689999987371</c:v>
                </c:pt>
                <c:pt idx="163">
                  <c:v>-0.12364194999827305</c:v>
                </c:pt>
                <c:pt idx="164">
                  <c:v>-0.12111195000034058</c:v>
                </c:pt>
                <c:pt idx="165">
                  <c:v>-0.12101194999559084</c:v>
                </c:pt>
                <c:pt idx="166">
                  <c:v>-0.11871194999548607</c:v>
                </c:pt>
                <c:pt idx="167">
                  <c:v>-0.11488999999710359</c:v>
                </c:pt>
                <c:pt idx="169">
                  <c:v>-0.12146519999805605</c:v>
                </c:pt>
                <c:pt idx="170">
                  <c:v>-0.12563236796995625</c:v>
                </c:pt>
                <c:pt idx="177">
                  <c:v>-0.12777869999990799</c:v>
                </c:pt>
                <c:pt idx="178">
                  <c:v>-0.13036249999277061</c:v>
                </c:pt>
                <c:pt idx="179">
                  <c:v>-0.13119875000120373</c:v>
                </c:pt>
                <c:pt idx="180">
                  <c:v>-0.13206530000024941</c:v>
                </c:pt>
                <c:pt idx="181">
                  <c:v>-0.13096529999893392</c:v>
                </c:pt>
                <c:pt idx="182">
                  <c:v>-0.13911525000003166</c:v>
                </c:pt>
                <c:pt idx="183">
                  <c:v>-0.14829484999791021</c:v>
                </c:pt>
                <c:pt idx="184">
                  <c:v>-0.14559485000063432</c:v>
                </c:pt>
                <c:pt idx="185">
                  <c:v>-0.14239485000143759</c:v>
                </c:pt>
                <c:pt idx="186">
                  <c:v>-0.13645784999243915</c:v>
                </c:pt>
                <c:pt idx="187">
                  <c:v>-0.1350578499987023</c:v>
                </c:pt>
                <c:pt idx="188">
                  <c:v>-0.13465784999425523</c:v>
                </c:pt>
                <c:pt idx="189">
                  <c:v>-0.13506729999789968</c:v>
                </c:pt>
                <c:pt idx="190">
                  <c:v>-0.13979565000045113</c:v>
                </c:pt>
                <c:pt idx="191">
                  <c:v>-0.13808699999935925</c:v>
                </c:pt>
                <c:pt idx="192">
                  <c:v>-0.13454610000189859</c:v>
                </c:pt>
                <c:pt idx="193">
                  <c:v>-0.13447129999258323</c:v>
                </c:pt>
                <c:pt idx="194">
                  <c:v>-0.13700859999516979</c:v>
                </c:pt>
                <c:pt idx="195">
                  <c:v>-0.13682990000233985</c:v>
                </c:pt>
                <c:pt idx="196">
                  <c:v>-0.13229370000044582</c:v>
                </c:pt>
                <c:pt idx="197">
                  <c:v>-0.13708980000228621</c:v>
                </c:pt>
                <c:pt idx="198">
                  <c:v>-0.13771030000498286</c:v>
                </c:pt>
                <c:pt idx="199">
                  <c:v>-0.14041459999862127</c:v>
                </c:pt>
                <c:pt idx="200">
                  <c:v>-0.13899259999743663</c:v>
                </c:pt>
                <c:pt idx="201">
                  <c:v>-0.13841150000371272</c:v>
                </c:pt>
                <c:pt idx="202">
                  <c:v>-0.13642174999404233</c:v>
                </c:pt>
                <c:pt idx="203">
                  <c:v>-0.14868430017668288</c:v>
                </c:pt>
                <c:pt idx="204">
                  <c:v>-0.13831740000023274</c:v>
                </c:pt>
                <c:pt idx="205">
                  <c:v>-0.13768119999440387</c:v>
                </c:pt>
                <c:pt idx="206">
                  <c:v>-0.14046429999871179</c:v>
                </c:pt>
                <c:pt idx="207">
                  <c:v>-0.14726534992223606</c:v>
                </c:pt>
                <c:pt idx="208">
                  <c:v>-0.14344110000092769</c:v>
                </c:pt>
                <c:pt idx="209">
                  <c:v>-0.14718710000306601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F99-4CD0-B928-9CA1025C2ED1}"/>
            </c:ext>
          </c:extLst>
        </c:ser>
        <c:ser>
          <c:idx val="4"/>
          <c:order val="4"/>
          <c:tx>
            <c:strRef>
              <c:f>'Active 3'!$L$20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3'!$F$21:$F$209</c:f>
              <c:numCache>
                <c:formatCode>General</c:formatCode>
                <c:ptCount val="189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31367.5</c:v>
                </c:pt>
                <c:pt idx="183">
                  <c:v>31459.5</c:v>
                </c:pt>
                <c:pt idx="184">
                  <c:v>31459.5</c:v>
                </c:pt>
                <c:pt idx="185">
                  <c:v>31459.5</c:v>
                </c:pt>
                <c:pt idx="186">
                  <c:v>31469.5</c:v>
                </c:pt>
                <c:pt idx="187">
                  <c:v>31469.5</c:v>
                </c:pt>
                <c:pt idx="188">
                  <c:v>31469.5</c:v>
                </c:pt>
              </c:numCache>
            </c:numRef>
          </c:xVal>
          <c:yVal>
            <c:numRef>
              <c:f>'Active 3'!$L$21:$L$209</c:f>
              <c:numCache>
                <c:formatCode>General</c:formatCode>
                <c:ptCount val="189"/>
                <c:pt idx="117">
                  <c:v>-7.8057299993815832E-2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F99-4CD0-B928-9CA1025C2ED1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3'!$F$21:$F$209</c:f>
              <c:numCache>
                <c:formatCode>General</c:formatCode>
                <c:ptCount val="189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31367.5</c:v>
                </c:pt>
                <c:pt idx="183">
                  <c:v>31459.5</c:v>
                </c:pt>
                <c:pt idx="184">
                  <c:v>31459.5</c:v>
                </c:pt>
                <c:pt idx="185">
                  <c:v>31459.5</c:v>
                </c:pt>
                <c:pt idx="186">
                  <c:v>31469.5</c:v>
                </c:pt>
                <c:pt idx="187">
                  <c:v>31469.5</c:v>
                </c:pt>
                <c:pt idx="188">
                  <c:v>31469.5</c:v>
                </c:pt>
              </c:numCache>
            </c:numRef>
          </c:xVal>
          <c:yVal>
            <c:numRef>
              <c:f>'Active 3'!$M$21:$M$209</c:f>
              <c:numCache>
                <c:formatCode>General</c:formatCode>
                <c:ptCount val="1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F99-4CD0-B928-9CA1025C2ED1}"/>
            </c:ext>
          </c:extLst>
        </c:ser>
        <c:ser>
          <c:idx val="6"/>
          <c:order val="6"/>
          <c:tx>
            <c:strRef>
              <c:f>'Active 3'!$N$20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3'!$F$21:$F$209</c:f>
              <c:numCache>
                <c:formatCode>General</c:formatCode>
                <c:ptCount val="189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31367.5</c:v>
                </c:pt>
                <c:pt idx="183">
                  <c:v>31459.5</c:v>
                </c:pt>
                <c:pt idx="184">
                  <c:v>31459.5</c:v>
                </c:pt>
                <c:pt idx="185">
                  <c:v>31459.5</c:v>
                </c:pt>
                <c:pt idx="186">
                  <c:v>31469.5</c:v>
                </c:pt>
                <c:pt idx="187">
                  <c:v>31469.5</c:v>
                </c:pt>
                <c:pt idx="188">
                  <c:v>31469.5</c:v>
                </c:pt>
              </c:numCache>
            </c:numRef>
          </c:xVal>
          <c:yVal>
            <c:numRef>
              <c:f>'Active 3'!$N$21:$N$209</c:f>
              <c:numCache>
                <c:formatCode>General</c:formatCode>
                <c:ptCount val="189"/>
                <c:pt idx="102">
                  <c:v>-7.955967400169954E-2</c:v>
                </c:pt>
                <c:pt idx="103">
                  <c:v>-7.9579469022739657E-2</c:v>
                </c:pt>
                <c:pt idx="104">
                  <c:v>-7.9767521722620818E-2</c:v>
                </c:pt>
                <c:pt idx="105">
                  <c:v>-7.9767521722620818E-2</c:v>
                </c:pt>
                <c:pt idx="106">
                  <c:v>-7.9767521722620818E-2</c:v>
                </c:pt>
                <c:pt idx="107">
                  <c:v>-8.2227053086856058E-2</c:v>
                </c:pt>
                <c:pt idx="108">
                  <c:v>-8.2350771968356828E-2</c:v>
                </c:pt>
                <c:pt idx="109">
                  <c:v>-8.4295632785548871E-2</c:v>
                </c:pt>
                <c:pt idx="110">
                  <c:v>-8.4364915359189302E-2</c:v>
                </c:pt>
                <c:pt idx="111">
                  <c:v>-8.4733597626061585E-2</c:v>
                </c:pt>
                <c:pt idx="112">
                  <c:v>-8.7344066025727765E-2</c:v>
                </c:pt>
                <c:pt idx="113">
                  <c:v>-8.745788739670847E-2</c:v>
                </c:pt>
                <c:pt idx="114">
                  <c:v>-8.745788739670847E-2</c:v>
                </c:pt>
                <c:pt idx="115">
                  <c:v>-8.7655837607109696E-2</c:v>
                </c:pt>
                <c:pt idx="116">
                  <c:v>-8.7762235845200348E-2</c:v>
                </c:pt>
                <c:pt idx="117">
                  <c:v>-9.0060932663484583E-2</c:v>
                </c:pt>
                <c:pt idx="118">
                  <c:v>-9.0060932663484583E-2</c:v>
                </c:pt>
                <c:pt idx="119">
                  <c:v>-9.0313319181746149E-2</c:v>
                </c:pt>
                <c:pt idx="120">
                  <c:v>-9.2263128754198231E-2</c:v>
                </c:pt>
                <c:pt idx="121">
                  <c:v>-9.278769681176148E-2</c:v>
                </c:pt>
                <c:pt idx="122">
                  <c:v>-9.2876774406442028E-2</c:v>
                </c:pt>
                <c:pt idx="123">
                  <c:v>-9.4816686468374045E-2</c:v>
                </c:pt>
                <c:pt idx="124">
                  <c:v>-9.512350929449595E-2</c:v>
                </c:pt>
                <c:pt idx="125">
                  <c:v>-9.5365998302237451E-2</c:v>
                </c:pt>
                <c:pt idx="126">
                  <c:v>-9.5660449240209278E-2</c:v>
                </c:pt>
                <c:pt idx="127">
                  <c:v>-9.8285763905655535E-2</c:v>
                </c:pt>
                <c:pt idx="128">
                  <c:v>-0.10078488531197102</c:v>
                </c:pt>
                <c:pt idx="129">
                  <c:v>-0.10342752062082738</c:v>
                </c:pt>
                <c:pt idx="130">
                  <c:v>-0.10343246937608742</c:v>
                </c:pt>
                <c:pt idx="131">
                  <c:v>-0.10549115156426017</c:v>
                </c:pt>
                <c:pt idx="132">
                  <c:v>-0.10549115156426017</c:v>
                </c:pt>
                <c:pt idx="133">
                  <c:v>-0.1054961003195202</c:v>
                </c:pt>
                <c:pt idx="134">
                  <c:v>-0.10553074160634041</c:v>
                </c:pt>
                <c:pt idx="135">
                  <c:v>-0.10580787190090213</c:v>
                </c:pt>
                <c:pt idx="136">
                  <c:v>-0.1059291164047729</c:v>
                </c:pt>
                <c:pt idx="137">
                  <c:v>-0.10639677377684578</c:v>
                </c:pt>
                <c:pt idx="138">
                  <c:v>-0.10848762287420874</c:v>
                </c:pt>
                <c:pt idx="139">
                  <c:v>-0.10853958480443907</c:v>
                </c:pt>
                <c:pt idx="140">
                  <c:v>-0.10866330368593982</c:v>
                </c:pt>
                <c:pt idx="141">
                  <c:v>-0.1105982669926118</c:v>
                </c:pt>
                <c:pt idx="142">
                  <c:v>-0.11074672965041274</c:v>
                </c:pt>
                <c:pt idx="143">
                  <c:v>-0.11074672965041274</c:v>
                </c:pt>
                <c:pt idx="144">
                  <c:v>-0.11074672965041274</c:v>
                </c:pt>
                <c:pt idx="145">
                  <c:v>-0.11074672965041274</c:v>
                </c:pt>
                <c:pt idx="146">
                  <c:v>-0.11089024355295363</c:v>
                </c:pt>
                <c:pt idx="147">
                  <c:v>-0.11089024355295363</c:v>
                </c:pt>
                <c:pt idx="148">
                  <c:v>-0.11089024355295363</c:v>
                </c:pt>
                <c:pt idx="149">
                  <c:v>-0.11091251295162374</c:v>
                </c:pt>
                <c:pt idx="150">
                  <c:v>-0.11091251295162374</c:v>
                </c:pt>
                <c:pt idx="151">
                  <c:v>-0.11091251295162374</c:v>
                </c:pt>
                <c:pt idx="152">
                  <c:v>-0.11097437239237415</c:v>
                </c:pt>
                <c:pt idx="153">
                  <c:v>-0.1109842699028942</c:v>
                </c:pt>
                <c:pt idx="154">
                  <c:v>-0.11355267388285012</c:v>
                </c:pt>
                <c:pt idx="155">
                  <c:v>-0.11358731516967033</c:v>
                </c:pt>
                <c:pt idx="156">
                  <c:v>-0.11388424048527215</c:v>
                </c:pt>
                <c:pt idx="157">
                  <c:v>-0.11399558747862285</c:v>
                </c:pt>
                <c:pt idx="158">
                  <c:v>-0.11407229318515333</c:v>
                </c:pt>
                <c:pt idx="159">
                  <c:v>-0.11419353768902407</c:v>
                </c:pt>
                <c:pt idx="160">
                  <c:v>-0.11420096082191414</c:v>
                </c:pt>
                <c:pt idx="161">
                  <c:v>-0.11621015545748659</c:v>
                </c:pt>
                <c:pt idx="162">
                  <c:v>-0.11674462102556987</c:v>
                </c:pt>
                <c:pt idx="163">
                  <c:v>-0.11879093132559257</c:v>
                </c:pt>
                <c:pt idx="164">
                  <c:v>-0.11879093132559257</c:v>
                </c:pt>
                <c:pt idx="165">
                  <c:v>-0.11879093132559257</c:v>
                </c:pt>
                <c:pt idx="166">
                  <c:v>-0.11879093132559257</c:v>
                </c:pt>
                <c:pt idx="167">
                  <c:v>-0.11940210260020634</c:v>
                </c:pt>
                <c:pt idx="168">
                  <c:v>-0.12136675843843853</c:v>
                </c:pt>
                <c:pt idx="169">
                  <c:v>-0.12189627525126179</c:v>
                </c:pt>
                <c:pt idx="170">
                  <c:v>-0.1242840496642266</c:v>
                </c:pt>
                <c:pt idx="171">
                  <c:v>-0.12455623120352827</c:v>
                </c:pt>
                <c:pt idx="172">
                  <c:v>-0.12456365433641833</c:v>
                </c:pt>
                <c:pt idx="173">
                  <c:v>-0.12457850060219841</c:v>
                </c:pt>
                <c:pt idx="174">
                  <c:v>-0.12490511844936045</c:v>
                </c:pt>
                <c:pt idx="175">
                  <c:v>-0.12719886651238466</c:v>
                </c:pt>
                <c:pt idx="176">
                  <c:v>-0.12720628964527469</c:v>
                </c:pt>
                <c:pt idx="177">
                  <c:v>-0.12756260002399689</c:v>
                </c:pt>
                <c:pt idx="178">
                  <c:v>-0.12967076976476996</c:v>
                </c:pt>
                <c:pt idx="179">
                  <c:v>-0.1298563480870211</c:v>
                </c:pt>
                <c:pt idx="180">
                  <c:v>-0.132422277689347</c:v>
                </c:pt>
                <c:pt idx="181">
                  <c:v>-0.132422277689347</c:v>
                </c:pt>
                <c:pt idx="182">
                  <c:v>-0.13458240936035037</c:v>
                </c:pt>
                <c:pt idx="183">
                  <c:v>-0.13503769484427319</c:v>
                </c:pt>
                <c:pt idx="184">
                  <c:v>-0.13503769484427319</c:v>
                </c:pt>
                <c:pt idx="185">
                  <c:v>-0.13503769484427319</c:v>
                </c:pt>
                <c:pt idx="186">
                  <c:v>-0.13508718239687351</c:v>
                </c:pt>
                <c:pt idx="187">
                  <c:v>-0.13508718239687351</c:v>
                </c:pt>
                <c:pt idx="188">
                  <c:v>-0.13508718239687351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F99-4CD0-B928-9CA1025C2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4520296"/>
        <c:axId val="1"/>
      </c:scatterChart>
      <c:valAx>
        <c:axId val="284520296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8011028718497567"/>
              <c:y val="0.852203974503187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319521952959766E-2"/>
              <c:y val="0.34276835395575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452029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9029126213592236E-2"/>
          <c:y val="0.92571428571428571"/>
          <c:w val="0.73786407766990292"/>
          <c:h val="5.714285714285716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AV Hya -- O-C Diagr.</a:t>
            </a:r>
          </a:p>
        </c:rich>
      </c:tx>
      <c:layout>
        <c:manualLayout>
          <c:xMode val="edge"/>
          <c:yMode val="edge"/>
          <c:x val="0.38649480149271159"/>
          <c:y val="3.4482646190965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75877188674665"/>
          <c:y val="0.14106604664547207"/>
          <c:w val="0.79741491196192527"/>
          <c:h val="0.6269602073132092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3'!$F$21:$F$209</c:f>
              <c:numCache>
                <c:formatCode>General</c:formatCode>
                <c:ptCount val="189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31367.5</c:v>
                </c:pt>
                <c:pt idx="183">
                  <c:v>31459.5</c:v>
                </c:pt>
                <c:pt idx="184">
                  <c:v>31459.5</c:v>
                </c:pt>
                <c:pt idx="185">
                  <c:v>31459.5</c:v>
                </c:pt>
                <c:pt idx="186">
                  <c:v>31469.5</c:v>
                </c:pt>
                <c:pt idx="187">
                  <c:v>31469.5</c:v>
                </c:pt>
                <c:pt idx="188">
                  <c:v>31469.5</c:v>
                </c:pt>
              </c:numCache>
            </c:numRef>
          </c:xVal>
          <c:yVal>
            <c:numRef>
              <c:f>'Active 3'!$H$21:$H$209</c:f>
              <c:numCache>
                <c:formatCode>General</c:formatCode>
                <c:ptCount val="189"/>
                <c:pt idx="11">
                  <c:v>-1.4000000002852175E-2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6C-4643-8EEF-DE9FC0BB4A79}"/>
            </c:ext>
          </c:extLst>
        </c:ser>
        <c:ser>
          <c:idx val="1"/>
          <c:order val="1"/>
          <c:tx>
            <c:strRef>
              <c:f>'Active 3'!$I$20:$I$20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3'!$F$21:$F$209</c:f>
              <c:numCache>
                <c:formatCode>General</c:formatCode>
                <c:ptCount val="189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31367.5</c:v>
                </c:pt>
                <c:pt idx="183">
                  <c:v>31459.5</c:v>
                </c:pt>
                <c:pt idx="184">
                  <c:v>31459.5</c:v>
                </c:pt>
                <c:pt idx="185">
                  <c:v>31459.5</c:v>
                </c:pt>
                <c:pt idx="186">
                  <c:v>31469.5</c:v>
                </c:pt>
                <c:pt idx="187">
                  <c:v>31469.5</c:v>
                </c:pt>
                <c:pt idx="188">
                  <c:v>31469.5</c:v>
                </c:pt>
              </c:numCache>
            </c:numRef>
          </c:xVal>
          <c:yVal>
            <c:numRef>
              <c:f>'Active 3'!$I$21:$I$209</c:f>
              <c:numCache>
                <c:formatCode>General</c:formatCode>
                <c:ptCount val="189"/>
                <c:pt idx="0">
                  <c:v>-1.6220400000747759E-2</c:v>
                </c:pt>
                <c:pt idx="1">
                  <c:v>-2.8340000062598847E-4</c:v>
                </c:pt>
                <c:pt idx="2">
                  <c:v>1.9059900001593633E-2</c:v>
                </c:pt>
                <c:pt idx="3">
                  <c:v>8.4032000013394281E-3</c:v>
                </c:pt>
                <c:pt idx="4">
                  <c:v>-2.5659800001449184E-2</c:v>
                </c:pt>
                <c:pt idx="5">
                  <c:v>-3.6097600001085084E-2</c:v>
                </c:pt>
                <c:pt idx="6">
                  <c:v>-6.6535400001157541E-2</c:v>
                </c:pt>
                <c:pt idx="7">
                  <c:v>5.1196999993408099E-3</c:v>
                </c:pt>
                <c:pt idx="8">
                  <c:v>-6.0256699998717522E-2</c:v>
                </c:pt>
                <c:pt idx="9">
                  <c:v>-2.0352999999886379E-3</c:v>
                </c:pt>
                <c:pt idx="10">
                  <c:v>-6.9520000397460535E-4</c:v>
                </c:pt>
                <c:pt idx="11">
                  <c:v>-1.4000000002852175E-2</c:v>
                </c:pt>
                <c:pt idx="12">
                  <c:v>-2.0000000004074536E-3</c:v>
                </c:pt>
                <c:pt idx="13">
                  <c:v>-2.4547200002416503E-2</c:v>
                </c:pt>
                <c:pt idx="14">
                  <c:v>-5.7424400001764297E-2</c:v>
                </c:pt>
                <c:pt idx="15">
                  <c:v>-1.3231099997938145E-2</c:v>
                </c:pt>
                <c:pt idx="16">
                  <c:v>-7.557799995993264E-3</c:v>
                </c:pt>
                <c:pt idx="17">
                  <c:v>-5.9753000023192726E-3</c:v>
                </c:pt>
                <c:pt idx="18">
                  <c:v>-8.8781000013113953E-3</c:v>
                </c:pt>
                <c:pt idx="19">
                  <c:v>-1.6096999999717809E-2</c:v>
                </c:pt>
                <c:pt idx="20">
                  <c:v>-2.683699996850919E-3</c:v>
                </c:pt>
                <c:pt idx="21">
                  <c:v>1.8731700001808349E-2</c:v>
                </c:pt>
                <c:pt idx="22">
                  <c:v>-1.6487199995026458E-2</c:v>
                </c:pt>
                <c:pt idx="23">
                  <c:v>-1.0366000002250075E-2</c:v>
                </c:pt>
                <c:pt idx="24">
                  <c:v>5.4985000024316832E-3</c:v>
                </c:pt>
                <c:pt idx="25">
                  <c:v>-4.8633999977027997E-3</c:v>
                </c:pt>
                <c:pt idx="26">
                  <c:v>-5.5830999990575947E-3</c:v>
                </c:pt>
                <c:pt idx="27">
                  <c:v>-4.8019999958341941E-3</c:v>
                </c:pt>
                <c:pt idx="28">
                  <c:v>-5.8259999932488427E-3</c:v>
                </c:pt>
                <c:pt idx="29">
                  <c:v>-1.0888999997405335E-2</c:v>
                </c:pt>
                <c:pt idx="30">
                  <c:v>3.9535000032628886E-3</c:v>
                </c:pt>
                <c:pt idx="31">
                  <c:v>-9.2653999963658862E-3</c:v>
                </c:pt>
                <c:pt idx="32">
                  <c:v>1.2338000015006401E-3</c:v>
                </c:pt>
                <c:pt idx="33">
                  <c:v>-1.4859000002616085E-3</c:v>
                </c:pt>
                <c:pt idx="34">
                  <c:v>-7.9236999954446219E-3</c:v>
                </c:pt>
                <c:pt idx="35">
                  <c:v>-2.2639999951934442E-4</c:v>
                </c:pt>
                <c:pt idx="36">
                  <c:v>-1.3539999999920838E-3</c:v>
                </c:pt>
                <c:pt idx="37">
                  <c:v>-2.619810000032885E-2</c:v>
                </c:pt>
                <c:pt idx="38">
                  <c:v>-1.6198099998291582E-2</c:v>
                </c:pt>
                <c:pt idx="39">
                  <c:v>-1.5416999995068181E-2</c:v>
                </c:pt>
                <c:pt idx="40">
                  <c:v>-7.6898000043001957E-3</c:v>
                </c:pt>
                <c:pt idx="41">
                  <c:v>-1.4880399998219218E-2</c:v>
                </c:pt>
                <c:pt idx="42">
                  <c:v>-1.5850499999942258E-2</c:v>
                </c:pt>
                <c:pt idx="43">
                  <c:v>-4.3513000055099837E-3</c:v>
                </c:pt>
                <c:pt idx="44">
                  <c:v>-5.7019999803742394E-4</c:v>
                </c:pt>
                <c:pt idx="45">
                  <c:v>-3.7532999995164573E-3</c:v>
                </c:pt>
                <c:pt idx="46">
                  <c:v>-1.9473000000289176E-2</c:v>
                </c:pt>
                <c:pt idx="47">
                  <c:v>-3.3789999724831432E-4</c:v>
                </c:pt>
                <c:pt idx="48">
                  <c:v>-4.2780999938258901E-3</c:v>
                </c:pt>
                <c:pt idx="49">
                  <c:v>-5.081600000266917E-3</c:v>
                </c:pt>
                <c:pt idx="50">
                  <c:v>9.1840000095544383E-4</c:v>
                </c:pt>
                <c:pt idx="51">
                  <c:v>3.2584999935352243E-3</c:v>
                </c:pt>
                <c:pt idx="52">
                  <c:v>-1.0204899997916073E-2</c:v>
                </c:pt>
                <c:pt idx="53">
                  <c:v>-1.4514000002236571E-2</c:v>
                </c:pt>
                <c:pt idx="54">
                  <c:v>-8.5080999997444451E-3</c:v>
                </c:pt>
                <c:pt idx="55">
                  <c:v>-2.789999998640269E-3</c:v>
                </c:pt>
                <c:pt idx="56">
                  <c:v>-2.6691200000641402E-2</c:v>
                </c:pt>
                <c:pt idx="57">
                  <c:v>-1.3692799999262206E-2</c:v>
                </c:pt>
                <c:pt idx="58">
                  <c:v>-5.6928000049083494E-3</c:v>
                </c:pt>
                <c:pt idx="59">
                  <c:v>-9.3494999964605086E-3</c:v>
                </c:pt>
                <c:pt idx="60">
                  <c:v>-7.1322000003419816E-3</c:v>
                </c:pt>
                <c:pt idx="61">
                  <c:v>-2.9851899998902809E-2</c:v>
                </c:pt>
                <c:pt idx="62">
                  <c:v>-9.1562000015983358E-3</c:v>
                </c:pt>
                <c:pt idx="63">
                  <c:v>-2.5033400001120754E-2</c:v>
                </c:pt>
                <c:pt idx="64">
                  <c:v>-1.5253899997333065E-2</c:v>
                </c:pt>
                <c:pt idx="65">
                  <c:v>-3.4691699998802505E-2</c:v>
                </c:pt>
                <c:pt idx="66">
                  <c:v>-3.5057400004006922E-2</c:v>
                </c:pt>
                <c:pt idx="67">
                  <c:v>-1.9277899998996872E-2</c:v>
                </c:pt>
                <c:pt idx="68">
                  <c:v>-3.5936200001742691E-2</c:v>
                </c:pt>
                <c:pt idx="69">
                  <c:v>-2.5342499997350387E-2</c:v>
                </c:pt>
                <c:pt idx="70">
                  <c:v>-2.3300299995753448E-2</c:v>
                </c:pt>
                <c:pt idx="71">
                  <c:v>-2.4083000003884081E-2</c:v>
                </c:pt>
                <c:pt idx="72">
                  <c:v>-2.3741299992252607E-2</c:v>
                </c:pt>
                <c:pt idx="73">
                  <c:v>-2.202479999687057E-2</c:v>
                </c:pt>
                <c:pt idx="74">
                  <c:v>-2.3611000004166272E-2</c:v>
                </c:pt>
                <c:pt idx="75">
                  <c:v>-3.470549999474315E-2</c:v>
                </c:pt>
                <c:pt idx="76">
                  <c:v>-1.8050400001811795E-2</c:v>
                </c:pt>
                <c:pt idx="77">
                  <c:v>-2.2269300003245007E-2</c:v>
                </c:pt>
                <c:pt idx="78">
                  <c:v>-4.1293299997050781E-2</c:v>
                </c:pt>
                <c:pt idx="79">
                  <c:v>-2.229329999681795E-2</c:v>
                </c:pt>
                <c:pt idx="80">
                  <c:v>-1.879410000401549E-2</c:v>
                </c:pt>
                <c:pt idx="81">
                  <c:v>-4.6232500026235357E-3</c:v>
                </c:pt>
                <c:pt idx="82">
                  <c:v>-3.4608300004038028E-2</c:v>
                </c:pt>
                <c:pt idx="83">
                  <c:v>-2.8561849998368416E-2</c:v>
                </c:pt>
                <c:pt idx="84">
                  <c:v>-2.5485499994829297E-2</c:v>
                </c:pt>
                <c:pt idx="85">
                  <c:v>-1.7251600002055056E-2</c:v>
                </c:pt>
                <c:pt idx="86">
                  <c:v>-3.4659500000998378E-2</c:v>
                </c:pt>
                <c:pt idx="87">
                  <c:v>-2.6160299996263348E-2</c:v>
                </c:pt>
                <c:pt idx="88">
                  <c:v>-3.9781200001016259E-2</c:v>
                </c:pt>
                <c:pt idx="89">
                  <c:v>-3.9315099995292258E-2</c:v>
                </c:pt>
                <c:pt idx="90">
                  <c:v>-4.5940299998619594E-2</c:v>
                </c:pt>
                <c:pt idx="91">
                  <c:v>-4.3305999992298894E-2</c:v>
                </c:pt>
                <c:pt idx="92">
                  <c:v>-4.3524900000193156E-2</c:v>
                </c:pt>
                <c:pt idx="93">
                  <c:v>-4.2339100000390317E-2</c:v>
                </c:pt>
                <c:pt idx="98">
                  <c:v>-5.0303300005907658E-2</c:v>
                </c:pt>
                <c:pt idx="99">
                  <c:v>-5.4772599993157201E-2</c:v>
                </c:pt>
                <c:pt idx="100">
                  <c:v>-5.6265899998834357E-2</c:v>
                </c:pt>
                <c:pt idx="101">
                  <c:v>-4.2988799999875482E-2</c:v>
                </c:pt>
                <c:pt idx="102">
                  <c:v>-7.4168699997244403E-2</c:v>
                </c:pt>
                <c:pt idx="107">
                  <c:v>-7.1164400003908668E-2</c:v>
                </c:pt>
                <c:pt idx="108">
                  <c:v>-6.732190000184346E-2</c:v>
                </c:pt>
                <c:pt idx="110">
                  <c:v>-6.7686000002140645E-2</c:v>
                </c:pt>
                <c:pt idx="111">
                  <c:v>-6.3455349998548627E-2</c:v>
                </c:pt>
                <c:pt idx="112">
                  <c:v>-7.0278599996527191E-2</c:v>
                </c:pt>
                <c:pt idx="131">
                  <c:v>-0.10418070000014268</c:v>
                </c:pt>
                <c:pt idx="132">
                  <c:v>-0.10418069981096778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26C-4643-8EEF-DE9FC0BB4A79}"/>
            </c:ext>
          </c:extLst>
        </c:ser>
        <c:ser>
          <c:idx val="2"/>
          <c:order val="2"/>
          <c:tx>
            <c:strRef>
              <c:f>'Active 3'!$J$20:$J$20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3'!$F$21:$F$209</c:f>
              <c:numCache>
                <c:formatCode>General</c:formatCode>
                <c:ptCount val="189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31367.5</c:v>
                </c:pt>
                <c:pt idx="183">
                  <c:v>31459.5</c:v>
                </c:pt>
                <c:pt idx="184">
                  <c:v>31459.5</c:v>
                </c:pt>
                <c:pt idx="185">
                  <c:v>31459.5</c:v>
                </c:pt>
                <c:pt idx="186">
                  <c:v>31469.5</c:v>
                </c:pt>
                <c:pt idx="187">
                  <c:v>31469.5</c:v>
                </c:pt>
                <c:pt idx="188">
                  <c:v>31469.5</c:v>
                </c:pt>
              </c:numCache>
            </c:numRef>
          </c:xVal>
          <c:yVal>
            <c:numRef>
              <c:f>'Active 3'!$J$21:$J$209</c:f>
              <c:numCache>
                <c:formatCode>General</c:formatCode>
                <c:ptCount val="189"/>
                <c:pt idx="94">
                  <c:v>-5.6408800002827775E-2</c:v>
                </c:pt>
                <c:pt idx="95">
                  <c:v>-5.5208799996762536E-2</c:v>
                </c:pt>
                <c:pt idx="96">
                  <c:v>-5.6965499999932945E-2</c:v>
                </c:pt>
                <c:pt idx="97">
                  <c:v>-5.6665500000235625E-2</c:v>
                </c:pt>
                <c:pt idx="105">
                  <c:v>-5.9633300006680656E-2</c:v>
                </c:pt>
                <c:pt idx="106">
                  <c:v>-5.9633300006680656E-2</c:v>
                </c:pt>
                <c:pt idx="109">
                  <c:v>-6.6697799993562512E-2</c:v>
                </c:pt>
                <c:pt idx="114">
                  <c:v>-7.1123499998066109E-2</c:v>
                </c:pt>
                <c:pt idx="116">
                  <c:v>-7.3710950004169717E-2</c:v>
                </c:pt>
                <c:pt idx="121">
                  <c:v>-8.1508600000233855E-2</c:v>
                </c:pt>
                <c:pt idx="125">
                  <c:v>-8.689089999825228E-2</c:v>
                </c:pt>
                <c:pt idx="130">
                  <c:v>-0.1019598999992013</c:v>
                </c:pt>
                <c:pt idx="135">
                  <c:v>-0.10568390000116779</c:v>
                </c:pt>
                <c:pt idx="138">
                  <c:v>-0.11139535000256728</c:v>
                </c:pt>
                <c:pt idx="159">
                  <c:v>-0.10895924999931594</c:v>
                </c:pt>
                <c:pt idx="160">
                  <c:v>-0.11046869999699993</c:v>
                </c:pt>
                <c:pt idx="171">
                  <c:v>-0.12865144999523181</c:v>
                </c:pt>
                <c:pt idx="172">
                  <c:v>-0.12486090000311378</c:v>
                </c:pt>
                <c:pt idx="173">
                  <c:v>-0.12807980000070529</c:v>
                </c:pt>
                <c:pt idx="175">
                  <c:v>-0.13191565000306582</c:v>
                </c:pt>
                <c:pt idx="176">
                  <c:v>-0.12892509999801405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26C-4643-8EEF-DE9FC0BB4A79}"/>
            </c:ext>
          </c:extLst>
        </c:ser>
        <c:ser>
          <c:idx val="3"/>
          <c:order val="3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3'!$F$21:$F$2000</c:f>
              <c:numCache>
                <c:formatCode>General</c:formatCode>
                <c:ptCount val="1980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31367.5</c:v>
                </c:pt>
                <c:pt idx="183">
                  <c:v>31459.5</c:v>
                </c:pt>
                <c:pt idx="184">
                  <c:v>31459.5</c:v>
                </c:pt>
                <c:pt idx="185">
                  <c:v>31459.5</c:v>
                </c:pt>
                <c:pt idx="186">
                  <c:v>31469.5</c:v>
                </c:pt>
                <c:pt idx="187">
                  <c:v>31469.5</c:v>
                </c:pt>
                <c:pt idx="188">
                  <c:v>31469.5</c:v>
                </c:pt>
                <c:pt idx="189">
                  <c:v>31471</c:v>
                </c:pt>
                <c:pt idx="190">
                  <c:v>31475.5</c:v>
                </c:pt>
                <c:pt idx="191">
                  <c:v>31490</c:v>
                </c:pt>
                <c:pt idx="192">
                  <c:v>31547</c:v>
                </c:pt>
                <c:pt idx="193">
                  <c:v>31551</c:v>
                </c:pt>
                <c:pt idx="194">
                  <c:v>31922</c:v>
                </c:pt>
                <c:pt idx="195">
                  <c:v>31973</c:v>
                </c:pt>
                <c:pt idx="196">
                  <c:v>31999</c:v>
                </c:pt>
                <c:pt idx="197">
                  <c:v>32046</c:v>
                </c:pt>
                <c:pt idx="198">
                  <c:v>32081</c:v>
                </c:pt>
                <c:pt idx="199">
                  <c:v>32542</c:v>
                </c:pt>
                <c:pt idx="200">
                  <c:v>32602</c:v>
                </c:pt>
                <c:pt idx="201">
                  <c:v>32605</c:v>
                </c:pt>
                <c:pt idx="202">
                  <c:v>32622.5</c:v>
                </c:pt>
                <c:pt idx="203">
                  <c:v>33061</c:v>
                </c:pt>
                <c:pt idx="204">
                  <c:v>33098</c:v>
                </c:pt>
                <c:pt idx="205">
                  <c:v>33124</c:v>
                </c:pt>
                <c:pt idx="206">
                  <c:v>33661</c:v>
                </c:pt>
                <c:pt idx="207">
                  <c:v>33994.5</c:v>
                </c:pt>
                <c:pt idx="208">
                  <c:v>34197</c:v>
                </c:pt>
                <c:pt idx="209">
                  <c:v>34617</c:v>
                </c:pt>
              </c:numCache>
            </c:numRef>
          </c:xVal>
          <c:yVal>
            <c:numRef>
              <c:f>'Active 3'!$K$21:$K$2000</c:f>
              <c:numCache>
                <c:formatCode>General</c:formatCode>
                <c:ptCount val="1980"/>
                <c:pt idx="118">
                  <c:v>-7.8037299994321074E-2</c:v>
                </c:pt>
                <c:pt idx="126">
                  <c:v>-8.7265750000369735E-2</c:v>
                </c:pt>
                <c:pt idx="133">
                  <c:v>-0.10368700000253739</c:v>
                </c:pt>
                <c:pt idx="134">
                  <c:v>-0.10123110000131419</c:v>
                </c:pt>
                <c:pt idx="136">
                  <c:v>-0.10853825000231154</c:v>
                </c:pt>
                <c:pt idx="139">
                  <c:v>-0.10676149999926565</c:v>
                </c:pt>
                <c:pt idx="140">
                  <c:v>-0.1049189999976079</c:v>
                </c:pt>
                <c:pt idx="141">
                  <c:v>-0.10768229999666801</c:v>
                </c:pt>
                <c:pt idx="142">
                  <c:v>-0.10948130000178935</c:v>
                </c:pt>
                <c:pt idx="143">
                  <c:v>-0.10945129999890924</c:v>
                </c:pt>
                <c:pt idx="144">
                  <c:v>-0.1093812999970396</c:v>
                </c:pt>
                <c:pt idx="145">
                  <c:v>-0.10922130000108154</c:v>
                </c:pt>
                <c:pt idx="146">
                  <c:v>-0.11510399999679066</c:v>
                </c:pt>
                <c:pt idx="147">
                  <c:v>-0.11462400000164052</c:v>
                </c:pt>
                <c:pt idx="148">
                  <c:v>-0.11083399999915855</c:v>
                </c:pt>
                <c:pt idx="149">
                  <c:v>-0.11432235000393121</c:v>
                </c:pt>
                <c:pt idx="150">
                  <c:v>-0.1139423499989789</c:v>
                </c:pt>
                <c:pt idx="151">
                  <c:v>-0.11343235000094865</c:v>
                </c:pt>
                <c:pt idx="152">
                  <c:v>-0.11316110000188928</c:v>
                </c:pt>
                <c:pt idx="153">
                  <c:v>-0.10897370000020601</c:v>
                </c:pt>
                <c:pt idx="154">
                  <c:v>-0.11214340000151424</c:v>
                </c:pt>
                <c:pt idx="155">
                  <c:v>-0.11158749999594875</c:v>
                </c:pt>
                <c:pt idx="156">
                  <c:v>-0.1107655000014347</c:v>
                </c:pt>
                <c:pt idx="157">
                  <c:v>-9.6407249999174383E-2</c:v>
                </c:pt>
                <c:pt idx="158">
                  <c:v>-0.11120490000030259</c:v>
                </c:pt>
                <c:pt idx="161">
                  <c:v>-0.11232649999874411</c:v>
                </c:pt>
                <c:pt idx="162">
                  <c:v>-0.11470689999987371</c:v>
                </c:pt>
                <c:pt idx="163">
                  <c:v>-0.12364194999827305</c:v>
                </c:pt>
                <c:pt idx="164">
                  <c:v>-0.12111195000034058</c:v>
                </c:pt>
                <c:pt idx="165">
                  <c:v>-0.12101194999559084</c:v>
                </c:pt>
                <c:pt idx="166">
                  <c:v>-0.11871194999548607</c:v>
                </c:pt>
                <c:pt idx="167">
                  <c:v>-0.11488999999710359</c:v>
                </c:pt>
                <c:pt idx="169">
                  <c:v>-0.12146519999805605</c:v>
                </c:pt>
                <c:pt idx="170">
                  <c:v>-0.12563236796995625</c:v>
                </c:pt>
                <c:pt idx="177">
                  <c:v>-0.12777869999990799</c:v>
                </c:pt>
                <c:pt idx="178">
                  <c:v>-0.13036249999277061</c:v>
                </c:pt>
                <c:pt idx="179">
                  <c:v>-0.13119875000120373</c:v>
                </c:pt>
                <c:pt idx="180">
                  <c:v>-0.13206530000024941</c:v>
                </c:pt>
                <c:pt idx="181">
                  <c:v>-0.13096529999893392</c:v>
                </c:pt>
                <c:pt idx="182">
                  <c:v>-0.13911525000003166</c:v>
                </c:pt>
                <c:pt idx="183">
                  <c:v>-0.14829484999791021</c:v>
                </c:pt>
                <c:pt idx="184">
                  <c:v>-0.14559485000063432</c:v>
                </c:pt>
                <c:pt idx="185">
                  <c:v>-0.14239485000143759</c:v>
                </c:pt>
                <c:pt idx="186">
                  <c:v>-0.13645784999243915</c:v>
                </c:pt>
                <c:pt idx="187">
                  <c:v>-0.1350578499987023</c:v>
                </c:pt>
                <c:pt idx="188">
                  <c:v>-0.13465784999425523</c:v>
                </c:pt>
                <c:pt idx="189">
                  <c:v>-0.13506729999789968</c:v>
                </c:pt>
                <c:pt idx="190">
                  <c:v>-0.13979565000045113</c:v>
                </c:pt>
                <c:pt idx="191">
                  <c:v>-0.13808699999935925</c:v>
                </c:pt>
                <c:pt idx="192">
                  <c:v>-0.13454610000189859</c:v>
                </c:pt>
                <c:pt idx="193">
                  <c:v>-0.13447129999258323</c:v>
                </c:pt>
                <c:pt idx="194">
                  <c:v>-0.13700859999516979</c:v>
                </c:pt>
                <c:pt idx="195">
                  <c:v>-0.13682990000233985</c:v>
                </c:pt>
                <c:pt idx="196">
                  <c:v>-0.13229370000044582</c:v>
                </c:pt>
                <c:pt idx="197">
                  <c:v>-0.13708980000228621</c:v>
                </c:pt>
                <c:pt idx="198">
                  <c:v>-0.13771030000498286</c:v>
                </c:pt>
                <c:pt idx="199">
                  <c:v>-0.14041459999862127</c:v>
                </c:pt>
                <c:pt idx="200">
                  <c:v>-0.13899259999743663</c:v>
                </c:pt>
                <c:pt idx="201">
                  <c:v>-0.13841150000371272</c:v>
                </c:pt>
                <c:pt idx="202">
                  <c:v>-0.13642174999404233</c:v>
                </c:pt>
                <c:pt idx="203">
                  <c:v>-0.14868430017668288</c:v>
                </c:pt>
                <c:pt idx="204">
                  <c:v>-0.13831740000023274</c:v>
                </c:pt>
                <c:pt idx="205">
                  <c:v>-0.13768119999440387</c:v>
                </c:pt>
                <c:pt idx="206">
                  <c:v>-0.14046429999871179</c:v>
                </c:pt>
                <c:pt idx="207">
                  <c:v>-0.14726534992223606</c:v>
                </c:pt>
                <c:pt idx="208">
                  <c:v>-0.14344110000092769</c:v>
                </c:pt>
                <c:pt idx="209">
                  <c:v>-0.14718710000306601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26C-4643-8EEF-DE9FC0BB4A79}"/>
            </c:ext>
          </c:extLst>
        </c:ser>
        <c:ser>
          <c:idx val="4"/>
          <c:order val="4"/>
          <c:tx>
            <c:strRef>
              <c:f>'Active 3'!$L$20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3'!$F$21:$F$209</c:f>
              <c:numCache>
                <c:formatCode>General</c:formatCode>
                <c:ptCount val="189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31367.5</c:v>
                </c:pt>
                <c:pt idx="183">
                  <c:v>31459.5</c:v>
                </c:pt>
                <c:pt idx="184">
                  <c:v>31459.5</c:v>
                </c:pt>
                <c:pt idx="185">
                  <c:v>31459.5</c:v>
                </c:pt>
                <c:pt idx="186">
                  <c:v>31469.5</c:v>
                </c:pt>
                <c:pt idx="187">
                  <c:v>31469.5</c:v>
                </c:pt>
                <c:pt idx="188">
                  <c:v>31469.5</c:v>
                </c:pt>
              </c:numCache>
            </c:numRef>
          </c:xVal>
          <c:yVal>
            <c:numRef>
              <c:f>'Active 3'!$L$21:$L$209</c:f>
              <c:numCache>
                <c:formatCode>General</c:formatCode>
                <c:ptCount val="189"/>
                <c:pt idx="117">
                  <c:v>-7.8057299993815832E-2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26C-4643-8EEF-DE9FC0BB4A79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3'!$F$21:$F$209</c:f>
              <c:numCache>
                <c:formatCode>General</c:formatCode>
                <c:ptCount val="189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31367.5</c:v>
                </c:pt>
                <c:pt idx="183">
                  <c:v>31459.5</c:v>
                </c:pt>
                <c:pt idx="184">
                  <c:v>31459.5</c:v>
                </c:pt>
                <c:pt idx="185">
                  <c:v>31459.5</c:v>
                </c:pt>
                <c:pt idx="186">
                  <c:v>31469.5</c:v>
                </c:pt>
                <c:pt idx="187">
                  <c:v>31469.5</c:v>
                </c:pt>
                <c:pt idx="188">
                  <c:v>31469.5</c:v>
                </c:pt>
              </c:numCache>
            </c:numRef>
          </c:xVal>
          <c:yVal>
            <c:numRef>
              <c:f>'Active 3'!$M$21:$M$209</c:f>
              <c:numCache>
                <c:formatCode>General</c:formatCode>
                <c:ptCount val="1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26C-4643-8EEF-DE9FC0BB4A79}"/>
            </c:ext>
          </c:extLst>
        </c:ser>
        <c:ser>
          <c:idx val="6"/>
          <c:order val="6"/>
          <c:tx>
            <c:strRef>
              <c:f>'Active 3'!$AX$1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3'!$AW$2:$AW$141</c:f>
              <c:numCache>
                <c:formatCode>General</c:formatCode>
                <c:ptCount val="140"/>
                <c:pt idx="0">
                  <c:v>0</c:v>
                </c:pt>
                <c:pt idx="1">
                  <c:v>250</c:v>
                </c:pt>
                <c:pt idx="2">
                  <c:v>500</c:v>
                </c:pt>
                <c:pt idx="3">
                  <c:v>750</c:v>
                </c:pt>
                <c:pt idx="4">
                  <c:v>1000</c:v>
                </c:pt>
                <c:pt idx="5">
                  <c:v>1250</c:v>
                </c:pt>
                <c:pt idx="6">
                  <c:v>1500</c:v>
                </c:pt>
                <c:pt idx="7">
                  <c:v>1750</c:v>
                </c:pt>
                <c:pt idx="8">
                  <c:v>2000</c:v>
                </c:pt>
                <c:pt idx="9">
                  <c:v>2250</c:v>
                </c:pt>
                <c:pt idx="10">
                  <c:v>2500</c:v>
                </c:pt>
                <c:pt idx="11">
                  <c:v>2750</c:v>
                </c:pt>
                <c:pt idx="12">
                  <c:v>3000</c:v>
                </c:pt>
                <c:pt idx="13">
                  <c:v>3250</c:v>
                </c:pt>
                <c:pt idx="14">
                  <c:v>3500</c:v>
                </c:pt>
                <c:pt idx="15">
                  <c:v>3750</c:v>
                </c:pt>
                <c:pt idx="16">
                  <c:v>4000</c:v>
                </c:pt>
                <c:pt idx="17">
                  <c:v>4250</c:v>
                </c:pt>
                <c:pt idx="18">
                  <c:v>4500</c:v>
                </c:pt>
                <c:pt idx="19">
                  <c:v>4750</c:v>
                </c:pt>
                <c:pt idx="20">
                  <c:v>5000</c:v>
                </c:pt>
                <c:pt idx="21">
                  <c:v>5250</c:v>
                </c:pt>
                <c:pt idx="22">
                  <c:v>5500</c:v>
                </c:pt>
                <c:pt idx="23">
                  <c:v>5750</c:v>
                </c:pt>
                <c:pt idx="24">
                  <c:v>6000</c:v>
                </c:pt>
                <c:pt idx="25">
                  <c:v>6250</c:v>
                </c:pt>
                <c:pt idx="26">
                  <c:v>6500</c:v>
                </c:pt>
                <c:pt idx="27">
                  <c:v>6750</c:v>
                </c:pt>
                <c:pt idx="28">
                  <c:v>7000</c:v>
                </c:pt>
                <c:pt idx="29">
                  <c:v>7250</c:v>
                </c:pt>
                <c:pt idx="30">
                  <c:v>7500</c:v>
                </c:pt>
                <c:pt idx="31">
                  <c:v>7750</c:v>
                </c:pt>
                <c:pt idx="32">
                  <c:v>8000</c:v>
                </c:pt>
                <c:pt idx="33">
                  <c:v>8250</c:v>
                </c:pt>
                <c:pt idx="34">
                  <c:v>8500</c:v>
                </c:pt>
                <c:pt idx="35">
                  <c:v>8750</c:v>
                </c:pt>
                <c:pt idx="36">
                  <c:v>9000</c:v>
                </c:pt>
                <c:pt idx="37">
                  <c:v>9250</c:v>
                </c:pt>
                <c:pt idx="38">
                  <c:v>9500</c:v>
                </c:pt>
                <c:pt idx="39">
                  <c:v>9750</c:v>
                </c:pt>
                <c:pt idx="40">
                  <c:v>10000</c:v>
                </c:pt>
                <c:pt idx="41">
                  <c:v>10250</c:v>
                </c:pt>
                <c:pt idx="42">
                  <c:v>10500</c:v>
                </c:pt>
                <c:pt idx="43">
                  <c:v>10750</c:v>
                </c:pt>
                <c:pt idx="44">
                  <c:v>11000</c:v>
                </c:pt>
                <c:pt idx="45">
                  <c:v>11250</c:v>
                </c:pt>
                <c:pt idx="46">
                  <c:v>11500</c:v>
                </c:pt>
                <c:pt idx="47">
                  <c:v>11750</c:v>
                </c:pt>
                <c:pt idx="48">
                  <c:v>12000</c:v>
                </c:pt>
                <c:pt idx="49">
                  <c:v>12250</c:v>
                </c:pt>
                <c:pt idx="50">
                  <c:v>12500</c:v>
                </c:pt>
                <c:pt idx="51">
                  <c:v>12750</c:v>
                </c:pt>
                <c:pt idx="52">
                  <c:v>13000</c:v>
                </c:pt>
                <c:pt idx="53">
                  <c:v>13250</c:v>
                </c:pt>
                <c:pt idx="54">
                  <c:v>13500</c:v>
                </c:pt>
                <c:pt idx="55">
                  <c:v>13750</c:v>
                </c:pt>
                <c:pt idx="56">
                  <c:v>14000</c:v>
                </c:pt>
                <c:pt idx="57">
                  <c:v>14250</c:v>
                </c:pt>
                <c:pt idx="58">
                  <c:v>14500</c:v>
                </c:pt>
                <c:pt idx="59">
                  <c:v>14750</c:v>
                </c:pt>
                <c:pt idx="60">
                  <c:v>15000</c:v>
                </c:pt>
                <c:pt idx="61">
                  <c:v>15250</c:v>
                </c:pt>
                <c:pt idx="62">
                  <c:v>15500</c:v>
                </c:pt>
                <c:pt idx="63">
                  <c:v>15750</c:v>
                </c:pt>
                <c:pt idx="64">
                  <c:v>16000</c:v>
                </c:pt>
                <c:pt idx="65">
                  <c:v>16250</c:v>
                </c:pt>
                <c:pt idx="66">
                  <c:v>16500</c:v>
                </c:pt>
                <c:pt idx="67">
                  <c:v>16750</c:v>
                </c:pt>
                <c:pt idx="68">
                  <c:v>17000</c:v>
                </c:pt>
                <c:pt idx="69">
                  <c:v>17250</c:v>
                </c:pt>
                <c:pt idx="70">
                  <c:v>17500</c:v>
                </c:pt>
                <c:pt idx="71">
                  <c:v>17750</c:v>
                </c:pt>
                <c:pt idx="72">
                  <c:v>18000</c:v>
                </c:pt>
                <c:pt idx="73">
                  <c:v>18250</c:v>
                </c:pt>
                <c:pt idx="74">
                  <c:v>18500</c:v>
                </c:pt>
                <c:pt idx="75">
                  <c:v>18750</c:v>
                </c:pt>
                <c:pt idx="76">
                  <c:v>19000</c:v>
                </c:pt>
                <c:pt idx="77">
                  <c:v>19250</c:v>
                </c:pt>
                <c:pt idx="78">
                  <c:v>19500</c:v>
                </c:pt>
                <c:pt idx="79">
                  <c:v>19750</c:v>
                </c:pt>
                <c:pt idx="80">
                  <c:v>20000</c:v>
                </c:pt>
                <c:pt idx="81">
                  <c:v>20250</c:v>
                </c:pt>
                <c:pt idx="82">
                  <c:v>20500</c:v>
                </c:pt>
                <c:pt idx="83">
                  <c:v>20750</c:v>
                </c:pt>
                <c:pt idx="84">
                  <c:v>21000</c:v>
                </c:pt>
                <c:pt idx="85">
                  <c:v>21250</c:v>
                </c:pt>
                <c:pt idx="86">
                  <c:v>21500</c:v>
                </c:pt>
                <c:pt idx="87">
                  <c:v>21750</c:v>
                </c:pt>
                <c:pt idx="88">
                  <c:v>22000</c:v>
                </c:pt>
                <c:pt idx="89">
                  <c:v>22250</c:v>
                </c:pt>
                <c:pt idx="90">
                  <c:v>22500</c:v>
                </c:pt>
                <c:pt idx="91">
                  <c:v>22750</c:v>
                </c:pt>
                <c:pt idx="92">
                  <c:v>23000</c:v>
                </c:pt>
                <c:pt idx="93">
                  <c:v>23250</c:v>
                </c:pt>
                <c:pt idx="94">
                  <c:v>23500</c:v>
                </c:pt>
                <c:pt idx="95">
                  <c:v>23750</c:v>
                </c:pt>
                <c:pt idx="96">
                  <c:v>24000</c:v>
                </c:pt>
                <c:pt idx="97">
                  <c:v>24250</c:v>
                </c:pt>
                <c:pt idx="98">
                  <c:v>24500</c:v>
                </c:pt>
                <c:pt idx="99">
                  <c:v>24750</c:v>
                </c:pt>
                <c:pt idx="100">
                  <c:v>25000</c:v>
                </c:pt>
                <c:pt idx="101">
                  <c:v>25250</c:v>
                </c:pt>
                <c:pt idx="102">
                  <c:v>25500</c:v>
                </c:pt>
                <c:pt idx="103">
                  <c:v>25750</c:v>
                </c:pt>
                <c:pt idx="104">
                  <c:v>26000</c:v>
                </c:pt>
                <c:pt idx="105">
                  <c:v>26250</c:v>
                </c:pt>
                <c:pt idx="106">
                  <c:v>26500</c:v>
                </c:pt>
                <c:pt idx="107">
                  <c:v>26750</c:v>
                </c:pt>
                <c:pt idx="108">
                  <c:v>27000</c:v>
                </c:pt>
                <c:pt idx="109">
                  <c:v>27250</c:v>
                </c:pt>
                <c:pt idx="110">
                  <c:v>27500</c:v>
                </c:pt>
                <c:pt idx="111">
                  <c:v>27750</c:v>
                </c:pt>
                <c:pt idx="112">
                  <c:v>28000</c:v>
                </c:pt>
                <c:pt idx="113">
                  <c:v>28250</c:v>
                </c:pt>
                <c:pt idx="114">
                  <c:v>28500</c:v>
                </c:pt>
                <c:pt idx="115">
                  <c:v>28750</c:v>
                </c:pt>
                <c:pt idx="116">
                  <c:v>29000</c:v>
                </c:pt>
                <c:pt idx="117">
                  <c:v>29250</c:v>
                </c:pt>
                <c:pt idx="118">
                  <c:v>29500</c:v>
                </c:pt>
                <c:pt idx="119">
                  <c:v>29750</c:v>
                </c:pt>
                <c:pt idx="120">
                  <c:v>30000</c:v>
                </c:pt>
                <c:pt idx="121">
                  <c:v>30250</c:v>
                </c:pt>
                <c:pt idx="122">
                  <c:v>30500</c:v>
                </c:pt>
                <c:pt idx="123">
                  <c:v>30750</c:v>
                </c:pt>
                <c:pt idx="124">
                  <c:v>31000</c:v>
                </c:pt>
                <c:pt idx="125">
                  <c:v>31250</c:v>
                </c:pt>
                <c:pt idx="126">
                  <c:v>31500</c:v>
                </c:pt>
                <c:pt idx="127">
                  <c:v>31750</c:v>
                </c:pt>
                <c:pt idx="128">
                  <c:v>32000</c:v>
                </c:pt>
                <c:pt idx="129">
                  <c:v>32250</c:v>
                </c:pt>
                <c:pt idx="130">
                  <c:v>32500</c:v>
                </c:pt>
                <c:pt idx="131">
                  <c:v>32750</c:v>
                </c:pt>
                <c:pt idx="132">
                  <c:v>33000</c:v>
                </c:pt>
                <c:pt idx="133">
                  <c:v>33250</c:v>
                </c:pt>
                <c:pt idx="134">
                  <c:v>33500</c:v>
                </c:pt>
                <c:pt idx="135">
                  <c:v>33750</c:v>
                </c:pt>
                <c:pt idx="136">
                  <c:v>34000</c:v>
                </c:pt>
                <c:pt idx="137">
                  <c:v>34250</c:v>
                </c:pt>
                <c:pt idx="138">
                  <c:v>34500</c:v>
                </c:pt>
                <c:pt idx="139">
                  <c:v>34750</c:v>
                </c:pt>
              </c:numCache>
            </c:numRef>
          </c:xVal>
          <c:yVal>
            <c:numRef>
              <c:f>'Active 3'!$AX$2:$AX$141</c:f>
              <c:numCache>
                <c:formatCode>General</c:formatCode>
                <c:ptCount val="140"/>
                <c:pt idx="0">
                  <c:v>-5.1256935131972136E-3</c:v>
                </c:pt>
                <c:pt idx="1">
                  <c:v>-5.6022169172186571E-3</c:v>
                </c:pt>
                <c:pt idx="2">
                  <c:v>-6.075802694962891E-3</c:v>
                </c:pt>
                <c:pt idx="3">
                  <c:v>-6.5449128640523808E-3</c:v>
                </c:pt>
                <c:pt idx="4">
                  <c:v>-7.0079972570318005E-3</c:v>
                </c:pt>
                <c:pt idx="5">
                  <c:v>-7.4634880818428345E-3</c:v>
                </c:pt>
                <c:pt idx="6">
                  <c:v>-7.9097948218197559E-3</c:v>
                </c:pt>
                <c:pt idx="7">
                  <c:v>-8.3452994711581789E-3</c:v>
                </c:pt>
                <c:pt idx="8">
                  <c:v>-8.768352120792829E-3</c:v>
                </c:pt>
                <c:pt idx="9">
                  <c:v>-9.177266941379391E-3</c:v>
                </c:pt>
                <c:pt idx="10">
                  <c:v>-9.5703186553583765E-3</c:v>
                </c:pt>
                <c:pt idx="11">
                  <c:v>-9.9457396486231954E-3</c:v>
                </c:pt>
                <c:pt idx="12">
                  <c:v>-1.0301717943417169E-2</c:v>
                </c:pt>
                <c:pt idx="13">
                  <c:v>-1.0636396337472881E-2</c:v>
                </c:pt>
                <c:pt idx="14">
                  <c:v>-1.0947873111267079E-2</c:v>
                </c:pt>
                <c:pt idx="15">
                  <c:v>-1.1234204819202634E-2</c:v>
                </c:pt>
                <c:pt idx="16">
                  <c:v>-1.1493411818176803E-2</c:v>
                </c:pt>
                <c:pt idx="17">
                  <c:v>-1.1723487357926634E-2</c:v>
                </c:pt>
                <c:pt idx="18">
                  <c:v>-1.192241127321441E-2</c:v>
                </c:pt>
                <c:pt idx="19">
                  <c:v>-1.2088169589417375E-2</c:v>
                </c:pt>
                <c:pt idx="20">
                  <c:v>-1.221878168765287E-2</c:v>
                </c:pt>
                <c:pt idx="21">
                  <c:v>-1.2312337071940915E-2</c:v>
                </c:pt>
                <c:pt idx="22">
                  <c:v>-1.2367044223634379E-2</c:v>
                </c:pt>
                <c:pt idx="23">
                  <c:v>-1.2381294480889506E-2</c:v>
                </c:pt>
                <c:pt idx="24">
                  <c:v>-1.2353744276664285E-2</c:v>
                </c:pt>
                <c:pt idx="25">
                  <c:v>-1.2283419297840131E-2</c:v>
                </c:pt>
                <c:pt idx="26">
                  <c:v>-1.216984401795275E-2</c:v>
                </c:pt>
                <c:pt idx="27">
                  <c:v>-1.2013199343728255E-2</c:v>
                </c:pt>
                <c:pt idx="28">
                  <c:v>-1.181450941821059E-2</c:v>
                </c:pt>
                <c:pt idx="29">
                  <c:v>-1.1575855427854064E-2</c:v>
                </c:pt>
                <c:pt idx="30">
                  <c:v>-1.1300608982328913E-2</c:v>
                </c:pt>
                <c:pt idx="31">
                  <c:v>-1.0993669816205427E-2</c:v>
                </c:pt>
                <c:pt idx="32">
                  <c:v>-1.0661682285225427E-2</c:v>
                </c:pt>
                <c:pt idx="33">
                  <c:v>-1.0313193641587105E-2</c:v>
                </c:pt>
                <c:pt idx="34">
                  <c:v>-9.9587073862041787E-3</c:v>
                </c:pt>
                <c:pt idx="35">
                  <c:v>-9.6105819803562389E-3</c:v>
                </c:pt>
                <c:pt idx="36">
                  <c:v>-9.2827344710643307E-3</c:v>
                </c:pt>
                <c:pt idx="37">
                  <c:v>-8.9901338687609789E-3</c:v>
                </c:pt>
                <c:pt idx="38">
                  <c:v>-8.7481088125357653E-3</c:v>
                </c:pt>
                <c:pt idx="39">
                  <c:v>-8.5715391205487095E-3</c:v>
                </c:pt>
                <c:pt idx="40">
                  <c:v>-8.4740364180054158E-3</c:v>
                </c:pt>
                <c:pt idx="41">
                  <c:v>-8.4672306213743088E-3</c:v>
                </c:pt>
                <c:pt idx="42">
                  <c:v>-8.5602600715697832E-3</c:v>
                </c:pt>
                <c:pt idx="43">
                  <c:v>-8.7595192381239896E-3</c:v>
                </c:pt>
                <c:pt idx="44">
                  <c:v>-9.0686646278264477E-3</c:v>
                </c:pt>
                <c:pt idx="45">
                  <c:v>-9.4888342796848255E-3</c:v>
                </c:pt>
                <c:pt idx="46">
                  <c:v>-1.0019010502496217E-2</c:v>
                </c:pt>
                <c:pt idx="47">
                  <c:v>-1.0656451364595603E-2</c:v>
                </c:pt>
                <c:pt idx="48">
                  <c:v>-1.1397128354065244E-2</c:v>
                </c:pt>
                <c:pt idx="49">
                  <c:v>-1.2236127102274515E-2</c:v>
                </c:pt>
                <c:pt idx="50">
                  <c:v>-1.3167987760559489E-2</c:v>
                </c:pt>
                <c:pt idx="51">
                  <c:v>-1.4186977267867823E-2</c:v>
                </c:pt>
                <c:pt idx="52">
                  <c:v>-1.5287296047172109E-2</c:v>
                </c:pt>
                <c:pt idx="53">
                  <c:v>-1.6463227205637598E-2</c:v>
                </c:pt>
                <c:pt idx="54">
                  <c:v>-1.7709238419667036E-2</c:v>
                </c:pt>
                <c:pt idx="55">
                  <c:v>-1.9020046694721369E-2</c:v>
                </c:pt>
                <c:pt idx="56">
                  <c:v>-2.0390655117406786E-2</c:v>
                </c:pt>
                <c:pt idx="57">
                  <c:v>-2.1816369219841314E-2</c:v>
                </c:pt>
                <c:pt idx="58">
                  <c:v>-2.3292799026954348E-2</c:v>
                </c:pt>
                <c:pt idx="59">
                  <c:v>-2.4815851443984672E-2</c:v>
                </c:pt>
                <c:pt idx="60">
                  <c:v>-2.638171644312802E-2</c:v>
                </c:pt>
                <c:pt idx="61">
                  <c:v>-2.7986849544166938E-2</c:v>
                </c:pt>
                <c:pt idx="62">
                  <c:v>-2.9627952341018057E-2</c:v>
                </c:pt>
                <c:pt idx="63">
                  <c:v>-3.1301952275016108E-2</c:v>
                </c:pt>
                <c:pt idx="64">
                  <c:v>-3.3005982459960052E-2</c:v>
                </c:pt>
                <c:pt idx="65">
                  <c:v>-3.4737362086296679E-2</c:v>
                </c:pt>
                <c:pt idx="66">
                  <c:v>-3.6493577738741935E-2</c:v>
                </c:pt>
                <c:pt idx="67">
                  <c:v>-3.8272265825811419E-2</c:v>
                </c:pt>
                <c:pt idx="68">
                  <c:v>-4.0071196221134933E-2</c:v>
                </c:pt>
                <c:pt idx="69">
                  <c:v>-4.1888257142104313E-2</c:v>
                </c:pt>
                <c:pt idx="70">
                  <c:v>-4.3721441234226978E-2</c:v>
                </c:pt>
                <c:pt idx="71">
                  <c:v>-4.5568832786517278E-2</c:v>
                </c:pt>
                <c:pt idx="72">
                  <c:v>-4.742859597363238E-2</c:v>
                </c:pt>
                <c:pt idx="73">
                  <c:v>-4.9298964004232594E-2</c:v>
                </c:pt>
                <c:pt idx="74">
                  <c:v>-5.1178229051767915E-2</c:v>
                </c:pt>
                <c:pt idx="75">
                  <c:v>-5.3064732852056186E-2</c:v>
                </c:pt>
                <c:pt idx="76">
                  <c:v>-5.49568578689415E-2</c:v>
                </c:pt>
                <c:pt idx="77">
                  <c:v>-5.685301895142425E-2</c:v>
                </c:pt>
                <c:pt idx="78">
                  <c:v>-5.8751655428994902E-2</c:v>
                </c:pt>
                <c:pt idx="79">
                  <c:v>-6.0651223612822928E-2</c:v>
                </c:pt>
                <c:pt idx="80">
                  <c:v>-6.2550189686178731E-2</c:v>
                </c:pt>
                <c:pt idx="81">
                  <c:v>-6.4447022976570845E-2</c:v>
                </c:pt>
                <c:pt idx="82">
                  <c:v>-6.6340189604706695E-2</c:v>
                </c:pt>
                <c:pt idx="83">
                  <c:v>-6.8228146503218387E-2</c:v>
                </c:pt>
                <c:pt idx="84">
                  <c:v>-7.0109335794081851E-2</c:v>
                </c:pt>
                <c:pt idx="85">
                  <c:v>-7.1982179511531866E-2</c:v>
                </c:pt>
                <c:pt idx="86">
                  <c:v>-7.3845074660954593E-2</c:v>
                </c:pt>
                <c:pt idx="87">
                  <c:v>-7.5696388617226176E-2</c:v>
                </c:pt>
                <c:pt idx="88">
                  <c:v>-7.7534454890845206E-2</c:v>
                </c:pt>
                <c:pt idx="89">
                  <c:v>-7.9357569328364713E-2</c:v>
                </c:pt>
                <c:pt idx="90">
                  <c:v>-8.1163986865284726E-2</c:v>
                </c:pt>
                <c:pt idx="91">
                  <c:v>-8.2951919014158507E-2</c:v>
                </c:pt>
                <c:pt idx="92">
                  <c:v>-8.4719532347569237E-2</c:v>
                </c:pt>
                <c:pt idx="93">
                  <c:v>-8.646494832514294E-2</c:v>
                </c:pt>
                <c:pt idx="94">
                  <c:v>-8.8186244918103909E-2</c:v>
                </c:pt>
                <c:pt idx="95">
                  <c:v>-8.9881460609054942E-2</c:v>
                </c:pt>
                <c:pt idx="96">
                  <c:v>-9.1548601496767551E-2</c:v>
                </c:pt>
                <c:pt idx="97">
                  <c:v>-9.3185652426468202E-2</c:v>
                </c:pt>
                <c:pt idx="98">
                  <c:v>-9.4790593307042412E-2</c:v>
                </c:pt>
                <c:pt idx="99">
                  <c:v>-9.6361422077520076E-2</c:v>
                </c:pt>
                <c:pt idx="100">
                  <c:v>-9.7896186149997191E-2</c:v>
                </c:pt>
                <c:pt idx="101">
                  <c:v>-9.9393024577568323E-2</c:v>
                </c:pt>
                <c:pt idx="102">
                  <c:v>-0.10085022364938923</c:v>
                </c:pt>
                <c:pt idx="103">
                  <c:v>-0.1022662890511345</c:v>
                </c:pt>
                <c:pt idx="104">
                  <c:v>-0.10364003806271413</c:v>
                </c:pt>
                <c:pt idx="105">
                  <c:v>-0.10497071535950543</c:v>
                </c:pt>
                <c:pt idx="106">
                  <c:v>-0.10625813562686197</c:v>
                </c:pt>
                <c:pt idx="107">
                  <c:v>-0.10750285507361258</c:v>
                </c:pt>
                <c:pt idx="108">
                  <c:v>-0.10870637159259899</c:v>
                </c:pt>
                <c:pt idx="109">
                  <c:v>-0.10987134920386211</c:v>
                </c:pt>
                <c:pt idx="110">
                  <c:v>-0.11100185596739565</c:v>
                </c:pt>
                <c:pt idx="111">
                  <c:v>-0.11210359550076394</c:v>
                </c:pt>
                <c:pt idx="112">
                  <c:v>-0.11318410113281061</c:v>
                </c:pt>
                <c:pt idx="113">
                  <c:v>-0.11425285059381241</c:v>
                </c:pt>
                <c:pt idx="114">
                  <c:v>-0.1153212519264694</c:v>
                </c:pt>
                <c:pt idx="115">
                  <c:v>-0.11640245345807045</c:v>
                </c:pt>
                <c:pt idx="116">
                  <c:v>-0.1175109473321589</c:v>
                </c:pt>
                <c:pt idx="117">
                  <c:v>-0.11866196886477424</c:v>
                </c:pt>
                <c:pt idx="118">
                  <c:v>-0.11987073781168549</c:v>
                </c:pt>
                <c:pt idx="119">
                  <c:v>-0.12115163021481805</c:v>
                </c:pt>
                <c:pt idx="120">
                  <c:v>-0.12251739518159833</c:v>
                </c:pt>
                <c:pt idx="121">
                  <c:v>-0.12397852811785137</c:v>
                </c:pt>
                <c:pt idx="122">
                  <c:v>-0.12554287968682734</c:v>
                </c:pt>
                <c:pt idx="123">
                  <c:v>-0.12721552916163126</c:v>
                </c:pt>
                <c:pt idx="124">
                  <c:v>-0.12899889940568721</c:v>
                </c:pt>
                <c:pt idx="125">
                  <c:v>-0.13089305386772179</c:v>
                </c:pt>
                <c:pt idx="126">
                  <c:v>-0.1328961007984763</c:v>
                </c:pt>
                <c:pt idx="127">
                  <c:v>-0.13500463435823684</c:v>
                </c:pt>
                <c:pt idx="128">
                  <c:v>-0.1372141588472135</c:v>
                </c:pt>
                <c:pt idx="129">
                  <c:v>-0.13951946261563514</c:v>
                </c:pt>
                <c:pt idx="130">
                  <c:v>-0.14191492631607358</c:v>
                </c:pt>
                <c:pt idx="131">
                  <c:v>-0.14439476328642514</c:v>
                </c:pt>
                <c:pt idx="132">
                  <c:v>-0.14695319774900792</c:v>
                </c:pt>
                <c:pt idx="133">
                  <c:v>-0.14958459024131002</c:v>
                </c:pt>
                <c:pt idx="134">
                  <c:v>-0.15228352065406545</c:v>
                </c:pt>
                <c:pt idx="135">
                  <c:v>-0.15504483864419699</c:v>
                </c:pt>
                <c:pt idx="136">
                  <c:v>-0.15786368985384441</c:v>
                </c:pt>
                <c:pt idx="137">
                  <c:v>-0.16073552481154349</c:v>
                </c:pt>
                <c:pt idx="138">
                  <c:v>-0.16365609589151414</c:v>
                </c:pt>
                <c:pt idx="139">
                  <c:v>-0.16662144639040333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26C-4643-8EEF-DE9FC0BB4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022280"/>
        <c:axId val="1"/>
      </c:scatterChart>
      <c:valAx>
        <c:axId val="124022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7988567426202283"/>
              <c:y val="0.852665916760405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5339945849667E-2"/>
              <c:y val="0.344828092140656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02228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199426111908177"/>
          <c:y val="0.91925465838509313"/>
          <c:w val="0.62697274031563843"/>
          <c:h val="6.211180124223603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AV Hya -- O-C Diagr.</a:t>
            </a:r>
          </a:p>
        </c:rich>
      </c:tx>
      <c:layout>
        <c:manualLayout>
          <c:xMode val="edge"/>
          <c:yMode val="edge"/>
          <c:x val="0.36159064168703048"/>
          <c:y val="3.44827924546814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75877188674665"/>
          <c:y val="0.14106604664547207"/>
          <c:w val="0.79741491196192527"/>
          <c:h val="0.6269602073132092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'Active 3'!$F$21:$F$300</c:f>
              <c:numCache>
                <c:formatCode>General</c:formatCode>
                <c:ptCount val="280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31367.5</c:v>
                </c:pt>
                <c:pt idx="183">
                  <c:v>31459.5</c:v>
                </c:pt>
                <c:pt idx="184">
                  <c:v>31459.5</c:v>
                </c:pt>
                <c:pt idx="185">
                  <c:v>31459.5</c:v>
                </c:pt>
                <c:pt idx="186">
                  <c:v>31469.5</c:v>
                </c:pt>
                <c:pt idx="187">
                  <c:v>31469.5</c:v>
                </c:pt>
                <c:pt idx="188">
                  <c:v>31469.5</c:v>
                </c:pt>
                <c:pt idx="189">
                  <c:v>31471</c:v>
                </c:pt>
                <c:pt idx="190">
                  <c:v>31475.5</c:v>
                </c:pt>
                <c:pt idx="191">
                  <c:v>31490</c:v>
                </c:pt>
                <c:pt idx="192">
                  <c:v>31547</c:v>
                </c:pt>
                <c:pt idx="193">
                  <c:v>31551</c:v>
                </c:pt>
                <c:pt idx="194">
                  <c:v>31922</c:v>
                </c:pt>
                <c:pt idx="195">
                  <c:v>31973</c:v>
                </c:pt>
                <c:pt idx="196">
                  <c:v>31999</c:v>
                </c:pt>
                <c:pt idx="197">
                  <c:v>32046</c:v>
                </c:pt>
                <c:pt idx="198">
                  <c:v>32081</c:v>
                </c:pt>
                <c:pt idx="199">
                  <c:v>32542</c:v>
                </c:pt>
                <c:pt idx="200">
                  <c:v>32602</c:v>
                </c:pt>
                <c:pt idx="201">
                  <c:v>32605</c:v>
                </c:pt>
                <c:pt idx="202">
                  <c:v>32622.5</c:v>
                </c:pt>
                <c:pt idx="203">
                  <c:v>33061</c:v>
                </c:pt>
                <c:pt idx="204">
                  <c:v>33098</c:v>
                </c:pt>
                <c:pt idx="205">
                  <c:v>33124</c:v>
                </c:pt>
                <c:pt idx="206">
                  <c:v>33661</c:v>
                </c:pt>
                <c:pt idx="207">
                  <c:v>33994.5</c:v>
                </c:pt>
                <c:pt idx="208">
                  <c:v>34197</c:v>
                </c:pt>
                <c:pt idx="209">
                  <c:v>34617</c:v>
                </c:pt>
              </c:numCache>
            </c:numRef>
          </c:xVal>
          <c:yVal>
            <c:numRef>
              <c:f>'Active 3'!$H$21:$H$300</c:f>
              <c:numCache>
                <c:formatCode>General</c:formatCode>
                <c:ptCount val="280"/>
                <c:pt idx="11">
                  <c:v>-1.4000000002852175E-2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4A-45A6-BE8F-798198922F36}"/>
            </c:ext>
          </c:extLst>
        </c:ser>
        <c:ser>
          <c:idx val="1"/>
          <c:order val="1"/>
          <c:tx>
            <c:strRef>
              <c:f>'Active 3'!$I$20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3'!$F$21:$F$209</c:f>
              <c:numCache>
                <c:formatCode>General</c:formatCode>
                <c:ptCount val="189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31367.5</c:v>
                </c:pt>
                <c:pt idx="183">
                  <c:v>31459.5</c:v>
                </c:pt>
                <c:pt idx="184">
                  <c:v>31459.5</c:v>
                </c:pt>
                <c:pt idx="185">
                  <c:v>31459.5</c:v>
                </c:pt>
                <c:pt idx="186">
                  <c:v>31469.5</c:v>
                </c:pt>
                <c:pt idx="187">
                  <c:v>31469.5</c:v>
                </c:pt>
                <c:pt idx="188">
                  <c:v>31469.5</c:v>
                </c:pt>
              </c:numCache>
            </c:numRef>
          </c:xVal>
          <c:yVal>
            <c:numRef>
              <c:f>'Active 3'!$I$21:$I$209</c:f>
              <c:numCache>
                <c:formatCode>General</c:formatCode>
                <c:ptCount val="189"/>
                <c:pt idx="0">
                  <c:v>-1.6220400000747759E-2</c:v>
                </c:pt>
                <c:pt idx="1">
                  <c:v>-2.8340000062598847E-4</c:v>
                </c:pt>
                <c:pt idx="2">
                  <c:v>1.9059900001593633E-2</c:v>
                </c:pt>
                <c:pt idx="3">
                  <c:v>8.4032000013394281E-3</c:v>
                </c:pt>
                <c:pt idx="4">
                  <c:v>-2.5659800001449184E-2</c:v>
                </c:pt>
                <c:pt idx="5">
                  <c:v>-3.6097600001085084E-2</c:v>
                </c:pt>
                <c:pt idx="6">
                  <c:v>-6.6535400001157541E-2</c:v>
                </c:pt>
                <c:pt idx="7">
                  <c:v>5.1196999993408099E-3</c:v>
                </c:pt>
                <c:pt idx="8">
                  <c:v>-6.0256699998717522E-2</c:v>
                </c:pt>
                <c:pt idx="9">
                  <c:v>-2.0352999999886379E-3</c:v>
                </c:pt>
                <c:pt idx="10">
                  <c:v>-6.9520000397460535E-4</c:v>
                </c:pt>
                <c:pt idx="11">
                  <c:v>-1.4000000002852175E-2</c:v>
                </c:pt>
                <c:pt idx="12">
                  <c:v>-2.0000000004074536E-3</c:v>
                </c:pt>
                <c:pt idx="13">
                  <c:v>-2.4547200002416503E-2</c:v>
                </c:pt>
                <c:pt idx="14">
                  <c:v>-5.7424400001764297E-2</c:v>
                </c:pt>
                <c:pt idx="15">
                  <c:v>-1.3231099997938145E-2</c:v>
                </c:pt>
                <c:pt idx="16">
                  <c:v>-7.557799995993264E-3</c:v>
                </c:pt>
                <c:pt idx="17">
                  <c:v>-5.9753000023192726E-3</c:v>
                </c:pt>
                <c:pt idx="18">
                  <c:v>-8.8781000013113953E-3</c:v>
                </c:pt>
                <c:pt idx="19">
                  <c:v>-1.6096999999717809E-2</c:v>
                </c:pt>
                <c:pt idx="20">
                  <c:v>-2.683699996850919E-3</c:v>
                </c:pt>
                <c:pt idx="21">
                  <c:v>1.8731700001808349E-2</c:v>
                </c:pt>
                <c:pt idx="22">
                  <c:v>-1.6487199995026458E-2</c:v>
                </c:pt>
                <c:pt idx="23">
                  <c:v>-1.0366000002250075E-2</c:v>
                </c:pt>
                <c:pt idx="24">
                  <c:v>5.4985000024316832E-3</c:v>
                </c:pt>
                <c:pt idx="25">
                  <c:v>-4.8633999977027997E-3</c:v>
                </c:pt>
                <c:pt idx="26">
                  <c:v>-5.5830999990575947E-3</c:v>
                </c:pt>
                <c:pt idx="27">
                  <c:v>-4.8019999958341941E-3</c:v>
                </c:pt>
                <c:pt idx="28">
                  <c:v>-5.8259999932488427E-3</c:v>
                </c:pt>
                <c:pt idx="29">
                  <c:v>-1.0888999997405335E-2</c:v>
                </c:pt>
                <c:pt idx="30">
                  <c:v>3.9535000032628886E-3</c:v>
                </c:pt>
                <c:pt idx="31">
                  <c:v>-9.2653999963658862E-3</c:v>
                </c:pt>
                <c:pt idx="32">
                  <c:v>1.2338000015006401E-3</c:v>
                </c:pt>
                <c:pt idx="33">
                  <c:v>-1.4859000002616085E-3</c:v>
                </c:pt>
                <c:pt idx="34">
                  <c:v>-7.9236999954446219E-3</c:v>
                </c:pt>
                <c:pt idx="35">
                  <c:v>-2.2639999951934442E-4</c:v>
                </c:pt>
                <c:pt idx="36">
                  <c:v>-1.3539999999920838E-3</c:v>
                </c:pt>
                <c:pt idx="37">
                  <c:v>-2.619810000032885E-2</c:v>
                </c:pt>
                <c:pt idx="38">
                  <c:v>-1.6198099998291582E-2</c:v>
                </c:pt>
                <c:pt idx="39">
                  <c:v>-1.5416999995068181E-2</c:v>
                </c:pt>
                <c:pt idx="40">
                  <c:v>-7.6898000043001957E-3</c:v>
                </c:pt>
                <c:pt idx="41">
                  <c:v>-1.4880399998219218E-2</c:v>
                </c:pt>
                <c:pt idx="42">
                  <c:v>-1.5850499999942258E-2</c:v>
                </c:pt>
                <c:pt idx="43">
                  <c:v>-4.3513000055099837E-3</c:v>
                </c:pt>
                <c:pt idx="44">
                  <c:v>-5.7019999803742394E-4</c:v>
                </c:pt>
                <c:pt idx="45">
                  <c:v>-3.7532999995164573E-3</c:v>
                </c:pt>
                <c:pt idx="46">
                  <c:v>-1.9473000000289176E-2</c:v>
                </c:pt>
                <c:pt idx="47">
                  <c:v>-3.3789999724831432E-4</c:v>
                </c:pt>
                <c:pt idx="48">
                  <c:v>-4.2780999938258901E-3</c:v>
                </c:pt>
                <c:pt idx="49">
                  <c:v>-5.081600000266917E-3</c:v>
                </c:pt>
                <c:pt idx="50">
                  <c:v>9.1840000095544383E-4</c:v>
                </c:pt>
                <c:pt idx="51">
                  <c:v>3.2584999935352243E-3</c:v>
                </c:pt>
                <c:pt idx="52">
                  <c:v>-1.0204899997916073E-2</c:v>
                </c:pt>
                <c:pt idx="53">
                  <c:v>-1.4514000002236571E-2</c:v>
                </c:pt>
                <c:pt idx="54">
                  <c:v>-8.5080999997444451E-3</c:v>
                </c:pt>
                <c:pt idx="55">
                  <c:v>-2.789999998640269E-3</c:v>
                </c:pt>
                <c:pt idx="56">
                  <c:v>-2.6691200000641402E-2</c:v>
                </c:pt>
                <c:pt idx="57">
                  <c:v>-1.3692799999262206E-2</c:v>
                </c:pt>
                <c:pt idx="58">
                  <c:v>-5.6928000049083494E-3</c:v>
                </c:pt>
                <c:pt idx="59">
                  <c:v>-9.3494999964605086E-3</c:v>
                </c:pt>
                <c:pt idx="60">
                  <c:v>-7.1322000003419816E-3</c:v>
                </c:pt>
                <c:pt idx="61">
                  <c:v>-2.9851899998902809E-2</c:v>
                </c:pt>
                <c:pt idx="62">
                  <c:v>-9.1562000015983358E-3</c:v>
                </c:pt>
                <c:pt idx="63">
                  <c:v>-2.5033400001120754E-2</c:v>
                </c:pt>
                <c:pt idx="64">
                  <c:v>-1.5253899997333065E-2</c:v>
                </c:pt>
                <c:pt idx="65">
                  <c:v>-3.4691699998802505E-2</c:v>
                </c:pt>
                <c:pt idx="66">
                  <c:v>-3.5057400004006922E-2</c:v>
                </c:pt>
                <c:pt idx="67">
                  <c:v>-1.9277899998996872E-2</c:v>
                </c:pt>
                <c:pt idx="68">
                  <c:v>-3.5936200001742691E-2</c:v>
                </c:pt>
                <c:pt idx="69">
                  <c:v>-2.5342499997350387E-2</c:v>
                </c:pt>
                <c:pt idx="70">
                  <c:v>-2.3300299995753448E-2</c:v>
                </c:pt>
                <c:pt idx="71">
                  <c:v>-2.4083000003884081E-2</c:v>
                </c:pt>
                <c:pt idx="72">
                  <c:v>-2.3741299992252607E-2</c:v>
                </c:pt>
                <c:pt idx="73">
                  <c:v>-2.202479999687057E-2</c:v>
                </c:pt>
                <c:pt idx="74">
                  <c:v>-2.3611000004166272E-2</c:v>
                </c:pt>
                <c:pt idx="75">
                  <c:v>-3.470549999474315E-2</c:v>
                </c:pt>
                <c:pt idx="76">
                  <c:v>-1.8050400001811795E-2</c:v>
                </c:pt>
                <c:pt idx="77">
                  <c:v>-2.2269300003245007E-2</c:v>
                </c:pt>
                <c:pt idx="78">
                  <c:v>-4.1293299997050781E-2</c:v>
                </c:pt>
                <c:pt idx="79">
                  <c:v>-2.229329999681795E-2</c:v>
                </c:pt>
                <c:pt idx="80">
                  <c:v>-1.879410000401549E-2</c:v>
                </c:pt>
                <c:pt idx="81">
                  <c:v>-4.6232500026235357E-3</c:v>
                </c:pt>
                <c:pt idx="82">
                  <c:v>-3.4608300004038028E-2</c:v>
                </c:pt>
                <c:pt idx="83">
                  <c:v>-2.8561849998368416E-2</c:v>
                </c:pt>
                <c:pt idx="84">
                  <c:v>-2.5485499994829297E-2</c:v>
                </c:pt>
                <c:pt idx="85">
                  <c:v>-1.7251600002055056E-2</c:v>
                </c:pt>
                <c:pt idx="86">
                  <c:v>-3.4659500000998378E-2</c:v>
                </c:pt>
                <c:pt idx="87">
                  <c:v>-2.6160299996263348E-2</c:v>
                </c:pt>
                <c:pt idx="88">
                  <c:v>-3.9781200001016259E-2</c:v>
                </c:pt>
                <c:pt idx="89">
                  <c:v>-3.9315099995292258E-2</c:v>
                </c:pt>
                <c:pt idx="90">
                  <c:v>-4.5940299998619594E-2</c:v>
                </c:pt>
                <c:pt idx="91">
                  <c:v>-4.3305999992298894E-2</c:v>
                </c:pt>
                <c:pt idx="92">
                  <c:v>-4.3524900000193156E-2</c:v>
                </c:pt>
                <c:pt idx="93">
                  <c:v>-4.2339100000390317E-2</c:v>
                </c:pt>
                <c:pt idx="98">
                  <c:v>-5.0303300005907658E-2</c:v>
                </c:pt>
                <c:pt idx="99">
                  <c:v>-5.4772599993157201E-2</c:v>
                </c:pt>
                <c:pt idx="100">
                  <c:v>-5.6265899998834357E-2</c:v>
                </c:pt>
                <c:pt idx="101">
                  <c:v>-4.2988799999875482E-2</c:v>
                </c:pt>
                <c:pt idx="102">
                  <c:v>-7.4168699997244403E-2</c:v>
                </c:pt>
                <c:pt idx="107">
                  <c:v>-7.1164400003908668E-2</c:v>
                </c:pt>
                <c:pt idx="108">
                  <c:v>-6.732190000184346E-2</c:v>
                </c:pt>
                <c:pt idx="110">
                  <c:v>-6.7686000002140645E-2</c:v>
                </c:pt>
                <c:pt idx="111">
                  <c:v>-6.3455349998548627E-2</c:v>
                </c:pt>
                <c:pt idx="112">
                  <c:v>-7.0278599996527191E-2</c:v>
                </c:pt>
                <c:pt idx="131">
                  <c:v>-0.10418070000014268</c:v>
                </c:pt>
                <c:pt idx="132">
                  <c:v>-0.10418069981096778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A4A-45A6-BE8F-798198922F36}"/>
            </c:ext>
          </c:extLst>
        </c:ser>
        <c:ser>
          <c:idx val="2"/>
          <c:order val="2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3'!$F$21:$F$209</c:f>
              <c:numCache>
                <c:formatCode>General</c:formatCode>
                <c:ptCount val="189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31367.5</c:v>
                </c:pt>
                <c:pt idx="183">
                  <c:v>31459.5</c:v>
                </c:pt>
                <c:pt idx="184">
                  <c:v>31459.5</c:v>
                </c:pt>
                <c:pt idx="185">
                  <c:v>31459.5</c:v>
                </c:pt>
                <c:pt idx="186">
                  <c:v>31469.5</c:v>
                </c:pt>
                <c:pt idx="187">
                  <c:v>31469.5</c:v>
                </c:pt>
                <c:pt idx="188">
                  <c:v>31469.5</c:v>
                </c:pt>
              </c:numCache>
            </c:numRef>
          </c:xVal>
          <c:yVal>
            <c:numRef>
              <c:f>'Active 3'!$J$21:$J$209</c:f>
              <c:numCache>
                <c:formatCode>General</c:formatCode>
                <c:ptCount val="189"/>
                <c:pt idx="94">
                  <c:v>-5.6408800002827775E-2</c:v>
                </c:pt>
                <c:pt idx="95">
                  <c:v>-5.5208799996762536E-2</c:v>
                </c:pt>
                <c:pt idx="96">
                  <c:v>-5.6965499999932945E-2</c:v>
                </c:pt>
                <c:pt idx="97">
                  <c:v>-5.6665500000235625E-2</c:v>
                </c:pt>
                <c:pt idx="105">
                  <c:v>-5.9633300006680656E-2</c:v>
                </c:pt>
                <c:pt idx="106">
                  <c:v>-5.9633300006680656E-2</c:v>
                </c:pt>
                <c:pt idx="109">
                  <c:v>-6.6697799993562512E-2</c:v>
                </c:pt>
                <c:pt idx="114">
                  <c:v>-7.1123499998066109E-2</c:v>
                </c:pt>
                <c:pt idx="116">
                  <c:v>-7.3710950004169717E-2</c:v>
                </c:pt>
                <c:pt idx="121">
                  <c:v>-8.1508600000233855E-2</c:v>
                </c:pt>
                <c:pt idx="125">
                  <c:v>-8.689089999825228E-2</c:v>
                </c:pt>
                <c:pt idx="130">
                  <c:v>-0.1019598999992013</c:v>
                </c:pt>
                <c:pt idx="135">
                  <c:v>-0.10568390000116779</c:v>
                </c:pt>
                <c:pt idx="138">
                  <c:v>-0.11139535000256728</c:v>
                </c:pt>
                <c:pt idx="159">
                  <c:v>-0.10895924999931594</c:v>
                </c:pt>
                <c:pt idx="160">
                  <c:v>-0.11046869999699993</c:v>
                </c:pt>
                <c:pt idx="171">
                  <c:v>-0.12865144999523181</c:v>
                </c:pt>
                <c:pt idx="172">
                  <c:v>-0.12486090000311378</c:v>
                </c:pt>
                <c:pt idx="173">
                  <c:v>-0.12807980000070529</c:v>
                </c:pt>
                <c:pt idx="175">
                  <c:v>-0.13191565000306582</c:v>
                </c:pt>
                <c:pt idx="176">
                  <c:v>-0.12892509999801405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A4A-45A6-BE8F-798198922F36}"/>
            </c:ext>
          </c:extLst>
        </c:ser>
        <c:ser>
          <c:idx val="3"/>
          <c:order val="3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3'!$F$21:$F$2503</c:f>
              <c:numCache>
                <c:formatCode>General</c:formatCode>
                <c:ptCount val="2483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31367.5</c:v>
                </c:pt>
                <c:pt idx="183">
                  <c:v>31459.5</c:v>
                </c:pt>
                <c:pt idx="184">
                  <c:v>31459.5</c:v>
                </c:pt>
                <c:pt idx="185">
                  <c:v>31459.5</c:v>
                </c:pt>
                <c:pt idx="186">
                  <c:v>31469.5</c:v>
                </c:pt>
                <c:pt idx="187">
                  <c:v>31469.5</c:v>
                </c:pt>
                <c:pt idx="188">
                  <c:v>31469.5</c:v>
                </c:pt>
                <c:pt idx="189">
                  <c:v>31471</c:v>
                </c:pt>
                <c:pt idx="190">
                  <c:v>31475.5</c:v>
                </c:pt>
                <c:pt idx="191">
                  <c:v>31490</c:v>
                </c:pt>
                <c:pt idx="192">
                  <c:v>31547</c:v>
                </c:pt>
                <c:pt idx="193">
                  <c:v>31551</c:v>
                </c:pt>
                <c:pt idx="194">
                  <c:v>31922</c:v>
                </c:pt>
                <c:pt idx="195">
                  <c:v>31973</c:v>
                </c:pt>
                <c:pt idx="196">
                  <c:v>31999</c:v>
                </c:pt>
                <c:pt idx="197">
                  <c:v>32046</c:v>
                </c:pt>
                <c:pt idx="198">
                  <c:v>32081</c:v>
                </c:pt>
                <c:pt idx="199">
                  <c:v>32542</c:v>
                </c:pt>
                <c:pt idx="200">
                  <c:v>32602</c:v>
                </c:pt>
                <c:pt idx="201">
                  <c:v>32605</c:v>
                </c:pt>
                <c:pt idx="202">
                  <c:v>32622.5</c:v>
                </c:pt>
                <c:pt idx="203">
                  <c:v>33061</c:v>
                </c:pt>
                <c:pt idx="204">
                  <c:v>33098</c:v>
                </c:pt>
                <c:pt idx="205">
                  <c:v>33124</c:v>
                </c:pt>
                <c:pt idx="206">
                  <c:v>33661</c:v>
                </c:pt>
                <c:pt idx="207">
                  <c:v>33994.5</c:v>
                </c:pt>
                <c:pt idx="208">
                  <c:v>34197</c:v>
                </c:pt>
                <c:pt idx="209">
                  <c:v>34617</c:v>
                </c:pt>
              </c:numCache>
            </c:numRef>
          </c:xVal>
          <c:yVal>
            <c:numRef>
              <c:f>'Active 3'!$K$21:$K$2503</c:f>
              <c:numCache>
                <c:formatCode>General</c:formatCode>
                <c:ptCount val="2483"/>
                <c:pt idx="118">
                  <c:v>-7.8037299994321074E-2</c:v>
                </c:pt>
                <c:pt idx="126">
                  <c:v>-8.7265750000369735E-2</c:v>
                </c:pt>
                <c:pt idx="133">
                  <c:v>-0.10368700000253739</c:v>
                </c:pt>
                <c:pt idx="134">
                  <c:v>-0.10123110000131419</c:v>
                </c:pt>
                <c:pt idx="136">
                  <c:v>-0.10853825000231154</c:v>
                </c:pt>
                <c:pt idx="139">
                  <c:v>-0.10676149999926565</c:v>
                </c:pt>
                <c:pt idx="140">
                  <c:v>-0.1049189999976079</c:v>
                </c:pt>
                <c:pt idx="141">
                  <c:v>-0.10768229999666801</c:v>
                </c:pt>
                <c:pt idx="142">
                  <c:v>-0.10948130000178935</c:v>
                </c:pt>
                <c:pt idx="143">
                  <c:v>-0.10945129999890924</c:v>
                </c:pt>
                <c:pt idx="144">
                  <c:v>-0.1093812999970396</c:v>
                </c:pt>
                <c:pt idx="145">
                  <c:v>-0.10922130000108154</c:v>
                </c:pt>
                <c:pt idx="146">
                  <c:v>-0.11510399999679066</c:v>
                </c:pt>
                <c:pt idx="147">
                  <c:v>-0.11462400000164052</c:v>
                </c:pt>
                <c:pt idx="148">
                  <c:v>-0.11083399999915855</c:v>
                </c:pt>
                <c:pt idx="149">
                  <c:v>-0.11432235000393121</c:v>
                </c:pt>
                <c:pt idx="150">
                  <c:v>-0.1139423499989789</c:v>
                </c:pt>
                <c:pt idx="151">
                  <c:v>-0.11343235000094865</c:v>
                </c:pt>
                <c:pt idx="152">
                  <c:v>-0.11316110000188928</c:v>
                </c:pt>
                <c:pt idx="153">
                  <c:v>-0.10897370000020601</c:v>
                </c:pt>
                <c:pt idx="154">
                  <c:v>-0.11214340000151424</c:v>
                </c:pt>
                <c:pt idx="155">
                  <c:v>-0.11158749999594875</c:v>
                </c:pt>
                <c:pt idx="156">
                  <c:v>-0.1107655000014347</c:v>
                </c:pt>
                <c:pt idx="157">
                  <c:v>-9.6407249999174383E-2</c:v>
                </c:pt>
                <c:pt idx="158">
                  <c:v>-0.11120490000030259</c:v>
                </c:pt>
                <c:pt idx="161">
                  <c:v>-0.11232649999874411</c:v>
                </c:pt>
                <c:pt idx="162">
                  <c:v>-0.11470689999987371</c:v>
                </c:pt>
                <c:pt idx="163">
                  <c:v>-0.12364194999827305</c:v>
                </c:pt>
                <c:pt idx="164">
                  <c:v>-0.12111195000034058</c:v>
                </c:pt>
                <c:pt idx="165">
                  <c:v>-0.12101194999559084</c:v>
                </c:pt>
                <c:pt idx="166">
                  <c:v>-0.11871194999548607</c:v>
                </c:pt>
                <c:pt idx="167">
                  <c:v>-0.11488999999710359</c:v>
                </c:pt>
                <c:pt idx="169">
                  <c:v>-0.12146519999805605</c:v>
                </c:pt>
                <c:pt idx="170">
                  <c:v>-0.12563236796995625</c:v>
                </c:pt>
                <c:pt idx="177">
                  <c:v>-0.12777869999990799</c:v>
                </c:pt>
                <c:pt idx="178">
                  <c:v>-0.13036249999277061</c:v>
                </c:pt>
                <c:pt idx="179">
                  <c:v>-0.13119875000120373</c:v>
                </c:pt>
                <c:pt idx="180">
                  <c:v>-0.13206530000024941</c:v>
                </c:pt>
                <c:pt idx="181">
                  <c:v>-0.13096529999893392</c:v>
                </c:pt>
                <c:pt idx="182">
                  <c:v>-0.13911525000003166</c:v>
                </c:pt>
                <c:pt idx="183">
                  <c:v>-0.14829484999791021</c:v>
                </c:pt>
                <c:pt idx="184">
                  <c:v>-0.14559485000063432</c:v>
                </c:pt>
                <c:pt idx="185">
                  <c:v>-0.14239485000143759</c:v>
                </c:pt>
                <c:pt idx="186">
                  <c:v>-0.13645784999243915</c:v>
                </c:pt>
                <c:pt idx="187">
                  <c:v>-0.1350578499987023</c:v>
                </c:pt>
                <c:pt idx="188">
                  <c:v>-0.13465784999425523</c:v>
                </c:pt>
                <c:pt idx="189">
                  <c:v>-0.13506729999789968</c:v>
                </c:pt>
                <c:pt idx="190">
                  <c:v>-0.13979565000045113</c:v>
                </c:pt>
                <c:pt idx="191">
                  <c:v>-0.13808699999935925</c:v>
                </c:pt>
                <c:pt idx="192">
                  <c:v>-0.13454610000189859</c:v>
                </c:pt>
                <c:pt idx="193">
                  <c:v>-0.13447129999258323</c:v>
                </c:pt>
                <c:pt idx="194">
                  <c:v>-0.13700859999516979</c:v>
                </c:pt>
                <c:pt idx="195">
                  <c:v>-0.13682990000233985</c:v>
                </c:pt>
                <c:pt idx="196">
                  <c:v>-0.13229370000044582</c:v>
                </c:pt>
                <c:pt idx="197">
                  <c:v>-0.13708980000228621</c:v>
                </c:pt>
                <c:pt idx="198">
                  <c:v>-0.13771030000498286</c:v>
                </c:pt>
                <c:pt idx="199">
                  <c:v>-0.14041459999862127</c:v>
                </c:pt>
                <c:pt idx="200">
                  <c:v>-0.13899259999743663</c:v>
                </c:pt>
                <c:pt idx="201">
                  <c:v>-0.13841150000371272</c:v>
                </c:pt>
                <c:pt idx="202">
                  <c:v>-0.13642174999404233</c:v>
                </c:pt>
                <c:pt idx="203">
                  <c:v>-0.14868430017668288</c:v>
                </c:pt>
                <c:pt idx="204">
                  <c:v>-0.13831740000023274</c:v>
                </c:pt>
                <c:pt idx="205">
                  <c:v>-0.13768119999440387</c:v>
                </c:pt>
                <c:pt idx="206">
                  <c:v>-0.14046429999871179</c:v>
                </c:pt>
                <c:pt idx="207">
                  <c:v>-0.14726534992223606</c:v>
                </c:pt>
                <c:pt idx="208">
                  <c:v>-0.14344110000092769</c:v>
                </c:pt>
                <c:pt idx="209">
                  <c:v>-0.14718710000306601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A4A-45A6-BE8F-798198922F36}"/>
            </c:ext>
          </c:extLst>
        </c:ser>
        <c:ser>
          <c:idx val="4"/>
          <c:order val="4"/>
          <c:tx>
            <c:strRef>
              <c:f>'Active 3'!$L$20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3'!$F$21:$F$209</c:f>
              <c:numCache>
                <c:formatCode>General</c:formatCode>
                <c:ptCount val="189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31367.5</c:v>
                </c:pt>
                <c:pt idx="183">
                  <c:v>31459.5</c:v>
                </c:pt>
                <c:pt idx="184">
                  <c:v>31459.5</c:v>
                </c:pt>
                <c:pt idx="185">
                  <c:v>31459.5</c:v>
                </c:pt>
                <c:pt idx="186">
                  <c:v>31469.5</c:v>
                </c:pt>
                <c:pt idx="187">
                  <c:v>31469.5</c:v>
                </c:pt>
                <c:pt idx="188">
                  <c:v>31469.5</c:v>
                </c:pt>
              </c:numCache>
            </c:numRef>
          </c:xVal>
          <c:yVal>
            <c:numRef>
              <c:f>'Active 3'!$L$21:$L$209</c:f>
              <c:numCache>
                <c:formatCode>General</c:formatCode>
                <c:ptCount val="189"/>
                <c:pt idx="117">
                  <c:v>-7.8057299993815832E-2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A4A-45A6-BE8F-798198922F36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3'!$F$21:$F$209</c:f>
              <c:numCache>
                <c:formatCode>General</c:formatCode>
                <c:ptCount val="189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31367.5</c:v>
                </c:pt>
                <c:pt idx="183">
                  <c:v>31459.5</c:v>
                </c:pt>
                <c:pt idx="184">
                  <c:v>31459.5</c:v>
                </c:pt>
                <c:pt idx="185">
                  <c:v>31459.5</c:v>
                </c:pt>
                <c:pt idx="186">
                  <c:v>31469.5</c:v>
                </c:pt>
                <c:pt idx="187">
                  <c:v>31469.5</c:v>
                </c:pt>
                <c:pt idx="188">
                  <c:v>31469.5</c:v>
                </c:pt>
              </c:numCache>
            </c:numRef>
          </c:xVal>
          <c:yVal>
            <c:numRef>
              <c:f>'Active 3'!$M$21:$M$209</c:f>
              <c:numCache>
                <c:formatCode>General</c:formatCode>
                <c:ptCount val="1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A4A-45A6-BE8F-798198922F36}"/>
            </c:ext>
          </c:extLst>
        </c:ser>
        <c:ser>
          <c:idx val="6"/>
          <c:order val="6"/>
          <c:tx>
            <c:strRef>
              <c:f>'Active 3'!$N$20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3'!$F$21:$F$209</c:f>
              <c:numCache>
                <c:formatCode>General</c:formatCode>
                <c:ptCount val="189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31367.5</c:v>
                </c:pt>
                <c:pt idx="183">
                  <c:v>31459.5</c:v>
                </c:pt>
                <c:pt idx="184">
                  <c:v>31459.5</c:v>
                </c:pt>
                <c:pt idx="185">
                  <c:v>31459.5</c:v>
                </c:pt>
                <c:pt idx="186">
                  <c:v>31469.5</c:v>
                </c:pt>
                <c:pt idx="187">
                  <c:v>31469.5</c:v>
                </c:pt>
                <c:pt idx="188">
                  <c:v>31469.5</c:v>
                </c:pt>
              </c:numCache>
            </c:numRef>
          </c:xVal>
          <c:yVal>
            <c:numRef>
              <c:f>'Active 3'!$N$21:$N$209</c:f>
              <c:numCache>
                <c:formatCode>General</c:formatCode>
                <c:ptCount val="189"/>
                <c:pt idx="102">
                  <c:v>-7.955967400169954E-2</c:v>
                </c:pt>
                <c:pt idx="103">
                  <c:v>-7.9579469022739657E-2</c:v>
                </c:pt>
                <c:pt idx="104">
                  <c:v>-7.9767521722620818E-2</c:v>
                </c:pt>
                <c:pt idx="105">
                  <c:v>-7.9767521722620818E-2</c:v>
                </c:pt>
                <c:pt idx="106">
                  <c:v>-7.9767521722620818E-2</c:v>
                </c:pt>
                <c:pt idx="107">
                  <c:v>-8.2227053086856058E-2</c:v>
                </c:pt>
                <c:pt idx="108">
                  <c:v>-8.2350771968356828E-2</c:v>
                </c:pt>
                <c:pt idx="109">
                  <c:v>-8.4295632785548871E-2</c:v>
                </c:pt>
                <c:pt idx="110">
                  <c:v>-8.4364915359189302E-2</c:v>
                </c:pt>
                <c:pt idx="111">
                  <c:v>-8.4733597626061585E-2</c:v>
                </c:pt>
                <c:pt idx="112">
                  <c:v>-8.7344066025727765E-2</c:v>
                </c:pt>
                <c:pt idx="113">
                  <c:v>-8.745788739670847E-2</c:v>
                </c:pt>
                <c:pt idx="114">
                  <c:v>-8.745788739670847E-2</c:v>
                </c:pt>
                <c:pt idx="115">
                  <c:v>-8.7655837607109696E-2</c:v>
                </c:pt>
                <c:pt idx="116">
                  <c:v>-8.7762235845200348E-2</c:v>
                </c:pt>
                <c:pt idx="117">
                  <c:v>-9.0060932663484583E-2</c:v>
                </c:pt>
                <c:pt idx="118">
                  <c:v>-9.0060932663484583E-2</c:v>
                </c:pt>
                <c:pt idx="119">
                  <c:v>-9.0313319181746149E-2</c:v>
                </c:pt>
                <c:pt idx="120">
                  <c:v>-9.2263128754198231E-2</c:v>
                </c:pt>
                <c:pt idx="121">
                  <c:v>-9.278769681176148E-2</c:v>
                </c:pt>
                <c:pt idx="122">
                  <c:v>-9.2876774406442028E-2</c:v>
                </c:pt>
                <c:pt idx="123">
                  <c:v>-9.4816686468374045E-2</c:v>
                </c:pt>
                <c:pt idx="124">
                  <c:v>-9.512350929449595E-2</c:v>
                </c:pt>
                <c:pt idx="125">
                  <c:v>-9.5365998302237451E-2</c:v>
                </c:pt>
                <c:pt idx="126">
                  <c:v>-9.5660449240209278E-2</c:v>
                </c:pt>
                <c:pt idx="127">
                  <c:v>-9.8285763905655535E-2</c:v>
                </c:pt>
                <c:pt idx="128">
                  <c:v>-0.10078488531197102</c:v>
                </c:pt>
                <c:pt idx="129">
                  <c:v>-0.10342752062082738</c:v>
                </c:pt>
                <c:pt idx="130">
                  <c:v>-0.10343246937608742</c:v>
                </c:pt>
                <c:pt idx="131">
                  <c:v>-0.10549115156426017</c:v>
                </c:pt>
                <c:pt idx="132">
                  <c:v>-0.10549115156426017</c:v>
                </c:pt>
                <c:pt idx="133">
                  <c:v>-0.1054961003195202</c:v>
                </c:pt>
                <c:pt idx="134">
                  <c:v>-0.10553074160634041</c:v>
                </c:pt>
                <c:pt idx="135">
                  <c:v>-0.10580787190090213</c:v>
                </c:pt>
                <c:pt idx="136">
                  <c:v>-0.1059291164047729</c:v>
                </c:pt>
                <c:pt idx="137">
                  <c:v>-0.10639677377684578</c:v>
                </c:pt>
                <c:pt idx="138">
                  <c:v>-0.10848762287420874</c:v>
                </c:pt>
                <c:pt idx="139">
                  <c:v>-0.10853958480443907</c:v>
                </c:pt>
                <c:pt idx="140">
                  <c:v>-0.10866330368593982</c:v>
                </c:pt>
                <c:pt idx="141">
                  <c:v>-0.1105982669926118</c:v>
                </c:pt>
                <c:pt idx="142">
                  <c:v>-0.11074672965041274</c:v>
                </c:pt>
                <c:pt idx="143">
                  <c:v>-0.11074672965041274</c:v>
                </c:pt>
                <c:pt idx="144">
                  <c:v>-0.11074672965041274</c:v>
                </c:pt>
                <c:pt idx="145">
                  <c:v>-0.11074672965041274</c:v>
                </c:pt>
                <c:pt idx="146">
                  <c:v>-0.11089024355295363</c:v>
                </c:pt>
                <c:pt idx="147">
                  <c:v>-0.11089024355295363</c:v>
                </c:pt>
                <c:pt idx="148">
                  <c:v>-0.11089024355295363</c:v>
                </c:pt>
                <c:pt idx="149">
                  <c:v>-0.11091251295162374</c:v>
                </c:pt>
                <c:pt idx="150">
                  <c:v>-0.11091251295162374</c:v>
                </c:pt>
                <c:pt idx="151">
                  <c:v>-0.11091251295162374</c:v>
                </c:pt>
                <c:pt idx="152">
                  <c:v>-0.11097437239237415</c:v>
                </c:pt>
                <c:pt idx="153">
                  <c:v>-0.1109842699028942</c:v>
                </c:pt>
                <c:pt idx="154">
                  <c:v>-0.11355267388285012</c:v>
                </c:pt>
                <c:pt idx="155">
                  <c:v>-0.11358731516967033</c:v>
                </c:pt>
                <c:pt idx="156">
                  <c:v>-0.11388424048527215</c:v>
                </c:pt>
                <c:pt idx="157">
                  <c:v>-0.11399558747862285</c:v>
                </c:pt>
                <c:pt idx="158">
                  <c:v>-0.11407229318515333</c:v>
                </c:pt>
                <c:pt idx="159">
                  <c:v>-0.11419353768902407</c:v>
                </c:pt>
                <c:pt idx="160">
                  <c:v>-0.11420096082191414</c:v>
                </c:pt>
                <c:pt idx="161">
                  <c:v>-0.11621015545748659</c:v>
                </c:pt>
                <c:pt idx="162">
                  <c:v>-0.11674462102556987</c:v>
                </c:pt>
                <c:pt idx="163">
                  <c:v>-0.11879093132559257</c:v>
                </c:pt>
                <c:pt idx="164">
                  <c:v>-0.11879093132559257</c:v>
                </c:pt>
                <c:pt idx="165">
                  <c:v>-0.11879093132559257</c:v>
                </c:pt>
                <c:pt idx="166">
                  <c:v>-0.11879093132559257</c:v>
                </c:pt>
                <c:pt idx="167">
                  <c:v>-0.11940210260020634</c:v>
                </c:pt>
                <c:pt idx="168">
                  <c:v>-0.12136675843843853</c:v>
                </c:pt>
                <c:pt idx="169">
                  <c:v>-0.12189627525126179</c:v>
                </c:pt>
                <c:pt idx="170">
                  <c:v>-0.1242840496642266</c:v>
                </c:pt>
                <c:pt idx="171">
                  <c:v>-0.12455623120352827</c:v>
                </c:pt>
                <c:pt idx="172">
                  <c:v>-0.12456365433641833</c:v>
                </c:pt>
                <c:pt idx="173">
                  <c:v>-0.12457850060219841</c:v>
                </c:pt>
                <c:pt idx="174">
                  <c:v>-0.12490511844936045</c:v>
                </c:pt>
                <c:pt idx="175">
                  <c:v>-0.12719886651238466</c:v>
                </c:pt>
                <c:pt idx="176">
                  <c:v>-0.12720628964527469</c:v>
                </c:pt>
                <c:pt idx="177">
                  <c:v>-0.12756260002399689</c:v>
                </c:pt>
                <c:pt idx="178">
                  <c:v>-0.12967076976476996</c:v>
                </c:pt>
                <c:pt idx="179">
                  <c:v>-0.1298563480870211</c:v>
                </c:pt>
                <c:pt idx="180">
                  <c:v>-0.132422277689347</c:v>
                </c:pt>
                <c:pt idx="181">
                  <c:v>-0.132422277689347</c:v>
                </c:pt>
                <c:pt idx="182">
                  <c:v>-0.13458240936035037</c:v>
                </c:pt>
                <c:pt idx="183">
                  <c:v>-0.13503769484427319</c:v>
                </c:pt>
                <c:pt idx="184">
                  <c:v>-0.13503769484427319</c:v>
                </c:pt>
                <c:pt idx="185">
                  <c:v>-0.13503769484427319</c:v>
                </c:pt>
                <c:pt idx="186">
                  <c:v>-0.13508718239687351</c:v>
                </c:pt>
                <c:pt idx="187">
                  <c:v>-0.13508718239687351</c:v>
                </c:pt>
                <c:pt idx="188">
                  <c:v>-0.13508718239687351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A4A-45A6-BE8F-798198922F36}"/>
            </c:ext>
          </c:extLst>
        </c:ser>
        <c:ser>
          <c:idx val="7"/>
          <c:order val="7"/>
          <c:tx>
            <c:strRef>
              <c:f>'Active 3'!$U$20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3'!$F$21:$F$209</c:f>
              <c:numCache>
                <c:formatCode>General</c:formatCode>
                <c:ptCount val="189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31367.5</c:v>
                </c:pt>
                <c:pt idx="183">
                  <c:v>31459.5</c:v>
                </c:pt>
                <c:pt idx="184">
                  <c:v>31459.5</c:v>
                </c:pt>
                <c:pt idx="185">
                  <c:v>31459.5</c:v>
                </c:pt>
                <c:pt idx="186">
                  <c:v>31469.5</c:v>
                </c:pt>
                <c:pt idx="187">
                  <c:v>31469.5</c:v>
                </c:pt>
                <c:pt idx="188">
                  <c:v>31469.5</c:v>
                </c:pt>
              </c:numCache>
            </c:numRef>
          </c:xVal>
          <c:yVal>
            <c:numRef>
              <c:f>'Active 3'!$U$21:$U$199</c:f>
              <c:numCache>
                <c:formatCode>General</c:formatCode>
                <c:ptCount val="179"/>
                <c:pt idx="103">
                  <c:v>3.4231400008138735E-2</c:v>
                </c:pt>
                <c:pt idx="123">
                  <c:v>-1.1458399996627122E-2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A4A-45A6-BE8F-798198922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4631640"/>
        <c:axId val="1"/>
      </c:scatterChart>
      <c:valAx>
        <c:axId val="94463164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798856608441186"/>
              <c:y val="0.852665799952576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5000"/>
        <c:minorUnit val="1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528735632184E-2"/>
              <c:y val="0.344828251608735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463164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793103448275862"/>
          <c:y val="0.9190031152647975"/>
          <c:w val="0.62787356321839072"/>
          <c:h val="6.23052959501557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76200</xdr:rowOff>
    </xdr:from>
    <xdr:to>
      <xdr:col>16</xdr:col>
      <xdr:colOff>371475</xdr:colOff>
      <xdr:row>18</xdr:row>
      <xdr:rowOff>57150</xdr:rowOff>
    </xdr:to>
    <xdr:graphicFrame macro="">
      <xdr:nvGraphicFramePr>
        <xdr:cNvPr id="1039" name="Chart 1">
          <a:extLst>
            <a:ext uri="{FF2B5EF4-FFF2-40B4-BE49-F238E27FC236}">
              <a16:creationId xmlns:a16="http://schemas.microsoft.com/office/drawing/2014/main" id="{B1B3F423-1AD7-44D3-2A0D-B9C7395224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561975</xdr:colOff>
      <xdr:row>0</xdr:row>
      <xdr:rowOff>0</xdr:rowOff>
    </xdr:from>
    <xdr:to>
      <xdr:col>25</xdr:col>
      <xdr:colOff>438150</xdr:colOff>
      <xdr:row>18</xdr:row>
      <xdr:rowOff>19050</xdr:rowOff>
    </xdr:to>
    <xdr:graphicFrame macro="">
      <xdr:nvGraphicFramePr>
        <xdr:cNvPr id="1040" name="Chart 3">
          <a:extLst>
            <a:ext uri="{FF2B5EF4-FFF2-40B4-BE49-F238E27FC236}">
              <a16:creationId xmlns:a16="http://schemas.microsoft.com/office/drawing/2014/main" id="{0796E2A1-D555-E40A-B275-4E954B9B41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9525</xdr:colOff>
      <xdr:row>18</xdr:row>
      <xdr:rowOff>123825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9BA52D4-21F2-484F-3036-0C6AB725C2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9525</xdr:rowOff>
    </xdr:from>
    <xdr:to>
      <xdr:col>16</xdr:col>
      <xdr:colOff>428625</xdr:colOff>
      <xdr:row>18</xdr:row>
      <xdr:rowOff>0</xdr:rowOff>
    </xdr:to>
    <xdr:graphicFrame macro="">
      <xdr:nvGraphicFramePr>
        <xdr:cNvPr id="8204" name="Chart 1">
          <a:extLst>
            <a:ext uri="{FF2B5EF4-FFF2-40B4-BE49-F238E27FC236}">
              <a16:creationId xmlns:a16="http://schemas.microsoft.com/office/drawing/2014/main" id="{1D93CC37-823F-3026-397C-6D891F7B5B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571500</xdr:colOff>
      <xdr:row>0</xdr:row>
      <xdr:rowOff>0</xdr:rowOff>
    </xdr:from>
    <xdr:to>
      <xdr:col>25</xdr:col>
      <xdr:colOff>219075</xdr:colOff>
      <xdr:row>17</xdr:row>
      <xdr:rowOff>95250</xdr:rowOff>
    </xdr:to>
    <xdr:graphicFrame macro="">
      <xdr:nvGraphicFramePr>
        <xdr:cNvPr id="8206" name="Chart 5">
          <a:extLst>
            <a:ext uri="{FF2B5EF4-FFF2-40B4-BE49-F238E27FC236}">
              <a16:creationId xmlns:a16="http://schemas.microsoft.com/office/drawing/2014/main" id="{202B6A86-E2E8-6721-57A0-411651886D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57149</xdr:rowOff>
    </xdr:from>
    <xdr:to>
      <xdr:col>11</xdr:col>
      <xdr:colOff>314325</xdr:colOff>
      <xdr:row>21</xdr:row>
      <xdr:rowOff>19049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D727BCA-BA45-4FE1-5B61-4C3E2B8D09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16</xdr:col>
      <xdr:colOff>171450</xdr:colOff>
      <xdr:row>18</xdr:row>
      <xdr:rowOff>76200</xdr:rowOff>
    </xdr:to>
    <xdr:graphicFrame macro="">
      <xdr:nvGraphicFramePr>
        <xdr:cNvPr id="12298" name="Chart 1">
          <a:extLst>
            <a:ext uri="{FF2B5EF4-FFF2-40B4-BE49-F238E27FC236}">
              <a16:creationId xmlns:a16="http://schemas.microsoft.com/office/drawing/2014/main" id="{AEE81972-9C58-9A14-AA45-FF3EB350EA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266700</xdr:colOff>
      <xdr:row>0</xdr:row>
      <xdr:rowOff>38099</xdr:rowOff>
    </xdr:from>
    <xdr:to>
      <xdr:col>25</xdr:col>
      <xdr:colOff>47625</xdr:colOff>
      <xdr:row>18</xdr:row>
      <xdr:rowOff>47625</xdr:rowOff>
    </xdr:to>
    <xdr:graphicFrame macro="">
      <xdr:nvGraphicFramePr>
        <xdr:cNvPr id="12300" name="Chart 1027">
          <a:extLst>
            <a:ext uri="{FF2B5EF4-FFF2-40B4-BE49-F238E27FC236}">
              <a16:creationId xmlns:a16="http://schemas.microsoft.com/office/drawing/2014/main" id="{36A58F40-F2EF-E64B-0B13-9CB354FEE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95250</xdr:rowOff>
    </xdr:from>
    <xdr:to>
      <xdr:col>11</xdr:col>
      <xdr:colOff>85725</xdr:colOff>
      <xdr:row>17</xdr:row>
      <xdr:rowOff>66675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3ADC482E-915E-4F74-52DB-F9DF0FCEE4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cdsbib.u-strasbg.fr/cgi-bin/cdsbib?1990RMxAA..21..381G" TargetMode="External"/><Relationship Id="rId6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cdsbib.u-strasbg.fr/cgi-bin/cdsbib?1990RMxAA..21..381G" TargetMode="External"/><Relationship Id="rId6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91" TargetMode="External"/><Relationship Id="rId13" Type="http://schemas.openxmlformats.org/officeDocument/2006/relationships/hyperlink" Target="http://vsolj.cetus-net.org/no47.pdf" TargetMode="External"/><Relationship Id="rId18" Type="http://schemas.openxmlformats.org/officeDocument/2006/relationships/hyperlink" Target="http://www.bav-astro.de/sfs/BAVM_link.php?BAVMnr=152" TargetMode="External"/><Relationship Id="rId26" Type="http://schemas.openxmlformats.org/officeDocument/2006/relationships/hyperlink" Target="http://vsolj.cetus-net.org/no45.pdf" TargetMode="External"/><Relationship Id="rId39" Type="http://schemas.openxmlformats.org/officeDocument/2006/relationships/hyperlink" Target="http://www.bav-astro.de/sfs/BAVM_link.php?BAVMnr=214" TargetMode="External"/><Relationship Id="rId3" Type="http://schemas.openxmlformats.org/officeDocument/2006/relationships/hyperlink" Target="http://www.bav-astro.de/sfs/BAVM_link.php?BAVMnr=56" TargetMode="External"/><Relationship Id="rId21" Type="http://schemas.openxmlformats.org/officeDocument/2006/relationships/hyperlink" Target="http://www.bav-astro.de/sfs/BAVM_link.php?BAVMnr=172" TargetMode="External"/><Relationship Id="rId34" Type="http://schemas.openxmlformats.org/officeDocument/2006/relationships/hyperlink" Target="http://www.konkoly.hu/cgi-bin/IBVS?5894" TargetMode="External"/><Relationship Id="rId42" Type="http://schemas.openxmlformats.org/officeDocument/2006/relationships/hyperlink" Target="http://vsolj.cetus-net.org/vsoljno56.pdf" TargetMode="External"/><Relationship Id="rId47" Type="http://schemas.openxmlformats.org/officeDocument/2006/relationships/hyperlink" Target="http://www.bav-astro.de/sfs/BAVM_link.php?BAVMnr=241" TargetMode="External"/><Relationship Id="rId7" Type="http://schemas.openxmlformats.org/officeDocument/2006/relationships/hyperlink" Target="http://www.bav-astro.de/sfs/BAVM_link.php?BAVMnr=91" TargetMode="External"/><Relationship Id="rId12" Type="http://schemas.openxmlformats.org/officeDocument/2006/relationships/hyperlink" Target="http://vsolj.cetus-net.org/no47.pdf" TargetMode="External"/><Relationship Id="rId17" Type="http://schemas.openxmlformats.org/officeDocument/2006/relationships/hyperlink" Target="http://www.bav-astro.de/sfs/BAVM_link.php?BAVMnr=152" TargetMode="External"/><Relationship Id="rId25" Type="http://schemas.openxmlformats.org/officeDocument/2006/relationships/hyperlink" Target="http://var.astro.cz/oejv/issues/oejv0116.pdf" TargetMode="External"/><Relationship Id="rId33" Type="http://schemas.openxmlformats.org/officeDocument/2006/relationships/hyperlink" Target="http://www.aavso.org/sites/default/files/jaavso/v37n1/44.pdf" TargetMode="External"/><Relationship Id="rId38" Type="http://schemas.openxmlformats.org/officeDocument/2006/relationships/hyperlink" Target="http://www.bav-astro.de/sfs/BAVM_link.php?BAVMnr=214" TargetMode="External"/><Relationship Id="rId46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bav-astro.de/sfs/BAVM_link.php?BAVMnr=36" TargetMode="External"/><Relationship Id="rId16" Type="http://schemas.openxmlformats.org/officeDocument/2006/relationships/hyperlink" Target="http://vsolj.cetus-net.org/no47.pdf" TargetMode="External"/><Relationship Id="rId20" Type="http://schemas.openxmlformats.org/officeDocument/2006/relationships/hyperlink" Target="http://www.bav-astro.de/sfs/BAVM_link.php?BAVMnr=152" TargetMode="External"/><Relationship Id="rId29" Type="http://schemas.openxmlformats.org/officeDocument/2006/relationships/hyperlink" Target="http://vsolj.cetus-net.org/no46.pdf" TargetMode="External"/><Relationship Id="rId41" Type="http://schemas.openxmlformats.org/officeDocument/2006/relationships/hyperlink" Target="http://www.konkoly.hu/cgi-bin/IBVS?6029" TargetMode="External"/><Relationship Id="rId1" Type="http://schemas.openxmlformats.org/officeDocument/2006/relationships/hyperlink" Target="http://www.konkoly.hu/cgi-bin/IBVS?779" TargetMode="External"/><Relationship Id="rId6" Type="http://schemas.openxmlformats.org/officeDocument/2006/relationships/hyperlink" Target="http://www.bav-astro.de/sfs/BAVM_link.php?BAVMnr=91" TargetMode="External"/><Relationship Id="rId11" Type="http://schemas.openxmlformats.org/officeDocument/2006/relationships/hyperlink" Target="http://www.bav-astro.de/sfs/BAVM_link.php?BAVMnr=102" TargetMode="External"/><Relationship Id="rId24" Type="http://schemas.openxmlformats.org/officeDocument/2006/relationships/hyperlink" Target="http://var.astro.cz/oejv/issues/oejv0073.pdf" TargetMode="External"/><Relationship Id="rId32" Type="http://schemas.openxmlformats.org/officeDocument/2006/relationships/hyperlink" Target="http://www.aavso.org/sites/default/files/jaavso/v36n2/186.pdf" TargetMode="External"/><Relationship Id="rId37" Type="http://schemas.openxmlformats.org/officeDocument/2006/relationships/hyperlink" Target="http://vsolj.cetus-net.org/vsoljno51.pdf" TargetMode="External"/><Relationship Id="rId40" Type="http://schemas.openxmlformats.org/officeDocument/2006/relationships/hyperlink" Target="http://www.konkoly.hu/cgi-bin/IBVS?5992" TargetMode="External"/><Relationship Id="rId45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bav-astro.de/sfs/BAVM_link.php?BAVMnr=68" TargetMode="External"/><Relationship Id="rId15" Type="http://schemas.openxmlformats.org/officeDocument/2006/relationships/hyperlink" Target="http://vsolj.cetus-net.org/no47.pdf" TargetMode="External"/><Relationship Id="rId23" Type="http://schemas.openxmlformats.org/officeDocument/2006/relationships/hyperlink" Target="http://www.bav-astro.de/sfs/BAVM_link.php?BAVMnr=178" TargetMode="External"/><Relationship Id="rId28" Type="http://schemas.openxmlformats.org/officeDocument/2006/relationships/hyperlink" Target="http://www.bav-astro.de/sfs/BAVM_link.php?BAVMnr=186" TargetMode="External"/><Relationship Id="rId36" Type="http://schemas.openxmlformats.org/officeDocument/2006/relationships/hyperlink" Target="http://www.konkoly.hu/cgi-bin/IBVS?5945" TargetMode="External"/><Relationship Id="rId10" Type="http://schemas.openxmlformats.org/officeDocument/2006/relationships/hyperlink" Target="http://vsolj.cetus-net.org/no47.pdf" TargetMode="External"/><Relationship Id="rId19" Type="http://schemas.openxmlformats.org/officeDocument/2006/relationships/hyperlink" Target="http://www.konkoly.hu/cgi-bin/IBVS?5224" TargetMode="External"/><Relationship Id="rId31" Type="http://schemas.openxmlformats.org/officeDocument/2006/relationships/hyperlink" Target="http://www.aavso.org/sites/default/files/jaavso/v36n2/171.pdf" TargetMode="External"/><Relationship Id="rId44" Type="http://schemas.openxmlformats.org/officeDocument/2006/relationships/hyperlink" Target="http://www.bav-astro.de/sfs/BAVM_link.php?BAVMnr=238" TargetMode="External"/><Relationship Id="rId4" Type="http://schemas.openxmlformats.org/officeDocument/2006/relationships/hyperlink" Target="http://www.bav-astro.de/sfs/BAVM_link.php?BAVMnr=68" TargetMode="External"/><Relationship Id="rId9" Type="http://schemas.openxmlformats.org/officeDocument/2006/relationships/hyperlink" Target="http://www.bav-astro.de/sfs/BAVM_link.php?BAVMnr=91" TargetMode="External"/><Relationship Id="rId14" Type="http://schemas.openxmlformats.org/officeDocument/2006/relationships/hyperlink" Target="http://www.bav-astro.de/sfs/BAVM_link.php?BAVMnr=117" TargetMode="External"/><Relationship Id="rId22" Type="http://schemas.openxmlformats.org/officeDocument/2006/relationships/hyperlink" Target="http://vsolj.cetus-net.org/no42.pdf" TargetMode="External"/><Relationship Id="rId27" Type="http://schemas.openxmlformats.org/officeDocument/2006/relationships/hyperlink" Target="http://vsolj.cetus-net.org/no45.pdf" TargetMode="External"/><Relationship Id="rId30" Type="http://schemas.openxmlformats.org/officeDocument/2006/relationships/hyperlink" Target="http://www.bav-astro.de/sfs/BAVM_link.php?BAVMnr=201" TargetMode="External"/><Relationship Id="rId35" Type="http://schemas.openxmlformats.org/officeDocument/2006/relationships/hyperlink" Target="http://vsolj.cetus-net.org/vsoljno50.pdf" TargetMode="External"/><Relationship Id="rId43" Type="http://schemas.openxmlformats.org/officeDocument/2006/relationships/hyperlink" Target="http://www.konkoly.hu/cgi-bin/IBVS?6131" TargetMode="External"/><Relationship Id="rId48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2"/>
  </sheetPr>
  <dimension ref="A1:AJ1426"/>
  <sheetViews>
    <sheetView tabSelected="1" workbookViewId="0">
      <pane xSplit="12" ySplit="22" topLeftCell="M211" activePane="bottomRight" state="frozen"/>
      <selection pane="topRight" activeCell="M1" sqref="M1"/>
      <selection pane="bottomLeft" activeCell="A23" sqref="A23"/>
      <selection pane="bottomRight" activeCell="F15" sqref="F15"/>
    </sheetView>
  </sheetViews>
  <sheetFormatPr defaultRowHeight="12.75" x14ac:dyDescent="0.2"/>
  <cols>
    <col min="1" max="1" width="16.7109375" style="1" customWidth="1"/>
    <col min="2" max="2" width="4.5703125" style="1" customWidth="1"/>
    <col min="3" max="3" width="15" style="1" customWidth="1"/>
    <col min="4" max="4" width="14.140625" style="1" customWidth="1"/>
    <col min="5" max="5" width="11" style="1" customWidth="1"/>
    <col min="6" max="6" width="16.85546875" style="1" customWidth="1"/>
    <col min="7" max="7" width="9.5703125" style="18" customWidth="1"/>
    <col min="8" max="10" width="9.140625" style="1"/>
    <col min="11" max="13" width="10.140625" style="1" customWidth="1"/>
    <col min="14" max="15" width="9.140625" style="1"/>
    <col min="16" max="17" width="10.7109375" style="1" customWidth="1"/>
    <col min="18" max="18" width="12.42578125" style="1" bestFit="1" customWidth="1"/>
    <col min="19" max="19" width="9.140625" style="43"/>
    <col min="20" max="20" width="12.42578125" style="1" bestFit="1" customWidth="1"/>
    <col min="21" max="16384" width="9.140625" style="1"/>
  </cols>
  <sheetData>
    <row r="1" spans="1:23" ht="21" thickBot="1" x14ac:dyDescent="0.35">
      <c r="A1" s="104" t="s">
        <v>802</v>
      </c>
      <c r="C1" s="3"/>
      <c r="D1" s="1" t="s">
        <v>791</v>
      </c>
      <c r="E1" s="308"/>
      <c r="F1" s="308"/>
      <c r="V1" s="6" t="s">
        <v>9</v>
      </c>
      <c r="W1" s="82" t="s">
        <v>788</v>
      </c>
    </row>
    <row r="2" spans="1:23" s="61" customFormat="1" ht="12.95" customHeight="1" x14ac:dyDescent="0.2">
      <c r="A2" s="86" t="s">
        <v>26</v>
      </c>
      <c r="B2" s="61" t="s">
        <v>813</v>
      </c>
      <c r="C2" s="303"/>
      <c r="D2" s="304"/>
      <c r="E2" s="311" t="s">
        <v>814</v>
      </c>
      <c r="F2" s="312" t="s">
        <v>817</v>
      </c>
      <c r="G2" s="307"/>
      <c r="S2" s="62"/>
      <c r="V2" s="86">
        <v>15000</v>
      </c>
      <c r="W2" s="86">
        <f>+D$11+D$12*V2+D$13*V2^2</f>
        <v>2.5496582393575509E-3</v>
      </c>
    </row>
    <row r="3" spans="1:23" s="61" customFormat="1" ht="12.95" customHeight="1" thickBot="1" x14ac:dyDescent="0.25">
      <c r="C3" s="91" t="s">
        <v>792</v>
      </c>
      <c r="D3" s="305"/>
      <c r="E3" s="309" t="s">
        <v>96</v>
      </c>
      <c r="F3" s="313">
        <v>1</v>
      </c>
      <c r="G3" s="307"/>
      <c r="S3" s="62"/>
      <c r="V3" s="86">
        <v>15500</v>
      </c>
      <c r="W3" s="86">
        <f>+D$11+D$12*V3+D$13*V3^2</f>
        <v>-2.3896330852714726E-3</v>
      </c>
    </row>
    <row r="4" spans="1:23" s="61" customFormat="1" ht="12.95" customHeight="1" thickBot="1" x14ac:dyDescent="0.25">
      <c r="A4" s="5" t="s">
        <v>19</v>
      </c>
      <c r="B4" s="231"/>
      <c r="C4" s="232">
        <v>36673.375999999997</v>
      </c>
      <c r="D4" s="306">
        <v>0.68340619999999996</v>
      </c>
      <c r="E4" s="309" t="s">
        <v>87</v>
      </c>
      <c r="F4" s="314">
        <f ca="1">NOW()+15018.5+$C$5/24</f>
        <v>60580.710722800926</v>
      </c>
      <c r="G4" s="307"/>
      <c r="S4" s="62"/>
      <c r="V4" s="86">
        <v>16000</v>
      </c>
      <c r="W4" s="86">
        <f t="shared" ref="W4:W19" si="0">+D$11+D$12*V4+D$13*V4^2</f>
        <v>-7.2536804734951027E-3</v>
      </c>
    </row>
    <row r="5" spans="1:23" s="61" customFormat="1" ht="12.95" customHeight="1" x14ac:dyDescent="0.2">
      <c r="A5" s="19" t="s">
        <v>82</v>
      </c>
      <c r="B5" s="86"/>
      <c r="C5" s="20">
        <v>-9.5</v>
      </c>
      <c r="D5" s="86" t="s">
        <v>83</v>
      </c>
      <c r="E5" s="309" t="s">
        <v>97</v>
      </c>
      <c r="F5" s="314">
        <f ca="1">ROUND(2*($F$4-$C$7)/$C$8,0)/2+$F$3</f>
        <v>34983.5</v>
      </c>
      <c r="G5" s="307"/>
      <c r="S5" s="62"/>
      <c r="V5" s="86">
        <v>16500</v>
      </c>
      <c r="W5" s="86">
        <f t="shared" si="0"/>
        <v>-1.204248392531327E-2</v>
      </c>
    </row>
    <row r="6" spans="1:23" s="61" customFormat="1" ht="12.95" customHeight="1" x14ac:dyDescent="0.2">
      <c r="A6" s="5" t="s">
        <v>20</v>
      </c>
      <c r="D6" s="231"/>
      <c r="E6" s="309" t="s">
        <v>88</v>
      </c>
      <c r="F6" s="314">
        <f ca="1">ROUND(2*($F$4-$C$15)/$C$16,0)/2+$F$3</f>
        <v>367</v>
      </c>
      <c r="G6" s="307"/>
      <c r="S6" s="62"/>
      <c r="V6" s="86">
        <v>17000</v>
      </c>
      <c r="W6" s="86">
        <f t="shared" si="0"/>
        <v>-1.6756043440726044E-2</v>
      </c>
    </row>
    <row r="7" spans="1:23" s="61" customFormat="1" ht="12.95" customHeight="1" x14ac:dyDescent="0.2">
      <c r="A7" s="86" t="s">
        <v>3</v>
      </c>
      <c r="C7" s="61">
        <f>C4</f>
        <v>36673.375999999997</v>
      </c>
      <c r="D7" s="231" t="s">
        <v>812</v>
      </c>
      <c r="E7" s="309" t="s">
        <v>815</v>
      </c>
      <c r="F7" s="315">
        <f ca="1">+$C$15+$C$16*$F$6-15018.5-$C$5/24</f>
        <v>45563.424284588116</v>
      </c>
      <c r="G7" s="307"/>
      <c r="S7" s="62"/>
      <c r="V7" s="86">
        <v>17500</v>
      </c>
      <c r="W7" s="86">
        <f t="shared" si="0"/>
        <v>-2.139435901973339E-2</v>
      </c>
    </row>
    <row r="8" spans="1:23" s="61" customFormat="1" ht="12.95" customHeight="1" x14ac:dyDescent="0.2">
      <c r="A8" s="86" t="s">
        <v>14</v>
      </c>
      <c r="C8" s="61">
        <f>D4</f>
        <v>0.68340619999999996</v>
      </c>
      <c r="D8" s="231" t="s">
        <v>812</v>
      </c>
      <c r="E8" s="310" t="s">
        <v>816</v>
      </c>
      <c r="F8" s="316">
        <f ca="1">+($C$15+$C$16*$F$6)-($C$16/2)-15018.5-$C$5/24</f>
        <v>45563.082583179559</v>
      </c>
      <c r="G8" s="307"/>
      <c r="S8" s="62"/>
      <c r="V8" s="86">
        <v>18000</v>
      </c>
      <c r="W8" s="86">
        <f t="shared" si="0"/>
        <v>-2.595743066233528E-2</v>
      </c>
    </row>
    <row r="9" spans="1:23" s="86" customFormat="1" ht="12.95" customHeight="1" x14ac:dyDescent="0.2">
      <c r="A9" s="70" t="s">
        <v>90</v>
      </c>
      <c r="B9" s="23">
        <v>200</v>
      </c>
      <c r="C9" s="71" t="str">
        <f>"F"&amp;B9</f>
        <v>F200</v>
      </c>
      <c r="D9" s="22" t="str">
        <f>"G"&amp;B9</f>
        <v>G200</v>
      </c>
      <c r="G9" s="234"/>
      <c r="S9" s="87"/>
      <c r="V9" s="86">
        <v>18500</v>
      </c>
      <c r="W9" s="86">
        <f t="shared" si="0"/>
        <v>-3.044525836853175E-2</v>
      </c>
    </row>
    <row r="10" spans="1:23" s="86" customFormat="1" ht="12.95" customHeight="1" thickBot="1" x14ac:dyDescent="0.25">
      <c r="C10" s="235" t="s">
        <v>24</v>
      </c>
      <c r="D10" s="235" t="s">
        <v>84</v>
      </c>
      <c r="G10" s="234"/>
      <c r="S10" s="87"/>
      <c r="V10" s="86">
        <v>19000</v>
      </c>
      <c r="W10" s="86">
        <f t="shared" si="0"/>
        <v>-3.4857842138322791E-2</v>
      </c>
    </row>
    <row r="11" spans="1:23" s="86" customFormat="1" ht="12.95" customHeight="1" x14ac:dyDescent="0.2">
      <c r="A11" s="86" t="s">
        <v>21</v>
      </c>
      <c r="C11" s="22">
        <f ca="1">INTERCEPT(INDIRECT($D$9):G970,INDIRECT($C$9):F970)</f>
        <v>-1.1702688933418401E-2</v>
      </c>
      <c r="D11" s="87">
        <f>+E11*F11</f>
        <v>0.18571682840675169</v>
      </c>
      <c r="E11" s="262">
        <v>18.57168284067517</v>
      </c>
      <c r="F11" s="86">
        <v>0.01</v>
      </c>
      <c r="G11" s="234"/>
      <c r="S11" s="87"/>
      <c r="V11" s="86">
        <v>19500</v>
      </c>
      <c r="W11" s="86">
        <f t="shared" si="0"/>
        <v>-3.9195181971708404E-2</v>
      </c>
    </row>
    <row r="12" spans="1:23" s="86" customFormat="1" ht="12.95" customHeight="1" x14ac:dyDescent="0.2">
      <c r="A12" s="86" t="s">
        <v>22</v>
      </c>
      <c r="C12" s="22">
        <f ca="1">SLOPE(INDIRECT($D$9):G970,INDIRECT($C$9):F970)</f>
        <v>-3.3828852127229612E-6</v>
      </c>
      <c r="D12" s="87">
        <f>+E12*F12</f>
        <v>-1.4468462769989056E-5</v>
      </c>
      <c r="E12" s="263">
        <v>-14.468462769989056</v>
      </c>
      <c r="F12" s="233">
        <v>9.9999999999999995E-7</v>
      </c>
      <c r="G12" s="234"/>
      <c r="S12" s="87"/>
      <c r="V12" s="86">
        <v>20000</v>
      </c>
      <c r="W12" s="86">
        <f t="shared" si="0"/>
        <v>-4.3457277868688651E-2</v>
      </c>
    </row>
    <row r="13" spans="1:23" s="86" customFormat="1" ht="12.95" customHeight="1" thickBot="1" x14ac:dyDescent="0.25">
      <c r="A13" s="86" t="s">
        <v>85</v>
      </c>
      <c r="C13" s="87" t="s">
        <v>86</v>
      </c>
      <c r="D13" s="87">
        <f>+E13*F13</f>
        <v>1.5048787281085202E-10</v>
      </c>
      <c r="E13" s="264">
        <v>1.5048787281085201</v>
      </c>
      <c r="F13" s="233">
        <v>1E-10</v>
      </c>
      <c r="G13" s="234"/>
      <c r="S13" s="87"/>
      <c r="V13" s="86">
        <v>20500</v>
      </c>
      <c r="W13" s="86">
        <f t="shared" si="0"/>
        <v>-4.7644129829263415E-2</v>
      </c>
    </row>
    <row r="14" spans="1:23" s="86" customFormat="1" ht="12.95" customHeight="1" x14ac:dyDescent="0.2">
      <c r="A14" s="86" t="s">
        <v>790</v>
      </c>
      <c r="D14" s="86">
        <f>2*D13*365.2322/C8</f>
        <v>1.6085021429430305E-7</v>
      </c>
      <c r="E14" s="86">
        <f>SUM(T21:T1939)</f>
        <v>1.7220679620197875E-3</v>
      </c>
      <c r="G14" s="234"/>
      <c r="S14" s="87"/>
      <c r="V14" s="86">
        <v>21000</v>
      </c>
      <c r="W14" s="86">
        <f t="shared" si="0"/>
        <v>-5.1755737853432751E-2</v>
      </c>
    </row>
    <row r="15" spans="1:23" s="86" customFormat="1" ht="12.95" customHeight="1" x14ac:dyDescent="0.2">
      <c r="A15" s="5" t="s">
        <v>23</v>
      </c>
      <c r="C15" s="14">
        <f ca="1">(C7+C11)+(C8+C12)*INT(MAX(F21:F3511))</f>
        <v>60330.719617373652</v>
      </c>
      <c r="D15" s="22">
        <f>+C7+INT(MAX(F21:F1577))*C8+D11+D12*INT(MAX(F21:F4012))+D13*INT(MAX(F21:F4039)^2)</f>
        <v>60330.713622591924</v>
      </c>
      <c r="E15" s="15"/>
      <c r="F15" s="20"/>
      <c r="G15" s="234"/>
      <c r="S15" s="87"/>
      <c r="V15" s="86">
        <v>21500</v>
      </c>
      <c r="W15" s="86">
        <f t="shared" si="0"/>
        <v>-5.5792101941196659E-2</v>
      </c>
    </row>
    <row r="16" spans="1:23" s="86" customFormat="1" ht="12.95" customHeight="1" x14ac:dyDescent="0.2">
      <c r="A16" s="5" t="s">
        <v>12</v>
      </c>
      <c r="C16" s="14">
        <f ca="1">+C8+C12</f>
        <v>0.68340281711478723</v>
      </c>
      <c r="D16" s="22">
        <f>+C8+D12+2*D13*MAX(F21:F885)</f>
        <v>0.68340215041461616</v>
      </c>
      <c r="E16" s="15"/>
      <c r="F16" s="22"/>
      <c r="G16" s="234"/>
      <c r="S16" s="87"/>
      <c r="V16" s="86">
        <v>22000</v>
      </c>
      <c r="W16" s="86">
        <f t="shared" si="0"/>
        <v>-5.9753222092555194E-2</v>
      </c>
    </row>
    <row r="17" spans="1:23" s="86" customFormat="1" ht="12.95" customHeight="1" thickBot="1" x14ac:dyDescent="0.25">
      <c r="A17" s="15" t="s">
        <v>77</v>
      </c>
      <c r="C17" s="86">
        <f>COUNT(C21:C2169)</f>
        <v>212</v>
      </c>
      <c r="E17" s="15"/>
      <c r="F17" s="22"/>
      <c r="G17" s="234"/>
      <c r="S17" s="87"/>
      <c r="V17" s="86">
        <v>22500</v>
      </c>
      <c r="W17" s="86">
        <f t="shared" si="0"/>
        <v>-6.363909830750826E-2</v>
      </c>
    </row>
    <row r="18" spans="1:23" s="86" customFormat="1" ht="12.95" customHeight="1" thickTop="1" thickBot="1" x14ac:dyDescent="0.25">
      <c r="A18" s="5" t="s">
        <v>786</v>
      </c>
      <c r="C18" s="265">
        <f ca="1">+C15</f>
        <v>60330.719617373652</v>
      </c>
      <c r="D18" s="266">
        <f ca="1">C16</f>
        <v>0.68340281711478723</v>
      </c>
      <c r="E18" s="15"/>
      <c r="F18" s="22"/>
      <c r="G18" s="234"/>
      <c r="S18" s="87"/>
      <c r="V18" s="86">
        <v>23000</v>
      </c>
      <c r="W18" s="86">
        <f t="shared" si="0"/>
        <v>-6.7449730586055898E-2</v>
      </c>
    </row>
    <row r="19" spans="1:23" s="86" customFormat="1" ht="12.95" customHeight="1" thickBot="1" x14ac:dyDescent="0.25">
      <c r="A19" s="5" t="s">
        <v>787</v>
      </c>
      <c r="C19" s="267">
        <f>+D15</f>
        <v>60330.713622591924</v>
      </c>
      <c r="D19" s="268">
        <f>+D16</f>
        <v>0.68340215041461616</v>
      </c>
      <c r="E19" s="15"/>
      <c r="F19" s="72"/>
      <c r="G19" s="234"/>
      <c r="S19" s="87"/>
      <c r="V19" s="86">
        <v>23500</v>
      </c>
      <c r="W19" s="86">
        <f t="shared" si="0"/>
        <v>-7.1185118928198093E-2</v>
      </c>
    </row>
    <row r="20" spans="1:23" s="61" customFormat="1" ht="12.95" customHeight="1" thickBot="1" x14ac:dyDescent="0.25">
      <c r="A20" s="7" t="s">
        <v>15</v>
      </c>
      <c r="B20" s="7" t="s">
        <v>17</v>
      </c>
      <c r="C20" s="7" t="s">
        <v>16</v>
      </c>
      <c r="D20" s="7" t="s">
        <v>4</v>
      </c>
      <c r="E20" s="7" t="s">
        <v>10</v>
      </c>
      <c r="F20" s="7" t="s">
        <v>9</v>
      </c>
      <c r="G20" s="237" t="s">
        <v>13</v>
      </c>
      <c r="H20" s="2" t="s">
        <v>62</v>
      </c>
      <c r="I20" s="2" t="s">
        <v>125</v>
      </c>
      <c r="J20" s="2" t="s">
        <v>120</v>
      </c>
      <c r="K20" s="2" t="s">
        <v>118</v>
      </c>
      <c r="L20" s="2" t="s">
        <v>809</v>
      </c>
      <c r="M20" s="2" t="s">
        <v>705</v>
      </c>
      <c r="N20" s="2" t="s">
        <v>25</v>
      </c>
      <c r="O20" s="2"/>
      <c r="P20" s="89" t="s">
        <v>788</v>
      </c>
      <c r="Q20" s="235" t="s">
        <v>28</v>
      </c>
      <c r="R20" s="82" t="s">
        <v>789</v>
      </c>
      <c r="S20" s="82" t="s">
        <v>45</v>
      </c>
      <c r="T20" s="82" t="s">
        <v>768</v>
      </c>
      <c r="U20" s="73" t="s">
        <v>794</v>
      </c>
      <c r="V20" s="86">
        <v>24000</v>
      </c>
      <c r="W20" s="86">
        <f t="shared" ref="W20:W28" si="1">+D$11+D$12*V20+D$13*V20^2</f>
        <v>-7.4845263333934875E-2</v>
      </c>
    </row>
    <row r="21" spans="1:23" s="61" customFormat="1" ht="12.95" customHeight="1" x14ac:dyDescent="0.2">
      <c r="A21" s="45" t="s">
        <v>133</v>
      </c>
      <c r="B21" s="49" t="s">
        <v>81</v>
      </c>
      <c r="C21" s="52">
        <v>31143.25</v>
      </c>
      <c r="D21" s="52" t="s">
        <v>125</v>
      </c>
      <c r="E21" s="86">
        <f t="shared" ref="E21:E84" si="2">+(C21-C$7)/C$8</f>
        <v>-8092.0044330882529</v>
      </c>
      <c r="F21" s="86">
        <f t="shared" ref="F21:F84" si="3">ROUND(2*E21,0)/2</f>
        <v>-8092</v>
      </c>
      <c r="G21" s="234">
        <f t="shared" ref="G21:G52" si="4">+C21-(C$7+F21*C$8)</f>
        <v>-3.0295999968075193E-3</v>
      </c>
      <c r="H21" s="239"/>
      <c r="I21" s="239">
        <f t="shared" ref="I21:I48" si="5">G21</f>
        <v>-3.0295999968075193E-3</v>
      </c>
      <c r="J21" s="239"/>
      <c r="K21" s="239"/>
      <c r="L21" s="239"/>
      <c r="N21" s="239"/>
      <c r="O21" s="239"/>
      <c r="P21" s="15">
        <f t="shared" ref="P21:P84" si="6">+D$11+D$12*F21+D$13*F21^2</f>
        <v>0.31264964487953073</v>
      </c>
      <c r="Q21" s="88">
        <f>+C21-15018.5</f>
        <v>16124.75</v>
      </c>
      <c r="R21" s="86">
        <f t="shared" ref="R21:R52" si="7">+(P21-G21)^2</f>
        <v>9.9653385645695133E-2</v>
      </c>
      <c r="S21" s="241">
        <v>0</v>
      </c>
      <c r="T21" s="86">
        <f t="shared" ref="T21:T84" si="8">+S21*R21</f>
        <v>0</v>
      </c>
      <c r="U21" s="239"/>
      <c r="V21" s="86">
        <v>24500</v>
      </c>
      <c r="W21" s="86">
        <f t="shared" si="1"/>
        <v>-7.8430163803266284E-2</v>
      </c>
    </row>
    <row r="22" spans="1:23" s="61" customFormat="1" ht="12.95" customHeight="1" x14ac:dyDescent="0.2">
      <c r="A22" s="45" t="s">
        <v>133</v>
      </c>
      <c r="B22" s="49" t="s">
        <v>81</v>
      </c>
      <c r="C22" s="52">
        <v>31150.1</v>
      </c>
      <c r="D22" s="52" t="s">
        <v>125</v>
      </c>
      <c r="E22" s="86">
        <f t="shared" si="2"/>
        <v>-8081.9811116726751</v>
      </c>
      <c r="F22" s="86">
        <f t="shared" si="3"/>
        <v>-8082</v>
      </c>
      <c r="G22" s="234">
        <f t="shared" si="4"/>
        <v>1.2908400000014808E-2</v>
      </c>
      <c r="I22" s="239">
        <f t="shared" si="5"/>
        <v>1.2908400000014808E-2</v>
      </c>
      <c r="J22" s="239"/>
      <c r="K22" s="239"/>
      <c r="L22" s="239"/>
      <c r="N22" s="239"/>
      <c r="O22" s="239"/>
      <c r="P22" s="15">
        <f t="shared" si="6"/>
        <v>0.31248062034328239</v>
      </c>
      <c r="Q22" s="240">
        <f t="shared" ref="Q22:Q85" si="9">C22-15018.5</f>
        <v>16131.599999999999</v>
      </c>
      <c r="R22" s="86">
        <f t="shared" si="7"/>
        <v>8.9743515201395258E-2</v>
      </c>
      <c r="S22" s="241"/>
      <c r="T22" s="61">
        <f t="shared" si="8"/>
        <v>0</v>
      </c>
      <c r="U22" s="239"/>
      <c r="V22" s="86">
        <v>25000</v>
      </c>
      <c r="W22" s="86">
        <f t="shared" si="1"/>
        <v>-8.1939820336192223E-2</v>
      </c>
    </row>
    <row r="23" spans="1:23" s="61" customFormat="1" ht="12.95" customHeight="1" x14ac:dyDescent="0.2">
      <c r="A23" s="45" t="s">
        <v>133</v>
      </c>
      <c r="B23" s="49" t="s">
        <v>81</v>
      </c>
      <c r="C23" s="52">
        <v>31156.27</v>
      </c>
      <c r="D23" s="52" t="s">
        <v>125</v>
      </c>
      <c r="E23" s="86">
        <f t="shared" si="2"/>
        <v>-8072.9528061056462</v>
      </c>
      <c r="F23" s="86">
        <f t="shared" si="3"/>
        <v>-8073</v>
      </c>
      <c r="G23" s="234">
        <f t="shared" si="4"/>
        <v>3.2252600005449494E-2</v>
      </c>
      <c r="I23" s="239">
        <f t="shared" si="5"/>
        <v>3.2252600005449494E-2</v>
      </c>
      <c r="J23" s="239"/>
      <c r="K23" s="239"/>
      <c r="L23" s="239"/>
      <c r="N23" s="239"/>
      <c r="O23" s="239"/>
      <c r="P23" s="15">
        <f t="shared" si="6"/>
        <v>0.31232852399408517</v>
      </c>
      <c r="Q23" s="240">
        <f t="shared" si="9"/>
        <v>16137.77</v>
      </c>
      <c r="R23" s="86">
        <f t="shared" si="7"/>
        <v>7.8442523198088032E-2</v>
      </c>
      <c r="S23" s="241"/>
      <c r="T23" s="61">
        <f t="shared" si="8"/>
        <v>0</v>
      </c>
      <c r="U23" s="239"/>
      <c r="V23" s="86">
        <v>25500</v>
      </c>
      <c r="W23" s="86">
        <f t="shared" si="1"/>
        <v>-8.5374232932712721E-2</v>
      </c>
    </row>
    <row r="24" spans="1:23" s="61" customFormat="1" ht="12.95" customHeight="1" x14ac:dyDescent="0.2">
      <c r="A24" s="40" t="s">
        <v>133</v>
      </c>
      <c r="B24" s="42" t="s">
        <v>81</v>
      </c>
      <c r="C24" s="41">
        <v>31162.41</v>
      </c>
      <c r="D24" s="41" t="s">
        <v>125</v>
      </c>
      <c r="E24" s="86">
        <f t="shared" si="2"/>
        <v>-8063.9683982966453</v>
      </c>
      <c r="F24" s="86">
        <f t="shared" si="3"/>
        <v>-8064</v>
      </c>
      <c r="G24" s="234">
        <f t="shared" si="4"/>
        <v>2.1596800001134397E-2</v>
      </c>
      <c r="I24" s="61">
        <f t="shared" si="5"/>
        <v>2.1596800001134397E-2</v>
      </c>
      <c r="O24" s="239"/>
      <c r="P24" s="15">
        <f t="shared" si="6"/>
        <v>0.3121764520239233</v>
      </c>
      <c r="Q24" s="242">
        <f t="shared" si="9"/>
        <v>16143.91</v>
      </c>
      <c r="R24" s="86">
        <f t="shared" si="7"/>
        <v>8.4436534169685093E-2</v>
      </c>
      <c r="S24" s="62"/>
      <c r="T24" s="61">
        <f t="shared" si="8"/>
        <v>0</v>
      </c>
      <c r="V24" s="86">
        <v>26000</v>
      </c>
      <c r="W24" s="86">
        <f t="shared" si="1"/>
        <v>-8.8733401592827804E-2</v>
      </c>
    </row>
    <row r="25" spans="1:23" s="61" customFormat="1" ht="12.95" customHeight="1" x14ac:dyDescent="0.2">
      <c r="A25" s="40" t="s">
        <v>133</v>
      </c>
      <c r="B25" s="42" t="s">
        <v>81</v>
      </c>
      <c r="C25" s="41">
        <v>31169.21</v>
      </c>
      <c r="D25" s="41" t="s">
        <v>125</v>
      </c>
      <c r="E25" s="86">
        <f t="shared" si="2"/>
        <v>-8054.0182398111074</v>
      </c>
      <c r="F25" s="86">
        <f t="shared" si="3"/>
        <v>-8054</v>
      </c>
      <c r="G25" s="234">
        <f t="shared" si="4"/>
        <v>-1.2465199997677701E-2</v>
      </c>
      <c r="I25" s="61">
        <f t="shared" si="5"/>
        <v>-1.2465199997677701E-2</v>
      </c>
      <c r="O25" s="239"/>
      <c r="P25" s="15">
        <f t="shared" si="6"/>
        <v>0.31200751176088376</v>
      </c>
      <c r="Q25" s="242">
        <f t="shared" si="9"/>
        <v>16150.71</v>
      </c>
      <c r="R25" s="86">
        <f t="shared" si="7"/>
        <v>0.10528254067595451</v>
      </c>
      <c r="S25" s="62"/>
      <c r="T25" s="61">
        <f t="shared" si="8"/>
        <v>0</v>
      </c>
      <c r="V25" s="86">
        <v>26500</v>
      </c>
      <c r="W25" s="86">
        <f t="shared" si="1"/>
        <v>-9.2017326316537446E-2</v>
      </c>
    </row>
    <row r="26" spans="1:23" s="61" customFormat="1" ht="12.95" customHeight="1" x14ac:dyDescent="0.2">
      <c r="A26" s="40" t="s">
        <v>133</v>
      </c>
      <c r="B26" s="42" t="s">
        <v>81</v>
      </c>
      <c r="C26" s="41">
        <v>31173.3</v>
      </c>
      <c r="D26" s="41" t="s">
        <v>125</v>
      </c>
      <c r="E26" s="86">
        <f t="shared" si="2"/>
        <v>-8048.0335121337757</v>
      </c>
      <c r="F26" s="86">
        <f t="shared" si="3"/>
        <v>-8048</v>
      </c>
      <c r="G26" s="234">
        <f t="shared" si="4"/>
        <v>-2.2902399996382883E-2</v>
      </c>
      <c r="I26" s="61">
        <f t="shared" si="5"/>
        <v>-2.2902399996382883E-2</v>
      </c>
      <c r="O26" s="239"/>
      <c r="P26" s="15">
        <f t="shared" si="6"/>
        <v>0.31190616204989585</v>
      </c>
      <c r="Q26" s="242">
        <f t="shared" si="9"/>
        <v>16154.8</v>
      </c>
      <c r="R26" s="86">
        <f t="shared" si="7"/>
        <v>0.11209677321949688</v>
      </c>
      <c r="S26" s="62"/>
      <c r="T26" s="61">
        <f t="shared" si="8"/>
        <v>0</v>
      </c>
      <c r="V26" s="86">
        <v>27000</v>
      </c>
      <c r="W26" s="86">
        <f t="shared" si="1"/>
        <v>-9.5226007103841728E-2</v>
      </c>
    </row>
    <row r="27" spans="1:23" s="61" customFormat="1" ht="12.95" customHeight="1" x14ac:dyDescent="0.2">
      <c r="A27" s="40" t="s">
        <v>133</v>
      </c>
      <c r="B27" s="42" t="s">
        <v>81</v>
      </c>
      <c r="C27" s="41">
        <v>31177.37</v>
      </c>
      <c r="D27" s="41" t="s">
        <v>125</v>
      </c>
      <c r="E27" s="86">
        <f t="shared" si="2"/>
        <v>-8042.0780496284606</v>
      </c>
      <c r="F27" s="86">
        <f t="shared" si="3"/>
        <v>-8042</v>
      </c>
      <c r="G27" s="234">
        <f t="shared" si="4"/>
        <v>-5.3339599999162601E-2</v>
      </c>
      <c r="I27" s="61">
        <f t="shared" si="5"/>
        <v>-5.3339599999162601E-2</v>
      </c>
      <c r="O27" s="239"/>
      <c r="P27" s="15">
        <f t="shared" si="6"/>
        <v>0.31180482317403474</v>
      </c>
      <c r="Q27" s="242">
        <f t="shared" si="9"/>
        <v>16158.869999999999</v>
      </c>
      <c r="R27" s="86">
        <f t="shared" si="7"/>
        <v>0.13333044977448702</v>
      </c>
      <c r="S27" s="62"/>
      <c r="T27" s="61">
        <f t="shared" si="8"/>
        <v>0</v>
      </c>
      <c r="V27" s="86">
        <v>27500</v>
      </c>
      <c r="W27" s="86">
        <f t="shared" si="1"/>
        <v>-9.8359443954740527E-2</v>
      </c>
    </row>
    <row r="28" spans="1:23" s="61" customFormat="1" ht="12.95" customHeight="1" x14ac:dyDescent="0.2">
      <c r="A28" s="40" t="s">
        <v>133</v>
      </c>
      <c r="B28" s="42" t="s">
        <v>81</v>
      </c>
      <c r="C28" s="51">
        <v>31193.16</v>
      </c>
      <c r="D28" s="41" t="s">
        <v>125</v>
      </c>
      <c r="E28" s="86">
        <f t="shared" si="2"/>
        <v>-8018.9731963215972</v>
      </c>
      <c r="F28" s="86">
        <f t="shared" si="3"/>
        <v>-8019</v>
      </c>
      <c r="G28" s="234">
        <f t="shared" si="4"/>
        <v>1.8317800004297169E-2</v>
      </c>
      <c r="I28" s="61">
        <f t="shared" si="5"/>
        <v>1.8317800004297169E-2</v>
      </c>
      <c r="O28" s="239"/>
      <c r="P28" s="15">
        <f t="shared" si="6"/>
        <v>0.31141645785864502</v>
      </c>
      <c r="Q28" s="242">
        <f t="shared" si="9"/>
        <v>16174.66</v>
      </c>
      <c r="R28" s="86">
        <f t="shared" si="7"/>
        <v>8.5906823236020072E-2</v>
      </c>
      <c r="S28" s="62"/>
      <c r="T28" s="61">
        <f t="shared" si="8"/>
        <v>0</v>
      </c>
      <c r="V28" s="86">
        <v>28000</v>
      </c>
      <c r="W28" s="86">
        <f t="shared" si="1"/>
        <v>-0.1014176368692339</v>
      </c>
    </row>
    <row r="29" spans="1:23" s="61" customFormat="1" ht="12.95" customHeight="1" x14ac:dyDescent="0.2">
      <c r="A29" s="40" t="s">
        <v>133</v>
      </c>
      <c r="B29" s="42" t="s">
        <v>81</v>
      </c>
      <c r="C29" s="51">
        <v>31212.23</v>
      </c>
      <c r="D29" s="41" t="s">
        <v>125</v>
      </c>
      <c r="E29" s="86">
        <f t="shared" si="2"/>
        <v>-7991.0688548040644</v>
      </c>
      <c r="F29" s="86">
        <f t="shared" si="3"/>
        <v>-7991</v>
      </c>
      <c r="G29" s="234">
        <f t="shared" si="4"/>
        <v>-4.7055799997906433E-2</v>
      </c>
      <c r="I29" s="61">
        <f t="shared" si="5"/>
        <v>-4.7055799997906433E-2</v>
      </c>
      <c r="O29" s="239"/>
      <c r="P29" s="15">
        <f t="shared" si="6"/>
        <v>0.31094388019746172</v>
      </c>
      <c r="Q29" s="242">
        <f t="shared" si="9"/>
        <v>16193.73</v>
      </c>
      <c r="R29" s="86">
        <f t="shared" si="7"/>
        <v>0.12816377101998588</v>
      </c>
      <c r="S29" s="62"/>
      <c r="T29" s="61">
        <f t="shared" si="8"/>
        <v>0</v>
      </c>
      <c r="V29" s="86">
        <v>28500</v>
      </c>
      <c r="W29" s="86">
        <f t="shared" ref="W29:W36" si="10">+D$11+D$12*V29+D$13*V29^2</f>
        <v>-0.10440058584732184</v>
      </c>
    </row>
    <row r="30" spans="1:23" s="61" customFormat="1" ht="12.95" customHeight="1" x14ac:dyDescent="0.2">
      <c r="A30" s="40" t="s">
        <v>161</v>
      </c>
      <c r="B30" s="42" t="s">
        <v>81</v>
      </c>
      <c r="C30" s="51">
        <v>35874.485999999997</v>
      </c>
      <c r="D30" s="41" t="s">
        <v>125</v>
      </c>
      <c r="E30" s="86">
        <f t="shared" si="2"/>
        <v>-1168.9826636047485</v>
      </c>
      <c r="F30" s="86">
        <f t="shared" si="3"/>
        <v>-1169</v>
      </c>
      <c r="G30" s="234">
        <f t="shared" si="4"/>
        <v>1.1847800000396091E-2</v>
      </c>
      <c r="I30" s="61">
        <f t="shared" si="5"/>
        <v>1.1847800000396091E-2</v>
      </c>
      <c r="O30" s="239"/>
      <c r="P30" s="15">
        <f t="shared" si="6"/>
        <v>0.20283611224282516</v>
      </c>
      <c r="Q30" s="242">
        <f t="shared" si="9"/>
        <v>20855.985999999997</v>
      </c>
      <c r="R30" s="86">
        <f t="shared" si="7"/>
        <v>3.647653541321158E-2</v>
      </c>
      <c r="S30" s="62"/>
      <c r="T30" s="61">
        <f t="shared" si="8"/>
        <v>0</v>
      </c>
      <c r="V30" s="86">
        <v>29000</v>
      </c>
      <c r="W30" s="86">
        <f t="shared" si="10"/>
        <v>-0.10730829088900443</v>
      </c>
    </row>
    <row r="31" spans="1:23" s="61" customFormat="1" ht="12.95" customHeight="1" x14ac:dyDescent="0.2">
      <c r="A31" s="40" t="s">
        <v>161</v>
      </c>
      <c r="B31" s="42" t="s">
        <v>81</v>
      </c>
      <c r="C31" s="51">
        <v>35924.375999999997</v>
      </c>
      <c r="D31" s="41" t="s">
        <v>125</v>
      </c>
      <c r="E31" s="86">
        <f t="shared" si="2"/>
        <v>-1095.9806920101105</v>
      </c>
      <c r="F31" s="86">
        <f t="shared" si="3"/>
        <v>-1096</v>
      </c>
      <c r="G31" s="234">
        <f t="shared" si="4"/>
        <v>1.3195200001064222E-2</v>
      </c>
      <c r="I31" s="61">
        <f t="shared" si="5"/>
        <v>1.3195200001064222E-2</v>
      </c>
      <c r="O31" s="239"/>
      <c r="P31" s="15">
        <f t="shared" si="6"/>
        <v>0.20175503204328607</v>
      </c>
      <c r="Q31" s="242">
        <f t="shared" si="9"/>
        <v>20905.875999999997</v>
      </c>
      <c r="R31" s="86">
        <f t="shared" si="7"/>
        <v>3.555481025979091E-2</v>
      </c>
      <c r="S31" s="62"/>
      <c r="T31" s="61">
        <f t="shared" si="8"/>
        <v>0</v>
      </c>
      <c r="V31" s="86">
        <v>29500</v>
      </c>
      <c r="W31" s="86">
        <f t="shared" si="10"/>
        <v>-0.11014075199428153</v>
      </c>
    </row>
    <row r="32" spans="1:23" s="61" customFormat="1" ht="12.95" customHeight="1" x14ac:dyDescent="0.2">
      <c r="A32" s="12" t="s">
        <v>5</v>
      </c>
      <c r="C32" s="243">
        <f>C$4</f>
        <v>36673.375999999997</v>
      </c>
      <c r="D32" s="60"/>
      <c r="E32" s="86">
        <f t="shared" si="2"/>
        <v>0</v>
      </c>
      <c r="F32" s="86">
        <f t="shared" si="3"/>
        <v>0</v>
      </c>
      <c r="G32" s="234">
        <f t="shared" si="4"/>
        <v>0</v>
      </c>
      <c r="H32" s="61">
        <f>G32</f>
        <v>0</v>
      </c>
      <c r="I32" s="61">
        <f t="shared" si="5"/>
        <v>0</v>
      </c>
      <c r="O32" s="239"/>
      <c r="P32" s="15">
        <f t="shared" si="6"/>
        <v>0.18571682840675169</v>
      </c>
      <c r="Q32" s="242">
        <f t="shared" si="9"/>
        <v>21654.875999999997</v>
      </c>
      <c r="R32" s="86">
        <f t="shared" si="7"/>
        <v>3.4490740353462848E-2</v>
      </c>
      <c r="S32" s="62"/>
      <c r="T32" s="61">
        <f t="shared" si="8"/>
        <v>0</v>
      </c>
      <c r="V32" s="86">
        <v>30000</v>
      </c>
      <c r="W32" s="86">
        <f t="shared" si="10"/>
        <v>-0.11289796916315317</v>
      </c>
    </row>
    <row r="33" spans="1:36" s="61" customFormat="1" ht="12.95" customHeight="1" x14ac:dyDescent="0.2">
      <c r="A33" s="12" t="s">
        <v>109</v>
      </c>
      <c r="C33" s="243">
        <v>36673.387999999999</v>
      </c>
      <c r="D33" s="60"/>
      <c r="E33" s="86">
        <f t="shared" si="2"/>
        <v>1.7559103213352061E-2</v>
      </c>
      <c r="F33" s="86">
        <f t="shared" si="3"/>
        <v>0</v>
      </c>
      <c r="G33" s="234">
        <f t="shared" si="4"/>
        <v>1.2000000002444722E-2</v>
      </c>
      <c r="I33" s="61">
        <f t="shared" si="5"/>
        <v>1.2000000002444722E-2</v>
      </c>
      <c r="O33" s="239"/>
      <c r="P33" s="15">
        <f t="shared" si="6"/>
        <v>0.18571682840675169</v>
      </c>
      <c r="Q33" s="242">
        <f t="shared" si="9"/>
        <v>21654.887999999999</v>
      </c>
      <c r="R33" s="86">
        <f t="shared" si="7"/>
        <v>3.0177536470851432E-2</v>
      </c>
      <c r="S33" s="62"/>
      <c r="T33" s="61">
        <f t="shared" si="8"/>
        <v>0</v>
      </c>
      <c r="V33" s="86">
        <v>30500</v>
      </c>
      <c r="W33" s="86">
        <f t="shared" si="10"/>
        <v>-0.11557994239561942</v>
      </c>
    </row>
    <row r="34" spans="1:36" s="61" customFormat="1" ht="12.95" customHeight="1" x14ac:dyDescent="0.2">
      <c r="A34" s="40" t="s">
        <v>161</v>
      </c>
      <c r="B34" s="42" t="s">
        <v>81</v>
      </c>
      <c r="C34" s="51">
        <v>37318.500999999997</v>
      </c>
      <c r="D34" s="41" t="s">
        <v>125</v>
      </c>
      <c r="E34" s="86">
        <f t="shared" si="2"/>
        <v>943.98470485049745</v>
      </c>
      <c r="F34" s="86">
        <f t="shared" si="3"/>
        <v>944</v>
      </c>
      <c r="G34" s="234">
        <f t="shared" si="4"/>
        <v>-1.0452800001075957E-2</v>
      </c>
      <c r="I34" s="61">
        <f t="shared" si="5"/>
        <v>-1.0452800001075957E-2</v>
      </c>
      <c r="O34" s="239"/>
      <c r="P34" s="15">
        <f t="shared" si="6"/>
        <v>0.17219270471290718</v>
      </c>
      <c r="Q34" s="242">
        <f t="shared" si="9"/>
        <v>22300.000999999997</v>
      </c>
      <c r="R34" s="86">
        <f t="shared" si="7"/>
        <v>3.3359380392225635E-2</v>
      </c>
      <c r="S34" s="62"/>
      <c r="T34" s="61">
        <f t="shared" si="8"/>
        <v>0</v>
      </c>
      <c r="V34" s="86">
        <v>31000</v>
      </c>
      <c r="W34" s="86">
        <f t="shared" si="10"/>
        <v>-0.11818667169168023</v>
      </c>
    </row>
    <row r="35" spans="1:36" s="61" customFormat="1" ht="12.95" customHeight="1" x14ac:dyDescent="0.2">
      <c r="A35" s="12" t="s">
        <v>110</v>
      </c>
      <c r="C35" s="243">
        <v>37348.538</v>
      </c>
      <c r="D35" s="60"/>
      <c r="E35" s="86">
        <f t="shared" si="2"/>
        <v>987.93660344317027</v>
      </c>
      <c r="F35" s="86">
        <f t="shared" si="3"/>
        <v>988</v>
      </c>
      <c r="G35" s="234">
        <f t="shared" si="4"/>
        <v>-4.3325599996023811E-2</v>
      </c>
      <c r="I35" s="61">
        <f t="shared" si="5"/>
        <v>-4.3325599996023811E-2</v>
      </c>
      <c r="O35" s="239"/>
      <c r="P35" s="15">
        <f t="shared" si="6"/>
        <v>0.1715688850241196</v>
      </c>
      <c r="Q35" s="242">
        <f t="shared" si="9"/>
        <v>22330.038</v>
      </c>
      <c r="R35" s="86">
        <f t="shared" si="7"/>
        <v>4.6179639692072644E-2</v>
      </c>
      <c r="S35" s="62"/>
      <c r="T35" s="61">
        <f t="shared" si="8"/>
        <v>0</v>
      </c>
      <c r="V35" s="86">
        <v>31500</v>
      </c>
      <c r="W35" s="86">
        <f t="shared" si="10"/>
        <v>-0.12071815705133568</v>
      </c>
    </row>
    <row r="36" spans="1:36" s="61" customFormat="1" ht="12.95" customHeight="1" x14ac:dyDescent="0.2">
      <c r="A36" s="40" t="s">
        <v>161</v>
      </c>
      <c r="B36" s="42" t="s">
        <v>81</v>
      </c>
      <c r="C36" s="51">
        <v>37696.436000000002</v>
      </c>
      <c r="D36" s="41" t="s">
        <v>125</v>
      </c>
      <c r="E36" s="86">
        <f t="shared" si="2"/>
        <v>1497.0013441493579</v>
      </c>
      <c r="F36" s="86">
        <f t="shared" si="3"/>
        <v>1497</v>
      </c>
      <c r="G36" s="234">
        <f t="shared" si="4"/>
        <v>9.186000024783425E-4</v>
      </c>
      <c r="I36" s="61">
        <f t="shared" si="5"/>
        <v>9.186000024783425E-4</v>
      </c>
      <c r="O36" s="239"/>
      <c r="P36" s="15">
        <f t="shared" si="6"/>
        <v>0.16439478431743806</v>
      </c>
      <c r="Q36" s="242">
        <f t="shared" si="9"/>
        <v>22677.936000000002</v>
      </c>
      <c r="R36" s="86">
        <f t="shared" si="7"/>
        <v>2.6724462838178684E-2</v>
      </c>
      <c r="S36" s="62"/>
      <c r="T36" s="61">
        <f t="shared" si="8"/>
        <v>0</v>
      </c>
      <c r="V36" s="86">
        <v>32000</v>
      </c>
      <c r="W36" s="86">
        <f t="shared" si="10"/>
        <v>-0.12317439847458567</v>
      </c>
    </row>
    <row r="37" spans="1:36" s="61" customFormat="1" ht="12.95" customHeight="1" x14ac:dyDescent="0.2">
      <c r="A37" s="40" t="s">
        <v>161</v>
      </c>
      <c r="B37" s="42" t="s">
        <v>81</v>
      </c>
      <c r="C37" s="51">
        <v>38317.658000000003</v>
      </c>
      <c r="D37" s="41" t="s">
        <v>125</v>
      </c>
      <c r="E37" s="86">
        <f t="shared" si="2"/>
        <v>2406.009778664587</v>
      </c>
      <c r="F37" s="86">
        <f t="shared" si="3"/>
        <v>2406</v>
      </c>
      <c r="G37" s="234">
        <f t="shared" si="4"/>
        <v>6.6828000053646974E-3</v>
      </c>
      <c r="I37" s="61">
        <f t="shared" si="5"/>
        <v>6.6828000053646974E-3</v>
      </c>
      <c r="O37" s="239"/>
      <c r="P37" s="15">
        <f t="shared" si="6"/>
        <v>0.1517768565978489</v>
      </c>
      <c r="Q37" s="242">
        <f t="shared" si="9"/>
        <v>23299.158000000003</v>
      </c>
      <c r="R37" s="86">
        <f t="shared" si="7"/>
        <v>2.1052285258463008E-2</v>
      </c>
      <c r="S37" s="62"/>
      <c r="T37" s="61">
        <f t="shared" si="8"/>
        <v>0</v>
      </c>
    </row>
    <row r="38" spans="1:36" s="61" customFormat="1" ht="12.95" customHeight="1" x14ac:dyDescent="0.2">
      <c r="A38" s="40" t="s">
        <v>161</v>
      </c>
      <c r="B38" s="42" t="s">
        <v>81</v>
      </c>
      <c r="C38" s="51">
        <v>38471.425999999999</v>
      </c>
      <c r="D38" s="41" t="s">
        <v>125</v>
      </c>
      <c r="E38" s="86">
        <f t="shared" si="2"/>
        <v>2631.0121271946364</v>
      </c>
      <c r="F38" s="86">
        <f t="shared" si="3"/>
        <v>2631</v>
      </c>
      <c r="G38" s="234">
        <f t="shared" si="4"/>
        <v>8.2878000030177645E-3</v>
      </c>
      <c r="I38" s="61">
        <f t="shared" si="5"/>
        <v>8.2878000030177645E-3</v>
      </c>
      <c r="O38" s="239"/>
      <c r="P38" s="15">
        <f t="shared" si="6"/>
        <v>0.14869200414305472</v>
      </c>
      <c r="Q38" s="242">
        <f t="shared" si="9"/>
        <v>23452.925999999999</v>
      </c>
      <c r="R38" s="86">
        <f t="shared" si="7"/>
        <v>1.9713340540197171E-2</v>
      </c>
      <c r="S38" s="62"/>
      <c r="T38" s="61">
        <f t="shared" si="8"/>
        <v>0</v>
      </c>
    </row>
    <row r="39" spans="1:36" s="61" customFormat="1" ht="12.95" customHeight="1" x14ac:dyDescent="0.2">
      <c r="A39" s="40" t="s">
        <v>161</v>
      </c>
      <c r="B39" s="42" t="s">
        <v>81</v>
      </c>
      <c r="C39" s="51">
        <v>38851.396999999997</v>
      </c>
      <c r="D39" s="41" t="s">
        <v>125</v>
      </c>
      <c r="E39" s="86">
        <f t="shared" si="2"/>
        <v>3187.0079610047446</v>
      </c>
      <c r="F39" s="86">
        <f t="shared" si="3"/>
        <v>3187</v>
      </c>
      <c r="G39" s="234">
        <f t="shared" si="4"/>
        <v>5.440599998109974E-3</v>
      </c>
      <c r="I39" s="61">
        <f t="shared" si="5"/>
        <v>5.440599998109974E-3</v>
      </c>
      <c r="O39" s="239"/>
      <c r="P39" s="15">
        <f t="shared" si="6"/>
        <v>0.14113433821781235</v>
      </c>
      <c r="Q39" s="242">
        <f t="shared" si="9"/>
        <v>23832.896999999997</v>
      </c>
      <c r="R39" s="86">
        <f t="shared" si="7"/>
        <v>1.8412790592037116E-2</v>
      </c>
      <c r="S39" s="62"/>
      <c r="T39" s="61">
        <f t="shared" si="8"/>
        <v>0</v>
      </c>
    </row>
    <row r="40" spans="1:36" s="61" customFormat="1" ht="12.95" customHeight="1" x14ac:dyDescent="0.2">
      <c r="A40" s="40" t="s">
        <v>161</v>
      </c>
      <c r="B40" s="42" t="s">
        <v>81</v>
      </c>
      <c r="C40" s="51">
        <v>38853.440000000002</v>
      </c>
      <c r="D40" s="41" t="s">
        <v>125</v>
      </c>
      <c r="E40" s="86">
        <f t="shared" si="2"/>
        <v>3189.9973983262162</v>
      </c>
      <c r="F40" s="86">
        <f t="shared" si="3"/>
        <v>3190</v>
      </c>
      <c r="G40" s="234">
        <f t="shared" si="4"/>
        <v>-1.7779999907361344E-3</v>
      </c>
      <c r="I40" s="61">
        <f t="shared" si="5"/>
        <v>-1.7779999907361344E-3</v>
      </c>
      <c r="O40" s="239"/>
      <c r="P40" s="15">
        <f t="shared" si="6"/>
        <v>0.1410938118129971</v>
      </c>
      <c r="Q40" s="242">
        <f t="shared" si="9"/>
        <v>23834.940000000002</v>
      </c>
      <c r="R40" s="86">
        <f t="shared" si="7"/>
        <v>2.0412354608081367E-2</v>
      </c>
      <c r="S40" s="62"/>
      <c r="T40" s="61">
        <f t="shared" si="8"/>
        <v>0</v>
      </c>
    </row>
    <row r="41" spans="1:36" s="61" customFormat="1" ht="12.95" customHeight="1" x14ac:dyDescent="0.2">
      <c r="A41" s="40" t="s">
        <v>161</v>
      </c>
      <c r="B41" s="42" t="s">
        <v>81</v>
      </c>
      <c r="C41" s="51">
        <v>39611.351000000002</v>
      </c>
      <c r="D41" s="41" t="s">
        <v>125</v>
      </c>
      <c r="E41" s="86">
        <f t="shared" si="2"/>
        <v>4299.0171877281855</v>
      </c>
      <c r="F41" s="86">
        <f t="shared" si="3"/>
        <v>4299</v>
      </c>
      <c r="G41" s="234">
        <f t="shared" si="4"/>
        <v>1.174620000529103E-2</v>
      </c>
      <c r="I41" s="61">
        <f t="shared" si="5"/>
        <v>1.174620000529103E-2</v>
      </c>
      <c r="O41" s="239"/>
      <c r="P41" s="15">
        <f t="shared" si="6"/>
        <v>0.1262981336816231</v>
      </c>
      <c r="Q41" s="242">
        <f t="shared" si="9"/>
        <v>24592.851000000002</v>
      </c>
      <c r="R41" s="86">
        <f t="shared" si="7"/>
        <v>1.3122145508986782E-2</v>
      </c>
      <c r="S41" s="62"/>
      <c r="T41" s="61">
        <f t="shared" si="8"/>
        <v>0</v>
      </c>
    </row>
    <row r="42" spans="1:36" s="61" customFormat="1" ht="12.95" customHeight="1" x14ac:dyDescent="0.2">
      <c r="A42" s="40" t="s">
        <v>161</v>
      </c>
      <c r="B42" s="42" t="s">
        <v>81</v>
      </c>
      <c r="C42" s="51">
        <v>39913.438000000002</v>
      </c>
      <c r="D42" s="41" t="s">
        <v>125</v>
      </c>
      <c r="E42" s="86">
        <f t="shared" si="2"/>
        <v>4741.0485886724546</v>
      </c>
      <c r="F42" s="86">
        <f t="shared" si="3"/>
        <v>4741</v>
      </c>
      <c r="G42" s="234">
        <f t="shared" si="4"/>
        <v>3.3205800005816855E-2</v>
      </c>
      <c r="I42" s="61">
        <f t="shared" si="5"/>
        <v>3.3205800005816855E-2</v>
      </c>
      <c r="O42" s="239"/>
      <c r="P42" s="15">
        <f t="shared" si="6"/>
        <v>0.1205043745209208</v>
      </c>
      <c r="Q42" s="242">
        <f t="shared" si="9"/>
        <v>24894.938000000002</v>
      </c>
      <c r="R42" s="86">
        <f t="shared" si="7"/>
        <v>7.6210411123691568E-3</v>
      </c>
      <c r="S42" s="62"/>
      <c r="T42" s="61">
        <f t="shared" si="8"/>
        <v>0</v>
      </c>
    </row>
    <row r="43" spans="1:36" s="61" customFormat="1" ht="12.95" customHeight="1" x14ac:dyDescent="0.2">
      <c r="A43" s="40" t="s">
        <v>161</v>
      </c>
      <c r="B43" s="42" t="s">
        <v>81</v>
      </c>
      <c r="C43" s="51">
        <v>39915.453000000001</v>
      </c>
      <c r="D43" s="41" t="s">
        <v>125</v>
      </c>
      <c r="E43" s="86">
        <f t="shared" si="2"/>
        <v>4743.9970547530957</v>
      </c>
      <c r="F43" s="86">
        <f t="shared" si="3"/>
        <v>4744</v>
      </c>
      <c r="G43" s="234">
        <f t="shared" si="4"/>
        <v>-2.0127999960095622E-3</v>
      </c>
      <c r="I43" s="61">
        <f t="shared" si="5"/>
        <v>-2.0127999960095622E-3</v>
      </c>
      <c r="O43" s="239"/>
      <c r="P43" s="15">
        <f t="shared" si="6"/>
        <v>0.12046525126503166</v>
      </c>
      <c r="Q43" s="242">
        <f t="shared" si="9"/>
        <v>24896.953000000001</v>
      </c>
      <c r="R43" s="86">
        <f t="shared" si="7"/>
        <v>1.5000873040702242E-2</v>
      </c>
      <c r="S43" s="62"/>
      <c r="T43" s="61">
        <f t="shared" si="8"/>
        <v>0</v>
      </c>
    </row>
    <row r="44" spans="1:36" s="61" customFormat="1" ht="12.95" customHeight="1" x14ac:dyDescent="0.2">
      <c r="A44" s="40" t="s">
        <v>161</v>
      </c>
      <c r="B44" s="42" t="s">
        <v>81</v>
      </c>
      <c r="C44" s="51">
        <v>39967.398000000001</v>
      </c>
      <c r="D44" s="41" t="s">
        <v>125</v>
      </c>
      <c r="E44" s="86">
        <f t="shared" si="2"/>
        <v>4820.006022772408</v>
      </c>
      <c r="F44" s="86">
        <f t="shared" si="3"/>
        <v>4820</v>
      </c>
      <c r="G44" s="234">
        <f t="shared" si="4"/>
        <v>4.1160000037052669E-3</v>
      </c>
      <c r="I44" s="61">
        <f t="shared" si="5"/>
        <v>4.1160000037052669E-3</v>
      </c>
      <c r="O44" s="239"/>
      <c r="P44" s="15">
        <f t="shared" si="6"/>
        <v>0.11947503231169528</v>
      </c>
      <c r="Q44" s="242">
        <f t="shared" si="9"/>
        <v>24948.898000000001</v>
      </c>
      <c r="R44" s="86">
        <f t="shared" si="7"/>
        <v>1.3307706335035883E-2</v>
      </c>
      <c r="S44" s="62"/>
      <c r="T44" s="61">
        <f t="shared" si="8"/>
        <v>0</v>
      </c>
    </row>
    <row r="45" spans="1:36" s="61" customFormat="1" ht="12.95" customHeight="1" x14ac:dyDescent="0.2">
      <c r="A45" s="11" t="s">
        <v>73</v>
      </c>
      <c r="B45" s="9"/>
      <c r="C45" s="54">
        <v>41392.315999999999</v>
      </c>
      <c r="D45" s="17">
        <v>5.0000000000000001E-3</v>
      </c>
      <c r="E45" s="86">
        <f t="shared" si="2"/>
        <v>6905.0295417278958</v>
      </c>
      <c r="F45" s="86">
        <f t="shared" si="3"/>
        <v>6905</v>
      </c>
      <c r="G45" s="234">
        <f t="shared" si="4"/>
        <v>2.0189000002574176E-2</v>
      </c>
      <c r="I45" s="61">
        <f t="shared" si="5"/>
        <v>2.0189000002574176E-2</v>
      </c>
      <c r="O45" s="239"/>
      <c r="P45" s="15">
        <f t="shared" si="6"/>
        <v>9.2987208029922691E-2</v>
      </c>
      <c r="Q45" s="242">
        <f t="shared" si="9"/>
        <v>26373.815999999999</v>
      </c>
      <c r="R45" s="86">
        <f t="shared" si="7"/>
        <v>5.2995790919931098E-3</v>
      </c>
      <c r="S45" s="62"/>
      <c r="T45" s="61">
        <f t="shared" si="8"/>
        <v>0</v>
      </c>
    </row>
    <row r="46" spans="1:36" s="61" customFormat="1" ht="12.95" customHeight="1" x14ac:dyDescent="0.2">
      <c r="A46" s="40" t="s">
        <v>206</v>
      </c>
      <c r="B46" s="42" t="s">
        <v>81</v>
      </c>
      <c r="C46" s="51">
        <v>42494.64</v>
      </c>
      <c r="D46" s="41" t="s">
        <v>125</v>
      </c>
      <c r="E46" s="86">
        <f t="shared" si="2"/>
        <v>8518.0146156122137</v>
      </c>
      <c r="F46" s="86">
        <f t="shared" si="3"/>
        <v>8518</v>
      </c>
      <c r="G46" s="234">
        <f t="shared" si="4"/>
        <v>9.9884000010206364E-3</v>
      </c>
      <c r="I46" s="61">
        <f t="shared" si="5"/>
        <v>9.9884000010206364E-3</v>
      </c>
      <c r="O46" s="239"/>
      <c r="P46" s="15">
        <f t="shared" si="6"/>
        <v>7.3393309389719885E-2</v>
      </c>
      <c r="Q46" s="242">
        <f t="shared" si="9"/>
        <v>27476.14</v>
      </c>
      <c r="R46" s="86">
        <f t="shared" si="7"/>
        <v>4.0201825345891617E-3</v>
      </c>
      <c r="S46" s="62"/>
      <c r="T46" s="61">
        <f t="shared" si="8"/>
        <v>0</v>
      </c>
    </row>
    <row r="47" spans="1:36" s="61" customFormat="1" ht="12.95" customHeight="1" x14ac:dyDescent="0.2">
      <c r="A47" s="12" t="s">
        <v>49</v>
      </c>
      <c r="C47" s="243">
        <v>42507.624000000003</v>
      </c>
      <c r="D47" s="60"/>
      <c r="E47" s="86">
        <f t="shared" si="2"/>
        <v>8537.013565285195</v>
      </c>
      <c r="F47" s="86">
        <f t="shared" si="3"/>
        <v>8537</v>
      </c>
      <c r="G47" s="234">
        <f t="shared" si="4"/>
        <v>9.2706000068574212E-3</v>
      </c>
      <c r="I47" s="61">
        <f t="shared" si="5"/>
        <v>9.2706000068574212E-3</v>
      </c>
      <c r="O47" s="239"/>
      <c r="P47" s="15">
        <f t="shared" si="6"/>
        <v>7.3167173439835087E-2</v>
      </c>
      <c r="Q47" s="242">
        <f t="shared" si="9"/>
        <v>27489.124000000003</v>
      </c>
      <c r="R47" s="86">
        <f t="shared" si="7"/>
        <v>4.0827720964759073E-3</v>
      </c>
      <c r="S47" s="62"/>
      <c r="T47" s="61">
        <f t="shared" si="8"/>
        <v>0</v>
      </c>
      <c r="AD47" s="61" t="s">
        <v>48</v>
      </c>
      <c r="AI47" s="61" t="s">
        <v>50</v>
      </c>
      <c r="AJ47" s="61" t="s">
        <v>51</v>
      </c>
    </row>
    <row r="48" spans="1:36" s="61" customFormat="1" ht="12.95" customHeight="1" x14ac:dyDescent="0.2">
      <c r="A48" s="12" t="s">
        <v>49</v>
      </c>
      <c r="C48" s="243">
        <v>42509.675000000003</v>
      </c>
      <c r="D48" s="60"/>
      <c r="E48" s="86">
        <f t="shared" si="2"/>
        <v>8540.014708675466</v>
      </c>
      <c r="F48" s="86">
        <f t="shared" si="3"/>
        <v>8540</v>
      </c>
      <c r="G48" s="234">
        <f t="shared" si="4"/>
        <v>1.0052000005089212E-2</v>
      </c>
      <c r="I48" s="61">
        <f t="shared" si="5"/>
        <v>1.0052000005089212E-2</v>
      </c>
      <c r="O48" s="239"/>
      <c r="P48" s="15">
        <f t="shared" si="6"/>
        <v>7.3131477695737079E-2</v>
      </c>
      <c r="Q48" s="242">
        <f t="shared" si="9"/>
        <v>27491.175000000003</v>
      </c>
      <c r="R48" s="86">
        <f t="shared" si="7"/>
        <v>3.9790205057249417E-3</v>
      </c>
      <c r="S48" s="62"/>
      <c r="T48" s="61">
        <f t="shared" si="8"/>
        <v>0</v>
      </c>
      <c r="AD48" s="61" t="s">
        <v>48</v>
      </c>
      <c r="AI48" s="61" t="s">
        <v>50</v>
      </c>
      <c r="AJ48" s="61" t="s">
        <v>51</v>
      </c>
    </row>
    <row r="49" spans="1:36" s="61" customFormat="1" ht="12.95" customHeight="1" x14ac:dyDescent="0.2">
      <c r="A49" s="12" t="s">
        <v>44</v>
      </c>
      <c r="C49" s="243">
        <v>42837.709000000003</v>
      </c>
      <c r="D49" s="60"/>
      <c r="E49" s="86">
        <f t="shared" si="2"/>
        <v>9020.0132805350695</v>
      </c>
      <c r="F49" s="86">
        <f t="shared" si="3"/>
        <v>9020</v>
      </c>
      <c r="G49" s="234">
        <f t="shared" si="4"/>
        <v>9.0760000093723647E-3</v>
      </c>
      <c r="I49" s="61">
        <f t="shared" ref="I49:I56" si="11">+G49</f>
        <v>9.0760000093723647E-3</v>
      </c>
      <c r="O49" s="239"/>
      <c r="P49" s="15">
        <f t="shared" si="6"/>
        <v>6.7455047748490454E-2</v>
      </c>
      <c r="Q49" s="242">
        <f t="shared" si="9"/>
        <v>27819.209000000003</v>
      </c>
      <c r="R49" s="86">
        <f t="shared" si="7"/>
        <v>3.4081132149262291E-3</v>
      </c>
      <c r="S49" s="62"/>
      <c r="T49" s="61">
        <f t="shared" si="8"/>
        <v>0</v>
      </c>
    </row>
    <row r="50" spans="1:36" s="61" customFormat="1" ht="12.95" customHeight="1" x14ac:dyDescent="0.2">
      <c r="A50" s="12" t="s">
        <v>44</v>
      </c>
      <c r="C50" s="243">
        <v>42844.538</v>
      </c>
      <c r="D50" s="60"/>
      <c r="E50" s="86">
        <f t="shared" si="2"/>
        <v>9030.0058735200291</v>
      </c>
      <c r="F50" s="86">
        <f t="shared" si="3"/>
        <v>9030</v>
      </c>
      <c r="G50" s="234">
        <f t="shared" si="4"/>
        <v>4.0140000055544078E-3</v>
      </c>
      <c r="I50" s="61">
        <f t="shared" si="11"/>
        <v>4.0140000055544078E-3</v>
      </c>
      <c r="O50" s="239"/>
      <c r="P50" s="15">
        <f t="shared" si="6"/>
        <v>6.7337526181832918E-2</v>
      </c>
      <c r="Q50" s="242">
        <f t="shared" si="9"/>
        <v>27826.038</v>
      </c>
      <c r="R50" s="86">
        <f t="shared" si="7"/>
        <v>4.00986896739783E-3</v>
      </c>
      <c r="S50" s="62"/>
      <c r="T50" s="61">
        <f t="shared" si="8"/>
        <v>0</v>
      </c>
    </row>
    <row r="51" spans="1:36" s="61" customFormat="1" ht="12.95" customHeight="1" x14ac:dyDescent="0.2">
      <c r="A51" s="12" t="s">
        <v>44</v>
      </c>
      <c r="C51" s="243">
        <v>42861.637999999999</v>
      </c>
      <c r="D51" s="60"/>
      <c r="E51" s="86">
        <f t="shared" si="2"/>
        <v>9055.027595593956</v>
      </c>
      <c r="F51" s="86">
        <f t="shared" si="3"/>
        <v>9055</v>
      </c>
      <c r="G51" s="234">
        <f t="shared" si="4"/>
        <v>1.8859000003430992E-2</v>
      </c>
      <c r="I51" s="61">
        <f t="shared" si="11"/>
        <v>1.8859000003430992E-2</v>
      </c>
      <c r="O51" s="239"/>
      <c r="P51" s="15">
        <f t="shared" si="6"/>
        <v>6.7043853942077805E-2</v>
      </c>
      <c r="Q51" s="242">
        <f t="shared" si="9"/>
        <v>27843.137999999999</v>
      </c>
      <c r="R51" s="86">
        <f t="shared" si="7"/>
        <v>2.3217801490887273E-3</v>
      </c>
      <c r="S51" s="62"/>
      <c r="T51" s="61">
        <f t="shared" si="8"/>
        <v>0</v>
      </c>
    </row>
    <row r="52" spans="1:36" s="61" customFormat="1" ht="12.95" customHeight="1" x14ac:dyDescent="0.2">
      <c r="A52" s="12" t="s">
        <v>44</v>
      </c>
      <c r="C52" s="243">
        <v>42863.675000000003</v>
      </c>
      <c r="D52" s="60"/>
      <c r="E52" s="86">
        <f t="shared" si="2"/>
        <v>9058.0082533638215</v>
      </c>
      <c r="F52" s="86">
        <f t="shared" si="3"/>
        <v>9058</v>
      </c>
      <c r="G52" s="234">
        <f t="shared" si="4"/>
        <v>5.6404000060865656E-3</v>
      </c>
      <c r="I52" s="61">
        <f t="shared" si="11"/>
        <v>5.6404000060865656E-3</v>
      </c>
      <c r="O52" s="239"/>
      <c r="P52" s="15">
        <f t="shared" si="6"/>
        <v>6.7008625914288508E-2</v>
      </c>
      <c r="Q52" s="242">
        <f t="shared" si="9"/>
        <v>27845.175000000003</v>
      </c>
      <c r="R52" s="86">
        <f t="shared" si="7"/>
        <v>3.7660591511201082E-3</v>
      </c>
      <c r="S52" s="62"/>
      <c r="T52" s="61">
        <f t="shared" si="8"/>
        <v>0</v>
      </c>
    </row>
    <row r="53" spans="1:36" s="61" customFormat="1" ht="12.95" customHeight="1" x14ac:dyDescent="0.2">
      <c r="A53" s="12" t="s">
        <v>44</v>
      </c>
      <c r="C53" s="243">
        <v>42874.62</v>
      </c>
      <c r="D53" s="60"/>
      <c r="E53" s="86">
        <f t="shared" si="2"/>
        <v>9074.0236187497376</v>
      </c>
      <c r="F53" s="86">
        <f t="shared" si="3"/>
        <v>9074</v>
      </c>
      <c r="G53" s="234">
        <f t="shared" ref="G53:G84" si="12">+C53-(C$7+F53*C$8)</f>
        <v>1.6141200008860324E-2</v>
      </c>
      <c r="I53" s="61">
        <f t="shared" si="11"/>
        <v>1.6141200008860324E-2</v>
      </c>
      <c r="O53" s="239"/>
      <c r="P53" s="15">
        <f t="shared" si="6"/>
        <v>6.6820788847725576E-2</v>
      </c>
      <c r="Q53" s="242">
        <f t="shared" si="9"/>
        <v>27856.120000000003</v>
      </c>
      <c r="R53" s="86">
        <f t="shared" ref="R53:R84" si="13">+(P53-G53)^2</f>
        <v>2.5684207248764354E-3</v>
      </c>
      <c r="S53" s="62"/>
      <c r="T53" s="61">
        <f t="shared" si="8"/>
        <v>0</v>
      </c>
    </row>
    <row r="54" spans="1:36" s="61" customFormat="1" ht="12.95" customHeight="1" x14ac:dyDescent="0.2">
      <c r="A54" s="12" t="s">
        <v>44</v>
      </c>
      <c r="C54" s="243">
        <v>42887.601999999999</v>
      </c>
      <c r="D54" s="60"/>
      <c r="E54" s="86">
        <f t="shared" si="2"/>
        <v>9093.0196419055064</v>
      </c>
      <c r="F54" s="86">
        <f t="shared" si="3"/>
        <v>9093</v>
      </c>
      <c r="G54" s="234">
        <f t="shared" si="12"/>
        <v>1.342339999973774E-2</v>
      </c>
      <c r="I54" s="61">
        <f t="shared" si="11"/>
        <v>1.342339999973774E-2</v>
      </c>
      <c r="O54" s="239"/>
      <c r="P54" s="15">
        <f t="shared" si="6"/>
        <v>6.6597832405617535E-2</v>
      </c>
      <c r="Q54" s="242">
        <f t="shared" si="9"/>
        <v>27869.101999999999</v>
      </c>
      <c r="R54" s="86">
        <f t="shared" si="13"/>
        <v>2.8275202616874794E-3</v>
      </c>
      <c r="S54" s="62"/>
      <c r="T54" s="61">
        <f t="shared" si="8"/>
        <v>0</v>
      </c>
    </row>
    <row r="55" spans="1:36" s="61" customFormat="1" ht="12.95" customHeight="1" x14ac:dyDescent="0.2">
      <c r="A55" s="12" t="s">
        <v>44</v>
      </c>
      <c r="C55" s="243">
        <v>42891.696000000004</v>
      </c>
      <c r="D55" s="60"/>
      <c r="E55" s="86">
        <f t="shared" si="2"/>
        <v>9099.0102226172476</v>
      </c>
      <c r="F55" s="86">
        <f t="shared" si="3"/>
        <v>9099</v>
      </c>
      <c r="G55" s="234">
        <f t="shared" si="12"/>
        <v>6.9862000091234222E-3</v>
      </c>
      <c r="I55" s="61">
        <f t="shared" si="11"/>
        <v>6.9862000091234222E-3</v>
      </c>
      <c r="O55" s="239"/>
      <c r="P55" s="15">
        <f t="shared" si="6"/>
        <v>6.6527447681290625E-2</v>
      </c>
      <c r="Q55" s="242">
        <f t="shared" si="9"/>
        <v>27873.196000000004</v>
      </c>
      <c r="R55" s="86">
        <f t="shared" si="13"/>
        <v>3.5451601743583562E-3</v>
      </c>
      <c r="S55" s="62"/>
      <c r="T55" s="61">
        <f t="shared" si="8"/>
        <v>0</v>
      </c>
    </row>
    <row r="56" spans="1:36" s="61" customFormat="1" ht="12.95" customHeight="1" x14ac:dyDescent="0.2">
      <c r="A56" s="12" t="s">
        <v>44</v>
      </c>
      <c r="C56" s="243">
        <v>43184.885000000002</v>
      </c>
      <c r="D56" s="60"/>
      <c r="E56" s="86">
        <f t="shared" si="2"/>
        <v>9528.0215485314675</v>
      </c>
      <c r="F56" s="86">
        <f t="shared" si="3"/>
        <v>9528</v>
      </c>
      <c r="G56" s="234">
        <f t="shared" si="12"/>
        <v>1.4726400004292373E-2</v>
      </c>
      <c r="I56" s="61">
        <f t="shared" si="11"/>
        <v>1.4726400004292373E-2</v>
      </c>
      <c r="O56" s="239"/>
      <c r="P56" s="15">
        <f t="shared" si="6"/>
        <v>6.1523023186303004E-2</v>
      </c>
      <c r="Q56" s="242">
        <f t="shared" si="9"/>
        <v>28166.385000000002</v>
      </c>
      <c r="R56" s="86">
        <f t="shared" si="13"/>
        <v>2.1899239412390948E-3</v>
      </c>
      <c r="S56" s="62"/>
      <c r="T56" s="61">
        <f t="shared" si="8"/>
        <v>0</v>
      </c>
    </row>
    <row r="57" spans="1:36" s="61" customFormat="1" ht="12.95" customHeight="1" x14ac:dyDescent="0.2">
      <c r="A57" s="12" t="s">
        <v>111</v>
      </c>
      <c r="C57" s="243">
        <v>43220.421000000002</v>
      </c>
      <c r="D57" s="60"/>
      <c r="E57" s="86">
        <f t="shared" si="2"/>
        <v>9580.0199061700132</v>
      </c>
      <c r="F57" s="86">
        <f t="shared" si="3"/>
        <v>9580</v>
      </c>
      <c r="G57" s="234">
        <f t="shared" si="12"/>
        <v>1.3604000007035211E-2</v>
      </c>
      <c r="I57" s="61">
        <f>G57</f>
        <v>1.3604000007035211E-2</v>
      </c>
      <c r="O57" s="239"/>
      <c r="P57" s="15">
        <f t="shared" si="6"/>
        <v>6.0920190280494411E-2</v>
      </c>
      <c r="Q57" s="242">
        <f t="shared" si="9"/>
        <v>28201.921000000002</v>
      </c>
      <c r="R57" s="86">
        <f t="shared" si="13"/>
        <v>2.238821861994195E-3</v>
      </c>
      <c r="S57" s="62"/>
      <c r="T57" s="61">
        <f t="shared" si="8"/>
        <v>0</v>
      </c>
      <c r="AD57" s="61" t="s">
        <v>48</v>
      </c>
      <c r="AE57" s="61">
        <v>9</v>
      </c>
      <c r="AG57" s="61" t="s">
        <v>52</v>
      </c>
      <c r="AI57" s="61" t="s">
        <v>54</v>
      </c>
      <c r="AJ57" s="61" t="s">
        <v>55</v>
      </c>
    </row>
    <row r="58" spans="1:36" s="61" customFormat="1" ht="12.95" customHeight="1" x14ac:dyDescent="0.2">
      <c r="A58" s="12" t="s">
        <v>112</v>
      </c>
      <c r="C58" s="243">
        <v>43225.18</v>
      </c>
      <c r="D58" s="60"/>
      <c r="E58" s="86">
        <f t="shared" si="2"/>
        <v>9586.9835538512871</v>
      </c>
      <c r="F58" s="86">
        <f t="shared" si="3"/>
        <v>9587</v>
      </c>
      <c r="G58" s="234">
        <f t="shared" si="12"/>
        <v>-1.1239399995247368E-2</v>
      </c>
      <c r="I58" s="61">
        <f>G58</f>
        <v>-1.1239399995247368E-2</v>
      </c>
      <c r="O58" s="239"/>
      <c r="P58" s="15">
        <f t="shared" si="6"/>
        <v>6.0839101848511636E-2</v>
      </c>
      <c r="Q58" s="242">
        <f t="shared" si="9"/>
        <v>28206.68</v>
      </c>
      <c r="R58" s="86">
        <f t="shared" si="13"/>
        <v>5.1953104280407694E-3</v>
      </c>
      <c r="S58" s="62"/>
      <c r="T58" s="61">
        <f t="shared" si="8"/>
        <v>0</v>
      </c>
      <c r="AD58" s="61" t="s">
        <v>48</v>
      </c>
      <c r="AI58" s="61" t="s">
        <v>56</v>
      </c>
      <c r="AJ58" s="61" t="s">
        <v>51</v>
      </c>
    </row>
    <row r="59" spans="1:36" s="61" customFormat="1" ht="12.95" customHeight="1" x14ac:dyDescent="0.2">
      <c r="A59" s="40" t="s">
        <v>245</v>
      </c>
      <c r="B59" s="42" t="s">
        <v>81</v>
      </c>
      <c r="C59" s="51">
        <v>43225.19</v>
      </c>
      <c r="D59" s="41" t="s">
        <v>125</v>
      </c>
      <c r="E59" s="86">
        <f t="shared" si="2"/>
        <v>9586.9981864372985</v>
      </c>
      <c r="F59" s="86">
        <f t="shared" si="3"/>
        <v>9587</v>
      </c>
      <c r="G59" s="234">
        <f t="shared" si="12"/>
        <v>-1.2393999932100996E-3</v>
      </c>
      <c r="I59" s="61">
        <f>G59</f>
        <v>-1.2393999932100996E-3</v>
      </c>
      <c r="O59" s="239"/>
      <c r="P59" s="15">
        <f t="shared" si="6"/>
        <v>6.0839101848511636E-2</v>
      </c>
      <c r="Q59" s="242">
        <f t="shared" si="9"/>
        <v>28206.690000000002</v>
      </c>
      <c r="R59" s="86">
        <f t="shared" si="13"/>
        <v>3.8537403909126491E-3</v>
      </c>
      <c r="S59" s="62"/>
      <c r="T59" s="61">
        <f t="shared" si="8"/>
        <v>0</v>
      </c>
    </row>
    <row r="60" spans="1:36" s="61" customFormat="1" ht="12.95" customHeight="1" x14ac:dyDescent="0.2">
      <c r="A60" s="12" t="s">
        <v>112</v>
      </c>
      <c r="C60" s="243">
        <v>43227.241000000002</v>
      </c>
      <c r="D60" s="60"/>
      <c r="E60" s="86">
        <f t="shared" si="2"/>
        <v>9589.9993298275695</v>
      </c>
      <c r="F60" s="86">
        <f t="shared" si="3"/>
        <v>9590</v>
      </c>
      <c r="G60" s="234">
        <f t="shared" si="12"/>
        <v>-4.5799999497830868E-4</v>
      </c>
      <c r="I60" s="61">
        <f>G60</f>
        <v>-4.5799999497830868E-4</v>
      </c>
      <c r="O60" s="239"/>
      <c r="P60" s="15">
        <f t="shared" si="6"/>
        <v>6.0804354178012353E-2</v>
      </c>
      <c r="Q60" s="242">
        <f t="shared" si="9"/>
        <v>28208.741000000002</v>
      </c>
      <c r="R60" s="86">
        <f t="shared" si="13"/>
        <v>3.7530760388169463E-3</v>
      </c>
      <c r="S60" s="62"/>
      <c r="T60" s="61">
        <f t="shared" si="8"/>
        <v>0</v>
      </c>
      <c r="AD60" s="61" t="s">
        <v>48</v>
      </c>
      <c r="AI60" s="61" t="s">
        <v>56</v>
      </c>
      <c r="AJ60" s="61" t="s">
        <v>51</v>
      </c>
    </row>
    <row r="61" spans="1:36" s="61" customFormat="1" ht="12.95" customHeight="1" x14ac:dyDescent="0.2">
      <c r="A61" s="12" t="s">
        <v>44</v>
      </c>
      <c r="C61" s="243">
        <v>43538.881999999998</v>
      </c>
      <c r="D61" s="60"/>
      <c r="E61" s="86">
        <f t="shared" si="2"/>
        <v>10046.010703444015</v>
      </c>
      <c r="F61" s="86">
        <f t="shared" si="3"/>
        <v>10046</v>
      </c>
      <c r="G61" s="234">
        <f t="shared" si="12"/>
        <v>7.3148000010405667E-3</v>
      </c>
      <c r="I61" s="61">
        <f>+G61</f>
        <v>7.3148000010405667E-3</v>
      </c>
      <c r="O61" s="239"/>
      <c r="P61" s="15">
        <f t="shared" si="6"/>
        <v>5.555420597585168E-2</v>
      </c>
      <c r="Q61" s="242">
        <f t="shared" si="9"/>
        <v>28520.381999999998</v>
      </c>
      <c r="R61" s="86">
        <f t="shared" si="13"/>
        <v>2.3270402888026422E-3</v>
      </c>
      <c r="S61" s="62"/>
      <c r="T61" s="61">
        <f t="shared" si="8"/>
        <v>0</v>
      </c>
    </row>
    <row r="62" spans="1:36" s="61" customFormat="1" ht="12.95" customHeight="1" x14ac:dyDescent="0.2">
      <c r="A62" s="12" t="s">
        <v>112</v>
      </c>
      <c r="C62" s="243">
        <v>43581.245999999999</v>
      </c>
      <c r="D62" s="60"/>
      <c r="E62" s="86">
        <f t="shared" si="2"/>
        <v>10108.000190808925</v>
      </c>
      <c r="F62" s="86">
        <f t="shared" si="3"/>
        <v>10108</v>
      </c>
      <c r="G62" s="234">
        <f t="shared" si="12"/>
        <v>1.3040000339969993E-4</v>
      </c>
      <c r="I62" s="61">
        <f>G62</f>
        <v>1.3040000339969993E-4</v>
      </c>
      <c r="O62" s="239"/>
      <c r="P62" s="15">
        <f t="shared" si="6"/>
        <v>5.4845203104607415E-2</v>
      </c>
      <c r="Q62" s="242">
        <f t="shared" si="9"/>
        <v>28562.745999999999</v>
      </c>
      <c r="R62" s="86">
        <f t="shared" si="13"/>
        <v>2.9937096784039296E-3</v>
      </c>
      <c r="S62" s="62"/>
      <c r="T62" s="61">
        <f t="shared" si="8"/>
        <v>0</v>
      </c>
      <c r="AD62" s="61" t="s">
        <v>48</v>
      </c>
      <c r="AI62" s="61" t="s">
        <v>56</v>
      </c>
      <c r="AJ62" s="61" t="s">
        <v>51</v>
      </c>
    </row>
    <row r="63" spans="1:36" s="61" customFormat="1" ht="12.95" customHeight="1" x14ac:dyDescent="0.2">
      <c r="A63" s="12" t="s">
        <v>44</v>
      </c>
      <c r="C63" s="243">
        <v>43599.697</v>
      </c>
      <c r="D63" s="60"/>
      <c r="E63" s="86">
        <f t="shared" si="2"/>
        <v>10134.998775252558</v>
      </c>
      <c r="F63" s="86">
        <f t="shared" si="3"/>
        <v>10135</v>
      </c>
      <c r="G63" s="234">
        <f t="shared" si="12"/>
        <v>-8.3699999959208071E-4</v>
      </c>
      <c r="I63" s="61">
        <f t="shared" ref="I63:I73" si="14">+G63</f>
        <v>-8.3699999959208071E-4</v>
      </c>
      <c r="O63" s="239"/>
      <c r="P63" s="15">
        <f t="shared" si="6"/>
        <v>5.4536805412069081E-2</v>
      </c>
      <c r="Q63" s="242">
        <f t="shared" si="9"/>
        <v>28581.197</v>
      </c>
      <c r="R63" s="86">
        <f t="shared" si="13"/>
        <v>3.0662583257685151E-3</v>
      </c>
      <c r="S63" s="62"/>
      <c r="T63" s="61">
        <f t="shared" si="8"/>
        <v>0</v>
      </c>
    </row>
    <row r="64" spans="1:36" s="61" customFormat="1" ht="12.95" customHeight="1" x14ac:dyDescent="0.2">
      <c r="A64" s="12" t="s">
        <v>44</v>
      </c>
      <c r="C64" s="243">
        <v>43610.642999999996</v>
      </c>
      <c r="D64" s="60"/>
      <c r="E64" s="86">
        <f t="shared" si="2"/>
        <v>10151.015603897067</v>
      </c>
      <c r="F64" s="86">
        <f t="shared" si="3"/>
        <v>10151</v>
      </c>
      <c r="G64" s="234">
        <f t="shared" si="12"/>
        <v>1.0663799999747425E-2</v>
      </c>
      <c r="I64" s="61">
        <f t="shared" si="14"/>
        <v>1.0663799999747425E-2</v>
      </c>
      <c r="O64" s="239"/>
      <c r="P64" s="15">
        <f t="shared" si="6"/>
        <v>5.4354154759554713E-2</v>
      </c>
      <c r="Q64" s="242">
        <f t="shared" si="9"/>
        <v>28592.142999999996</v>
      </c>
      <c r="R64" s="86">
        <f t="shared" si="13"/>
        <v>1.9088470990378152E-3</v>
      </c>
      <c r="S64" s="62"/>
      <c r="T64" s="61">
        <f t="shared" si="8"/>
        <v>0</v>
      </c>
    </row>
    <row r="65" spans="1:36" s="61" customFormat="1" ht="12.95" customHeight="1" x14ac:dyDescent="0.2">
      <c r="A65" s="12" t="s">
        <v>44</v>
      </c>
      <c r="C65" s="243">
        <v>43612.697</v>
      </c>
      <c r="D65" s="60"/>
      <c r="E65" s="86">
        <f t="shared" si="2"/>
        <v>10154.021137063146</v>
      </c>
      <c r="F65" s="86">
        <f t="shared" si="3"/>
        <v>10154</v>
      </c>
      <c r="G65" s="234">
        <f t="shared" si="12"/>
        <v>1.4445200002228376E-2</v>
      </c>
      <c r="I65" s="61">
        <f t="shared" si="14"/>
        <v>1.4445200002228376E-2</v>
      </c>
      <c r="O65" s="239"/>
      <c r="P65" s="15">
        <f t="shared" si="6"/>
        <v>5.4319916340017024E-2</v>
      </c>
      <c r="Q65" s="242">
        <f t="shared" si="9"/>
        <v>28594.197</v>
      </c>
      <c r="R65" s="86">
        <f t="shared" si="13"/>
        <v>1.5899930030191089E-3</v>
      </c>
      <c r="S65" s="62"/>
      <c r="T65" s="61">
        <f t="shared" si="8"/>
        <v>0</v>
      </c>
    </row>
    <row r="66" spans="1:36" s="61" customFormat="1" ht="12.95" customHeight="1" x14ac:dyDescent="0.2">
      <c r="A66" s="12" t="s">
        <v>44</v>
      </c>
      <c r="C66" s="60">
        <v>43979.682999999997</v>
      </c>
      <c r="D66" s="60"/>
      <c r="E66" s="86">
        <f t="shared" si="2"/>
        <v>10691.016557941677</v>
      </c>
      <c r="F66" s="86">
        <f t="shared" si="3"/>
        <v>10691</v>
      </c>
      <c r="G66" s="234">
        <f t="shared" si="12"/>
        <v>1.131580000219401E-2</v>
      </c>
      <c r="I66" s="61">
        <f t="shared" si="14"/>
        <v>1.131580000219401E-2</v>
      </c>
      <c r="O66" s="239"/>
      <c r="P66" s="15">
        <f t="shared" si="6"/>
        <v>4.8234877716127472E-2</v>
      </c>
      <c r="Q66" s="242">
        <f t="shared" si="9"/>
        <v>28961.182999999997</v>
      </c>
      <c r="R66" s="86">
        <f t="shared" si="13"/>
        <v>1.3630182992474585E-3</v>
      </c>
      <c r="S66" s="62"/>
      <c r="T66" s="61">
        <f t="shared" si="8"/>
        <v>0</v>
      </c>
    </row>
    <row r="67" spans="1:36" s="61" customFormat="1" ht="12.95" customHeight="1" x14ac:dyDescent="0.2">
      <c r="A67" s="12" t="s">
        <v>44</v>
      </c>
      <c r="C67" s="60">
        <v>43992.652000000002</v>
      </c>
      <c r="D67" s="60"/>
      <c r="E67" s="86">
        <f t="shared" si="2"/>
        <v>10709.993558735647</v>
      </c>
      <c r="F67" s="86">
        <f t="shared" si="3"/>
        <v>10710</v>
      </c>
      <c r="G67" s="234">
        <f t="shared" si="12"/>
        <v>-4.4019999913871288E-3</v>
      </c>
      <c r="I67" s="61">
        <f t="shared" si="14"/>
        <v>-4.4019999913871288E-3</v>
      </c>
      <c r="O67" s="239"/>
      <c r="P67" s="15">
        <f t="shared" si="6"/>
        <v>4.8021168151852159E-2</v>
      </c>
      <c r="Q67" s="242">
        <f t="shared" si="9"/>
        <v>28974.152000000002</v>
      </c>
      <c r="R67" s="86">
        <f t="shared" si="13"/>
        <v>2.7481885581743387E-3</v>
      </c>
      <c r="S67" s="62"/>
      <c r="T67" s="61">
        <f t="shared" si="8"/>
        <v>0</v>
      </c>
    </row>
    <row r="68" spans="1:36" s="61" customFormat="1" ht="12.95" customHeight="1" x14ac:dyDescent="0.2">
      <c r="A68" s="12" t="s">
        <v>44</v>
      </c>
      <c r="C68" s="60">
        <v>44281.752</v>
      </c>
      <c r="D68" s="60"/>
      <c r="E68" s="86">
        <f t="shared" si="2"/>
        <v>11133.021620231137</v>
      </c>
      <c r="F68" s="86">
        <f t="shared" si="3"/>
        <v>11133</v>
      </c>
      <c r="G68" s="234">
        <f t="shared" si="12"/>
        <v>1.4775400006328709E-2</v>
      </c>
      <c r="I68" s="61">
        <f t="shared" si="14"/>
        <v>1.4775400006328709E-2</v>
      </c>
      <c r="O68" s="239"/>
      <c r="P68" s="15">
        <f t="shared" si="6"/>
        <v>4.3291454494403331E-2</v>
      </c>
      <c r="Q68" s="242">
        <f t="shared" si="9"/>
        <v>29263.252</v>
      </c>
      <c r="R68" s="86">
        <f t="shared" si="13"/>
        <v>8.1316536356684072E-4</v>
      </c>
      <c r="S68" s="62"/>
      <c r="T68" s="61">
        <f t="shared" si="8"/>
        <v>0</v>
      </c>
    </row>
    <row r="69" spans="1:36" s="61" customFormat="1" ht="12.95" customHeight="1" x14ac:dyDescent="0.2">
      <c r="A69" s="12" t="s">
        <v>44</v>
      </c>
      <c r="C69" s="60">
        <v>44318.652000000002</v>
      </c>
      <c r="D69" s="60"/>
      <c r="E69" s="86">
        <f t="shared" si="2"/>
        <v>11187.015862601196</v>
      </c>
      <c r="F69" s="86">
        <f t="shared" si="3"/>
        <v>11187</v>
      </c>
      <c r="G69" s="234">
        <f t="shared" si="12"/>
        <v>1.0840600007213652E-2</v>
      </c>
      <c r="I69" s="61">
        <f t="shared" si="14"/>
        <v>1.0840600007213652E-2</v>
      </c>
      <c r="O69" s="239"/>
      <c r="P69" s="15">
        <f t="shared" si="6"/>
        <v>4.2691537528165388E-2</v>
      </c>
      <c r="Q69" s="242">
        <f t="shared" si="9"/>
        <v>29300.152000000002</v>
      </c>
      <c r="R69" s="86">
        <f t="shared" si="13"/>
        <v>1.0144822209635712E-3</v>
      </c>
      <c r="S69" s="62"/>
      <c r="T69" s="61">
        <f t="shared" si="8"/>
        <v>0</v>
      </c>
    </row>
    <row r="70" spans="1:36" s="61" customFormat="1" ht="12.95" customHeight="1" x14ac:dyDescent="0.2">
      <c r="A70" s="12" t="s">
        <v>44</v>
      </c>
      <c r="C70" s="60">
        <v>44622.767</v>
      </c>
      <c r="D70" s="60"/>
      <c r="E70" s="86">
        <f t="shared" si="2"/>
        <v>11632.014751987916</v>
      </c>
      <c r="F70" s="86">
        <f t="shared" si="3"/>
        <v>11632</v>
      </c>
      <c r="G70" s="234">
        <f t="shared" si="12"/>
        <v>1.008160000492353E-2</v>
      </c>
      <c r="I70" s="61">
        <f t="shared" si="14"/>
        <v>1.008160000492353E-2</v>
      </c>
      <c r="O70" s="239"/>
      <c r="P70" s="15">
        <f t="shared" si="6"/>
        <v>3.7781193928023774E-2</v>
      </c>
      <c r="Q70" s="242">
        <f t="shared" si="9"/>
        <v>29604.267</v>
      </c>
      <c r="R70" s="86">
        <f t="shared" si="13"/>
        <v>7.672675035046519E-4</v>
      </c>
      <c r="S70" s="62"/>
      <c r="T70" s="61">
        <f t="shared" si="8"/>
        <v>0</v>
      </c>
    </row>
    <row r="71" spans="1:36" s="61" customFormat="1" ht="12.95" customHeight="1" x14ac:dyDescent="0.2">
      <c r="A71" s="12" t="s">
        <v>44</v>
      </c>
      <c r="C71" s="60">
        <v>44622.773000000001</v>
      </c>
      <c r="D71" s="60"/>
      <c r="E71" s="86">
        <f t="shared" si="2"/>
        <v>11632.023531539522</v>
      </c>
      <c r="F71" s="86">
        <f t="shared" si="3"/>
        <v>11632</v>
      </c>
      <c r="G71" s="234">
        <f t="shared" si="12"/>
        <v>1.6081600006145891E-2</v>
      </c>
      <c r="I71" s="61">
        <f t="shared" si="14"/>
        <v>1.6081600006145891E-2</v>
      </c>
      <c r="O71" s="239"/>
      <c r="P71" s="15">
        <f t="shared" si="6"/>
        <v>3.7781193928023774E-2</v>
      </c>
      <c r="Q71" s="242">
        <f t="shared" si="9"/>
        <v>29604.273000000001</v>
      </c>
      <c r="R71" s="86">
        <f t="shared" si="13"/>
        <v>4.7087237637439953E-4</v>
      </c>
      <c r="S71" s="62"/>
      <c r="T71" s="61">
        <f t="shared" si="8"/>
        <v>0</v>
      </c>
    </row>
    <row r="72" spans="1:36" s="61" customFormat="1" ht="12.95" customHeight="1" x14ac:dyDescent="0.2">
      <c r="A72" s="12" t="s">
        <v>44</v>
      </c>
      <c r="C72" s="60">
        <v>44672.663999999997</v>
      </c>
      <c r="D72" s="60"/>
      <c r="E72" s="86">
        <f t="shared" si="2"/>
        <v>11705.026966392756</v>
      </c>
      <c r="F72" s="86">
        <f t="shared" si="3"/>
        <v>11705</v>
      </c>
      <c r="G72" s="234">
        <f t="shared" si="12"/>
        <v>1.842900000337977E-2</v>
      </c>
      <c r="I72" s="61">
        <f t="shared" si="14"/>
        <v>1.842900000337977E-2</v>
      </c>
      <c r="O72" s="239"/>
      <c r="P72" s="15">
        <f t="shared" si="6"/>
        <v>3.6981367436423017E-2</v>
      </c>
      <c r="Q72" s="242">
        <f t="shared" si="9"/>
        <v>29654.163999999997</v>
      </c>
      <c r="R72" s="86">
        <f t="shared" si="13"/>
        <v>3.4419033737064371E-4</v>
      </c>
      <c r="S72" s="62"/>
      <c r="T72" s="61">
        <f t="shared" si="8"/>
        <v>0</v>
      </c>
    </row>
    <row r="73" spans="1:36" s="61" customFormat="1" ht="12.95" customHeight="1" x14ac:dyDescent="0.2">
      <c r="A73" s="12" t="s">
        <v>44</v>
      </c>
      <c r="C73" s="60">
        <v>45026.654999999999</v>
      </c>
      <c r="D73" s="60"/>
      <c r="E73" s="86">
        <f t="shared" si="2"/>
        <v>12223.007341753708</v>
      </c>
      <c r="F73" s="86">
        <f t="shared" si="3"/>
        <v>12223</v>
      </c>
      <c r="G73" s="234">
        <f t="shared" si="12"/>
        <v>5.0174000061815605E-3</v>
      </c>
      <c r="I73" s="61">
        <f t="shared" si="14"/>
        <v>5.0174000061815605E-3</v>
      </c>
      <c r="O73" s="239"/>
      <c r="P73" s="15">
        <f t="shared" si="6"/>
        <v>3.1351956360648824E-2</v>
      </c>
      <c r="Q73" s="242">
        <f t="shared" si="9"/>
        <v>30008.154999999999</v>
      </c>
      <c r="R73" s="86">
        <f t="shared" si="13"/>
        <v>6.9350885838661213E-4</v>
      </c>
      <c r="S73" s="62"/>
      <c r="T73" s="61">
        <f t="shared" si="8"/>
        <v>0</v>
      </c>
    </row>
    <row r="74" spans="1:36" s="61" customFormat="1" ht="12.95" customHeight="1" x14ac:dyDescent="0.2">
      <c r="A74" s="12" t="s">
        <v>57</v>
      </c>
      <c r="C74" s="60">
        <v>45407.307999999997</v>
      </c>
      <c r="D74" s="60"/>
      <c r="E74" s="86">
        <f t="shared" si="2"/>
        <v>12780.001117929573</v>
      </c>
      <c r="F74" s="86">
        <f t="shared" si="3"/>
        <v>12780</v>
      </c>
      <c r="G74" s="234">
        <f t="shared" si="12"/>
        <v>7.6400000398280099E-4</v>
      </c>
      <c r="I74" s="61">
        <f>G74</f>
        <v>7.6400000398280099E-4</v>
      </c>
      <c r="O74" s="239"/>
      <c r="P74" s="15">
        <f t="shared" si="6"/>
        <v>2.5388817691891517E-2</v>
      </c>
      <c r="Q74" s="242">
        <f t="shared" si="9"/>
        <v>30388.807999999997</v>
      </c>
      <c r="R74" s="86">
        <f t="shared" si="13"/>
        <v>6.0638164616274193E-4</v>
      </c>
      <c r="S74" s="62"/>
      <c r="T74" s="61">
        <f t="shared" si="8"/>
        <v>0</v>
      </c>
      <c r="AD74" s="61" t="s">
        <v>48</v>
      </c>
      <c r="AI74" s="61">
        <v>36</v>
      </c>
      <c r="AJ74" s="61" t="s">
        <v>51</v>
      </c>
    </row>
    <row r="75" spans="1:36" s="61" customFormat="1" ht="12.95" customHeight="1" x14ac:dyDescent="0.2">
      <c r="A75" s="12" t="s">
        <v>44</v>
      </c>
      <c r="C75" s="60">
        <v>45753.800999999999</v>
      </c>
      <c r="D75" s="60"/>
      <c r="E75" s="86">
        <f t="shared" si="2"/>
        <v>13287.009980301618</v>
      </c>
      <c r="F75" s="86">
        <f t="shared" si="3"/>
        <v>13287</v>
      </c>
      <c r="G75" s="234">
        <f t="shared" si="12"/>
        <v>6.8206000069039874E-3</v>
      </c>
      <c r="I75" s="61">
        <f t="shared" ref="I75:I93" si="15">+G75</f>
        <v>6.8206000069039874E-3</v>
      </c>
      <c r="O75" s="239"/>
      <c r="P75" s="15">
        <f t="shared" si="6"/>
        <v>2.0042150129451229E-2</v>
      </c>
      <c r="Q75" s="242">
        <f t="shared" si="9"/>
        <v>30735.300999999999</v>
      </c>
      <c r="R75" s="86">
        <f t="shared" si="13"/>
        <v>1.7480938764302898E-4</v>
      </c>
      <c r="S75" s="62"/>
      <c r="T75" s="61">
        <f t="shared" si="8"/>
        <v>0</v>
      </c>
    </row>
    <row r="76" spans="1:36" s="61" customFormat="1" ht="12.95" customHeight="1" x14ac:dyDescent="0.2">
      <c r="A76" s="12" t="s">
        <v>44</v>
      </c>
      <c r="C76" s="60">
        <v>45762.690999999999</v>
      </c>
      <c r="D76" s="60"/>
      <c r="E76" s="86">
        <f t="shared" si="2"/>
        <v>13300.018349262858</v>
      </c>
      <c r="F76" s="86">
        <f t="shared" si="3"/>
        <v>13300</v>
      </c>
      <c r="G76" s="234">
        <f t="shared" si="12"/>
        <v>1.254000000335509E-2</v>
      </c>
      <c r="I76" s="61">
        <f t="shared" si="15"/>
        <v>1.254000000335509E-2</v>
      </c>
      <c r="O76" s="239"/>
      <c r="P76" s="15">
        <f t="shared" si="6"/>
        <v>1.9906073387408855E-2</v>
      </c>
      <c r="Q76" s="242">
        <f t="shared" si="9"/>
        <v>30744.190999999999</v>
      </c>
      <c r="R76" s="86">
        <f t="shared" si="13"/>
        <v>5.4259037099265287E-5</v>
      </c>
      <c r="S76" s="62"/>
      <c r="T76" s="61">
        <f t="shared" si="8"/>
        <v>0</v>
      </c>
    </row>
    <row r="77" spans="1:36" s="61" customFormat="1" ht="12.95" customHeight="1" x14ac:dyDescent="0.2">
      <c r="A77" s="12" t="s">
        <v>44</v>
      </c>
      <c r="C77" s="60">
        <v>46120.771999999997</v>
      </c>
      <c r="D77" s="60"/>
      <c r="E77" s="86">
        <f t="shared" si="2"/>
        <v>13823.983452301136</v>
      </c>
      <c r="F77" s="86">
        <f t="shared" si="3"/>
        <v>13824</v>
      </c>
      <c r="G77" s="234">
        <f t="shared" si="12"/>
        <v>-1.1308799999824259E-2</v>
      </c>
      <c r="I77" s="61">
        <f t="shared" si="15"/>
        <v>-1.1308799999824259E-2</v>
      </c>
      <c r="O77" s="239"/>
      <c r="P77" s="15">
        <f t="shared" si="6"/>
        <v>1.4463479420486293E-2</v>
      </c>
      <c r="Q77" s="242">
        <f t="shared" si="9"/>
        <v>31102.271999999997</v>
      </c>
      <c r="R77" s="86">
        <f t="shared" si="13"/>
        <v>6.6421038651856285E-4</v>
      </c>
      <c r="S77" s="62"/>
      <c r="T77" s="61">
        <f t="shared" si="8"/>
        <v>0</v>
      </c>
    </row>
    <row r="78" spans="1:36" s="61" customFormat="1" ht="12.95" customHeight="1" x14ac:dyDescent="0.2">
      <c r="A78" s="12" t="s">
        <v>44</v>
      </c>
      <c r="C78" s="60">
        <v>46142.654000000002</v>
      </c>
      <c r="D78" s="60"/>
      <c r="E78" s="86">
        <f t="shared" si="2"/>
        <v>13856.002477004169</v>
      </c>
      <c r="F78" s="86">
        <f t="shared" si="3"/>
        <v>13856</v>
      </c>
      <c r="G78" s="234">
        <f t="shared" si="12"/>
        <v>1.6928000040934421E-3</v>
      </c>
      <c r="I78" s="61">
        <f t="shared" si="15"/>
        <v>1.6928000040934421E-3</v>
      </c>
      <c r="O78" s="239"/>
      <c r="P78" s="15">
        <f t="shared" si="6"/>
        <v>1.4133784750067581E-2</v>
      </c>
      <c r="Q78" s="242">
        <f t="shared" si="9"/>
        <v>31124.154000000002</v>
      </c>
      <c r="R78" s="86">
        <f t="shared" si="13"/>
        <v>1.5477810144956121E-4</v>
      </c>
      <c r="S78" s="62"/>
      <c r="T78" s="61">
        <f t="shared" si="8"/>
        <v>0</v>
      </c>
    </row>
    <row r="79" spans="1:36" s="61" customFormat="1" ht="12.95" customHeight="1" x14ac:dyDescent="0.2">
      <c r="A79" s="12" t="s">
        <v>44</v>
      </c>
      <c r="C79" s="60">
        <v>46142.661999999997</v>
      </c>
      <c r="D79" s="60"/>
      <c r="E79" s="86">
        <f t="shared" si="2"/>
        <v>13856.014183072966</v>
      </c>
      <c r="F79" s="86">
        <f t="shared" si="3"/>
        <v>13856</v>
      </c>
      <c r="G79" s="234">
        <f t="shared" si="12"/>
        <v>9.692799998447299E-3</v>
      </c>
      <c r="I79" s="61">
        <f t="shared" si="15"/>
        <v>9.692799998447299E-3</v>
      </c>
      <c r="O79" s="239"/>
      <c r="P79" s="15">
        <f t="shared" si="6"/>
        <v>1.4133784750067581E-2</v>
      </c>
      <c r="Q79" s="242">
        <f t="shared" si="9"/>
        <v>31124.161999999997</v>
      </c>
      <c r="R79" s="86">
        <f t="shared" si="13"/>
        <v>1.9722345564123857E-5</v>
      </c>
      <c r="S79" s="62"/>
      <c r="T79" s="61">
        <f t="shared" si="8"/>
        <v>0</v>
      </c>
    </row>
    <row r="80" spans="1:36" s="61" customFormat="1" ht="12.95" customHeight="1" x14ac:dyDescent="0.2">
      <c r="A80" s="12" t="s">
        <v>44</v>
      </c>
      <c r="C80" s="60">
        <v>46148.809000000001</v>
      </c>
      <c r="D80" s="60"/>
      <c r="E80" s="86">
        <f t="shared" si="2"/>
        <v>13865.00883369218</v>
      </c>
      <c r="F80" s="86">
        <f t="shared" si="3"/>
        <v>13865</v>
      </c>
      <c r="G80" s="234">
        <f t="shared" si="12"/>
        <v>6.0370000064722262E-3</v>
      </c>
      <c r="I80" s="61">
        <f t="shared" si="15"/>
        <v>6.0370000064722262E-3</v>
      </c>
      <c r="O80" s="239"/>
      <c r="P80" s="15">
        <f t="shared" si="6"/>
        <v>1.404111365403737E-2</v>
      </c>
      <c r="Q80" s="242">
        <f t="shared" si="9"/>
        <v>31130.309000000001</v>
      </c>
      <c r="R80" s="86">
        <f t="shared" si="13"/>
        <v>6.4065835283138599E-5</v>
      </c>
      <c r="S80" s="62"/>
      <c r="T80" s="61">
        <f t="shared" si="8"/>
        <v>0</v>
      </c>
    </row>
    <row r="81" spans="1:36" s="61" customFormat="1" ht="12.95" customHeight="1" x14ac:dyDescent="0.2">
      <c r="A81" s="12" t="s">
        <v>44</v>
      </c>
      <c r="C81" s="60">
        <v>46168.63</v>
      </c>
      <c r="D81" s="60"/>
      <c r="E81" s="86">
        <f t="shared" si="2"/>
        <v>13894.01208241892</v>
      </c>
      <c r="F81" s="86">
        <f t="shared" si="3"/>
        <v>13894</v>
      </c>
      <c r="G81" s="234">
        <f t="shared" si="12"/>
        <v>8.2572000028449111E-3</v>
      </c>
      <c r="I81" s="61">
        <f t="shared" si="15"/>
        <v>8.2572000028449111E-3</v>
      </c>
      <c r="O81" s="239"/>
      <c r="P81" s="15">
        <f t="shared" si="6"/>
        <v>1.3742672626687019E-2</v>
      </c>
      <c r="Q81" s="242">
        <f t="shared" si="9"/>
        <v>31150.129999999997</v>
      </c>
      <c r="R81" s="86">
        <f t="shared" si="13"/>
        <v>3.0090409906921223E-5</v>
      </c>
      <c r="S81" s="62"/>
      <c r="T81" s="61">
        <f t="shared" si="8"/>
        <v>0</v>
      </c>
    </row>
    <row r="82" spans="1:36" s="61" customFormat="1" ht="12.95" customHeight="1" x14ac:dyDescent="0.2">
      <c r="A82" s="12" t="s">
        <v>44</v>
      </c>
      <c r="C82" s="60">
        <v>46181.591999999997</v>
      </c>
      <c r="D82" s="60"/>
      <c r="E82" s="86">
        <f t="shared" si="2"/>
        <v>13912.978840402679</v>
      </c>
      <c r="F82" s="86">
        <f t="shared" si="3"/>
        <v>13913</v>
      </c>
      <c r="G82" s="234">
        <f t="shared" si="12"/>
        <v>-1.4460600003076252E-2</v>
      </c>
      <c r="I82" s="61">
        <f t="shared" si="15"/>
        <v>-1.4460600003076252E-2</v>
      </c>
      <c r="O82" s="239"/>
      <c r="P82" s="15">
        <f t="shared" si="6"/>
        <v>1.3547279543363006E-2</v>
      </c>
      <c r="Q82" s="242">
        <f t="shared" si="9"/>
        <v>31163.091999999997</v>
      </c>
      <c r="R82" s="86">
        <f t="shared" si="13"/>
        <v>7.8444131668785051E-4</v>
      </c>
      <c r="S82" s="62"/>
      <c r="T82" s="61">
        <f t="shared" si="8"/>
        <v>0</v>
      </c>
    </row>
    <row r="83" spans="1:36" s="61" customFormat="1" ht="12.95" customHeight="1" x14ac:dyDescent="0.2">
      <c r="A83" s="12" t="s">
        <v>44</v>
      </c>
      <c r="C83" s="60">
        <v>46496.663</v>
      </c>
      <c r="D83" s="60"/>
      <c r="E83" s="86">
        <f t="shared" si="2"/>
        <v>14374.00919101993</v>
      </c>
      <c r="F83" s="86">
        <f t="shared" si="3"/>
        <v>14374</v>
      </c>
      <c r="G83" s="234">
        <f t="shared" si="12"/>
        <v>6.281200003286358E-3</v>
      </c>
      <c r="I83" s="61">
        <f t="shared" si="15"/>
        <v>6.281200003286358E-3</v>
      </c>
      <c r="O83" s="239"/>
      <c r="P83" s="15">
        <f t="shared" si="6"/>
        <v>8.8397262676285088E-3</v>
      </c>
      <c r="Q83" s="242">
        <f t="shared" si="9"/>
        <v>31478.163</v>
      </c>
      <c r="R83" s="86">
        <f t="shared" si="13"/>
        <v>6.5460566453286014E-6</v>
      </c>
      <c r="S83" s="62"/>
      <c r="T83" s="61">
        <f t="shared" si="8"/>
        <v>0</v>
      </c>
    </row>
    <row r="84" spans="1:36" s="61" customFormat="1" ht="12.95" customHeight="1" x14ac:dyDescent="0.2">
      <c r="A84" s="12" t="s">
        <v>44</v>
      </c>
      <c r="C84" s="60">
        <v>46526.716999999997</v>
      </c>
      <c r="D84" s="60"/>
      <c r="E84" s="86">
        <f t="shared" si="2"/>
        <v>14417.985965008806</v>
      </c>
      <c r="F84" s="86">
        <f t="shared" si="3"/>
        <v>14418</v>
      </c>
      <c r="G84" s="234">
        <f t="shared" si="12"/>
        <v>-9.5915999991120771E-3</v>
      </c>
      <c r="I84" s="61">
        <f t="shared" si="15"/>
        <v>-9.5915999991120771E-3</v>
      </c>
      <c r="O84" s="239"/>
      <c r="P84" s="15">
        <f t="shared" si="6"/>
        <v>8.3937591664436859E-3</v>
      </c>
      <c r="Q84" s="242">
        <f t="shared" si="9"/>
        <v>31508.216999999997</v>
      </c>
      <c r="R84" s="86">
        <f t="shared" si="13"/>
        <v>3.2347314431404071E-4</v>
      </c>
      <c r="S84" s="62"/>
      <c r="T84" s="61">
        <f t="shared" si="8"/>
        <v>0</v>
      </c>
    </row>
    <row r="85" spans="1:36" s="61" customFormat="1" ht="12.95" customHeight="1" x14ac:dyDescent="0.2">
      <c r="A85" s="12" t="s">
        <v>44</v>
      </c>
      <c r="C85" s="60">
        <v>46550.646000000001</v>
      </c>
      <c r="D85" s="60"/>
      <c r="E85" s="86">
        <f t="shared" ref="E85:E148" si="16">+(C85-C$7)/C$8</f>
        <v>14453.000280067703</v>
      </c>
      <c r="F85" s="86">
        <f t="shared" ref="F85:F148" si="17">ROUND(2*E85,0)/2</f>
        <v>14453</v>
      </c>
      <c r="G85" s="234">
        <f t="shared" ref="G85:G116" si="18">+C85-(C$7+F85*C$8)</f>
        <v>1.9140000222250819E-4</v>
      </c>
      <c r="I85" s="61">
        <f t="shared" si="15"/>
        <v>1.9140000222250819E-4</v>
      </c>
      <c r="O85" s="239"/>
      <c r="P85" s="15">
        <f t="shared" ref="P85:P148" si="19">+D$11+D$12*F85+D$13*F85^2</f>
        <v>8.0394287076513415E-3</v>
      </c>
      <c r="Q85" s="242">
        <f t="shared" si="9"/>
        <v>31532.146000000001</v>
      </c>
      <c r="R85" s="86">
        <f t="shared" ref="R85:R116" si="20">+(P85-G85)^2</f>
        <v>6.1591554561234973E-5</v>
      </c>
      <c r="S85" s="62"/>
      <c r="T85" s="61">
        <f t="shared" ref="T85:T148" si="21">+S85*R85</f>
        <v>0</v>
      </c>
    </row>
    <row r="86" spans="1:36" s="61" customFormat="1" ht="12.95" customHeight="1" x14ac:dyDescent="0.2">
      <c r="A86" s="12" t="s">
        <v>44</v>
      </c>
      <c r="C86" s="60">
        <v>46554.726999999999</v>
      </c>
      <c r="D86" s="60"/>
      <c r="E86" s="86">
        <f t="shared" si="16"/>
        <v>14458.971838417625</v>
      </c>
      <c r="F86" s="86">
        <f t="shared" si="17"/>
        <v>14459</v>
      </c>
      <c r="G86" s="234">
        <f t="shared" si="18"/>
        <v>-1.9245799994678237E-2</v>
      </c>
      <c r="I86" s="61">
        <f t="shared" si="15"/>
        <v>-1.9245799994678237E-2</v>
      </c>
      <c r="O86" s="239"/>
      <c r="P86" s="15">
        <f t="shared" si="19"/>
        <v>7.9787233633036581E-3</v>
      </c>
      <c r="Q86" s="242">
        <f t="shared" ref="Q86:Q149" si="22">C86-15018.5</f>
        <v>31536.226999999999</v>
      </c>
      <c r="R86" s="86">
        <f t="shared" si="20"/>
        <v>7.4117467206930173E-4</v>
      </c>
      <c r="S86" s="62"/>
      <c r="T86" s="61">
        <f t="shared" si="21"/>
        <v>0</v>
      </c>
    </row>
    <row r="87" spans="1:36" s="61" customFormat="1" ht="12.95" customHeight="1" x14ac:dyDescent="0.2">
      <c r="A87" s="12" t="s">
        <v>44</v>
      </c>
      <c r="C87" s="60">
        <v>46854.741999999998</v>
      </c>
      <c r="D87" s="60"/>
      <c r="E87" s="86">
        <f t="shared" si="16"/>
        <v>14897.971367541006</v>
      </c>
      <c r="F87" s="86">
        <f t="shared" si="17"/>
        <v>14898</v>
      </c>
      <c r="G87" s="234">
        <f t="shared" si="18"/>
        <v>-1.9567600000300445E-2</v>
      </c>
      <c r="I87" s="61">
        <f t="shared" si="15"/>
        <v>-1.9567600000300445E-2</v>
      </c>
      <c r="O87" s="239"/>
      <c r="P87" s="15">
        <f t="shared" si="19"/>
        <v>3.5665142269239447E-3</v>
      </c>
      <c r="Q87" s="242">
        <f t="shared" si="22"/>
        <v>31836.241999999998</v>
      </c>
      <c r="R87" s="86">
        <f t="shared" si="20"/>
        <v>5.3518724107826587E-4</v>
      </c>
      <c r="S87" s="62"/>
      <c r="T87" s="61">
        <f t="shared" si="21"/>
        <v>0</v>
      </c>
    </row>
    <row r="88" spans="1:36" s="61" customFormat="1" ht="12.95" customHeight="1" x14ac:dyDescent="0.2">
      <c r="A88" s="12" t="s">
        <v>44</v>
      </c>
      <c r="C88" s="60">
        <v>46878.677000000003</v>
      </c>
      <c r="D88" s="60"/>
      <c r="E88" s="86">
        <f t="shared" si="16"/>
        <v>14932.99446215151</v>
      </c>
      <c r="F88" s="86">
        <f t="shared" si="17"/>
        <v>14933</v>
      </c>
      <c r="G88" s="234">
        <f t="shared" si="18"/>
        <v>-3.7845999904675409E-3</v>
      </c>
      <c r="I88" s="61">
        <f t="shared" si="15"/>
        <v>-3.7845999904675409E-3</v>
      </c>
      <c r="O88" s="239"/>
      <c r="P88" s="15">
        <f t="shared" si="19"/>
        <v>3.2172401606580525E-3</v>
      </c>
      <c r="Q88" s="242">
        <f t="shared" si="22"/>
        <v>31860.177000000003</v>
      </c>
      <c r="R88" s="86">
        <f t="shared" si="20"/>
        <v>4.9025765501914474E-5</v>
      </c>
      <c r="S88" s="62"/>
      <c r="T88" s="61">
        <f t="shared" si="21"/>
        <v>0</v>
      </c>
    </row>
    <row r="89" spans="1:36" s="61" customFormat="1" ht="12.95" customHeight="1" x14ac:dyDescent="0.2">
      <c r="A89" s="13" t="s">
        <v>44</v>
      </c>
      <c r="B89" s="230"/>
      <c r="C89" s="244">
        <v>46906.68</v>
      </c>
      <c r="D89" s="244"/>
      <c r="E89" s="86">
        <f t="shared" si="16"/>
        <v>14973.970092750116</v>
      </c>
      <c r="F89" s="86">
        <f t="shared" si="17"/>
        <v>14974</v>
      </c>
      <c r="G89" s="234">
        <f t="shared" si="18"/>
        <v>-2.0438799998373725E-2</v>
      </c>
      <c r="I89" s="61">
        <f t="shared" si="15"/>
        <v>-2.0438799998373725E-2</v>
      </c>
      <c r="O89" s="239"/>
      <c r="P89" s="15">
        <f t="shared" si="19"/>
        <v>2.808559460386828E-3</v>
      </c>
      <c r="Q89" s="242">
        <f t="shared" si="22"/>
        <v>31888.18</v>
      </c>
      <c r="R89" s="86">
        <f t="shared" si="20"/>
        <v>5.4043972180482368E-4</v>
      </c>
      <c r="S89" s="62"/>
      <c r="T89" s="61">
        <f t="shared" si="21"/>
        <v>0</v>
      </c>
    </row>
    <row r="90" spans="1:36" s="61" customFormat="1" ht="12.95" customHeight="1" thickBot="1" x14ac:dyDescent="0.25">
      <c r="A90" s="90" t="s">
        <v>53</v>
      </c>
      <c r="B90" s="238"/>
      <c r="C90" s="269">
        <v>46907.374000000003</v>
      </c>
      <c r="D90" s="269"/>
      <c r="E90" s="270">
        <f t="shared" si="16"/>
        <v>14974.985594219086</v>
      </c>
      <c r="F90" s="236">
        <f t="shared" si="17"/>
        <v>14975</v>
      </c>
      <c r="G90" s="271">
        <f t="shared" si="18"/>
        <v>-9.8449999932199717E-3</v>
      </c>
      <c r="H90" s="238"/>
      <c r="I90" s="238">
        <f t="shared" si="15"/>
        <v>-9.8449999932199717E-3</v>
      </c>
      <c r="O90" s="239"/>
      <c r="P90" s="15">
        <f t="shared" si="19"/>
        <v>2.7985979589196311E-3</v>
      </c>
      <c r="Q90" s="242">
        <f t="shared" si="22"/>
        <v>31888.874000000003</v>
      </c>
      <c r="R90" s="86">
        <f t="shared" si="20"/>
        <v>1.5986056917534876E-4</v>
      </c>
      <c r="S90" s="62"/>
      <c r="T90" s="61">
        <f t="shared" si="21"/>
        <v>0</v>
      </c>
      <c r="AD90" s="61" t="s">
        <v>48</v>
      </c>
      <c r="AE90" s="61">
        <v>14</v>
      </c>
      <c r="AG90" s="61" t="s">
        <v>58</v>
      </c>
      <c r="AI90" s="61" t="s">
        <v>59</v>
      </c>
      <c r="AJ90" s="61" t="s">
        <v>55</v>
      </c>
    </row>
    <row r="91" spans="1:36" s="61" customFormat="1" ht="12.95" customHeight="1" x14ac:dyDescent="0.2">
      <c r="A91" s="10" t="s">
        <v>44</v>
      </c>
      <c r="B91" s="239"/>
      <c r="C91" s="272">
        <v>47184.839</v>
      </c>
      <c r="D91" s="272"/>
      <c r="E91" s="273">
        <f t="shared" si="16"/>
        <v>15380.988641894095</v>
      </c>
      <c r="F91" s="86">
        <f t="shared" si="17"/>
        <v>15381</v>
      </c>
      <c r="G91" s="234">
        <f t="shared" si="18"/>
        <v>-7.7621999953407794E-3</v>
      </c>
      <c r="H91" s="239"/>
      <c r="I91" s="239">
        <f t="shared" si="15"/>
        <v>-7.7621999953407794E-3</v>
      </c>
      <c r="O91" s="239"/>
      <c r="P91" s="15">
        <f t="shared" si="19"/>
        <v>-1.2209047196751477E-3</v>
      </c>
      <c r="Q91" s="242">
        <f t="shared" si="22"/>
        <v>32166.339</v>
      </c>
      <c r="R91" s="86">
        <f t="shared" si="20"/>
        <v>4.2788543883445514E-5</v>
      </c>
      <c r="S91" s="62">
        <v>0.1</v>
      </c>
      <c r="T91" s="61">
        <f t="shared" si="21"/>
        <v>4.2788543883445518E-6</v>
      </c>
    </row>
    <row r="92" spans="1:36" s="61" customFormat="1" ht="12.95" customHeight="1" x14ac:dyDescent="0.2">
      <c r="A92" s="275" t="s">
        <v>44</v>
      </c>
      <c r="B92" s="245"/>
      <c r="C92" s="246">
        <v>47204.656999999999</v>
      </c>
      <c r="D92" s="246"/>
      <c r="E92" s="245">
        <f t="shared" si="16"/>
        <v>15409.987500845036</v>
      </c>
      <c r="F92" s="86">
        <f t="shared" si="17"/>
        <v>15410</v>
      </c>
      <c r="G92" s="234">
        <f t="shared" si="18"/>
        <v>-8.5419999959412962E-3</v>
      </c>
      <c r="I92" s="61">
        <f t="shared" si="15"/>
        <v>-8.5419999959412962E-3</v>
      </c>
      <c r="O92" s="239"/>
      <c r="P92" s="15">
        <f t="shared" si="19"/>
        <v>-1.5061136493449839E-3</v>
      </c>
      <c r="Q92" s="242">
        <f t="shared" si="22"/>
        <v>32186.156999999999</v>
      </c>
      <c r="R92" s="86">
        <f t="shared" si="20"/>
        <v>4.9503696682220401E-5</v>
      </c>
      <c r="S92" s="62">
        <v>0.1</v>
      </c>
      <c r="T92" s="61">
        <f t="shared" si="21"/>
        <v>4.9503696682220401E-6</v>
      </c>
    </row>
    <row r="93" spans="1:36" s="61" customFormat="1" ht="12.95" customHeight="1" x14ac:dyDescent="0.2">
      <c r="A93" s="275" t="s">
        <v>44</v>
      </c>
      <c r="B93" s="245"/>
      <c r="C93" s="246">
        <v>47232.677000000003</v>
      </c>
      <c r="D93" s="246"/>
      <c r="E93" s="245">
        <f t="shared" si="16"/>
        <v>15450.988006839867</v>
      </c>
      <c r="F93" s="86">
        <f t="shared" si="17"/>
        <v>15451</v>
      </c>
      <c r="G93" s="234">
        <f t="shared" si="18"/>
        <v>-8.1961999894701876E-3</v>
      </c>
      <c r="I93" s="61">
        <f t="shared" si="15"/>
        <v>-8.1961999894701876E-3</v>
      </c>
      <c r="O93" s="239"/>
      <c r="P93" s="15">
        <f t="shared" si="19"/>
        <v>-1.9089081669590863E-3</v>
      </c>
      <c r="Q93" s="242">
        <f t="shared" si="22"/>
        <v>32214.177000000003</v>
      </c>
      <c r="R93" s="86">
        <f t="shared" si="20"/>
        <v>3.9530038461414964E-5</v>
      </c>
      <c r="S93" s="62">
        <v>0.1</v>
      </c>
      <c r="T93" s="61">
        <f t="shared" si="21"/>
        <v>3.9530038461414967E-6</v>
      </c>
    </row>
    <row r="94" spans="1:36" s="61" customFormat="1" ht="12.95" customHeight="1" x14ac:dyDescent="0.2">
      <c r="A94" s="275" t="s">
        <v>53</v>
      </c>
      <c r="B94" s="245"/>
      <c r="C94" s="246">
        <v>47263.432000000001</v>
      </c>
      <c r="D94" s="246"/>
      <c r="E94" s="245">
        <f t="shared" si="16"/>
        <v>15495.990525107914</v>
      </c>
      <c r="F94" s="86">
        <f t="shared" si="17"/>
        <v>15496</v>
      </c>
      <c r="G94" s="234">
        <f t="shared" si="18"/>
        <v>-6.4751999962027185E-3</v>
      </c>
      <c r="I94" s="61">
        <f t="shared" ref="I94:I114" si="23">G94</f>
        <v>-6.4751999962027185E-3</v>
      </c>
      <c r="O94" s="239"/>
      <c r="P94" s="15">
        <f t="shared" si="19"/>
        <v>-2.3504173226141165E-3</v>
      </c>
      <c r="Q94" s="242">
        <f t="shared" si="22"/>
        <v>32244.932000000001</v>
      </c>
      <c r="R94" s="86">
        <f t="shared" si="20"/>
        <v>1.7013832104336736E-5</v>
      </c>
      <c r="S94" s="62">
        <v>0.1</v>
      </c>
      <c r="T94" s="61">
        <f t="shared" si="21"/>
        <v>1.7013832104336737E-6</v>
      </c>
      <c r="AD94" s="61" t="s">
        <v>48</v>
      </c>
      <c r="AE94" s="61">
        <v>16</v>
      </c>
      <c r="AG94" s="61" t="s">
        <v>58</v>
      </c>
      <c r="AI94" s="61" t="s">
        <v>60</v>
      </c>
      <c r="AJ94" s="61" t="s">
        <v>55</v>
      </c>
    </row>
    <row r="95" spans="1:36" s="61" customFormat="1" ht="12.95" customHeight="1" x14ac:dyDescent="0.2">
      <c r="A95" s="275" t="s">
        <v>53</v>
      </c>
      <c r="B95" s="245"/>
      <c r="C95" s="246">
        <v>47587.364999999998</v>
      </c>
      <c r="D95" s="246"/>
      <c r="E95" s="245">
        <f t="shared" si="16"/>
        <v>15969.988273445577</v>
      </c>
      <c r="F95" s="86">
        <f t="shared" si="17"/>
        <v>15970</v>
      </c>
      <c r="G95" s="234">
        <f t="shared" si="18"/>
        <v>-8.0139999990933575E-3</v>
      </c>
      <c r="I95" s="61">
        <f t="shared" si="23"/>
        <v>-8.0139999990933575E-3</v>
      </c>
      <c r="O95" s="239"/>
      <c r="P95" s="15">
        <f t="shared" si="19"/>
        <v>-6.9639595092083201E-3</v>
      </c>
      <c r="Q95" s="242">
        <f t="shared" si="22"/>
        <v>32568.864999999998</v>
      </c>
      <c r="R95" s="86">
        <f t="shared" si="20"/>
        <v>1.1025850303980093E-6</v>
      </c>
      <c r="S95" s="62">
        <v>0.1</v>
      </c>
      <c r="T95" s="61">
        <f t="shared" si="21"/>
        <v>1.1025850303980093E-7</v>
      </c>
      <c r="AD95" s="61" t="s">
        <v>48</v>
      </c>
      <c r="AE95" s="61">
        <v>7</v>
      </c>
      <c r="AG95" s="61" t="s">
        <v>52</v>
      </c>
      <c r="AI95" s="61" t="s">
        <v>61</v>
      </c>
      <c r="AJ95" s="61" t="s">
        <v>55</v>
      </c>
    </row>
    <row r="96" spans="1:36" s="61" customFormat="1" ht="12.95" customHeight="1" x14ac:dyDescent="0.2">
      <c r="A96" s="275" t="s">
        <v>44</v>
      </c>
      <c r="B96" s="245"/>
      <c r="C96" s="246">
        <v>47597.605000000003</v>
      </c>
      <c r="D96" s="246"/>
      <c r="E96" s="245">
        <f t="shared" si="16"/>
        <v>15984.972041517925</v>
      </c>
      <c r="F96" s="86">
        <f t="shared" si="17"/>
        <v>15985</v>
      </c>
      <c r="G96" s="234">
        <f t="shared" si="18"/>
        <v>-1.9106999992800411E-2</v>
      </c>
      <c r="I96" s="61">
        <f t="shared" si="23"/>
        <v>-1.9106999992800411E-2</v>
      </c>
      <c r="O96" s="239"/>
      <c r="P96" s="15">
        <f t="shared" si="19"/>
        <v>-7.10885385112308E-3</v>
      </c>
      <c r="Q96" s="242">
        <f t="shared" si="22"/>
        <v>32579.105000000003</v>
      </c>
      <c r="R96" s="86">
        <f t="shared" si="20"/>
        <v>1.4395551083704663E-4</v>
      </c>
      <c r="S96" s="62">
        <v>0.1</v>
      </c>
      <c r="T96" s="61">
        <f t="shared" si="21"/>
        <v>1.4395551083704664E-5</v>
      </c>
    </row>
    <row r="97" spans="1:36" s="61" customFormat="1" ht="12.95" customHeight="1" x14ac:dyDescent="0.2">
      <c r="A97" s="275" t="s">
        <v>53</v>
      </c>
      <c r="B97" s="245"/>
      <c r="C97" s="246">
        <v>47613.34</v>
      </c>
      <c r="D97" s="246"/>
      <c r="E97" s="245">
        <f t="shared" si="16"/>
        <v>16007.996415601732</v>
      </c>
      <c r="F97" s="86">
        <f t="shared" si="17"/>
        <v>16008</v>
      </c>
      <c r="G97" s="234">
        <f t="shared" si="18"/>
        <v>-2.4495999969076365E-3</v>
      </c>
      <c r="I97" s="61">
        <f t="shared" si="23"/>
        <v>-2.4495999969076365E-3</v>
      </c>
      <c r="O97" s="239"/>
      <c r="P97" s="15">
        <f t="shared" si="19"/>
        <v>-7.3308936489915738E-3</v>
      </c>
      <c r="Q97" s="242">
        <f t="shared" si="22"/>
        <v>32594.839999999997</v>
      </c>
      <c r="R97" s="86">
        <f t="shared" si="20"/>
        <v>2.3827027717874942E-5</v>
      </c>
      <c r="S97" s="62">
        <v>0.1</v>
      </c>
      <c r="T97" s="61">
        <f t="shared" si="21"/>
        <v>2.3827027717874942E-6</v>
      </c>
      <c r="AD97" s="61" t="s">
        <v>48</v>
      </c>
      <c r="AE97" s="61">
        <v>8</v>
      </c>
      <c r="AG97" s="61" t="s">
        <v>52</v>
      </c>
      <c r="AI97" s="61" t="s">
        <v>61</v>
      </c>
      <c r="AJ97" s="61" t="s">
        <v>55</v>
      </c>
    </row>
    <row r="98" spans="1:36" s="61" customFormat="1" ht="12.95" customHeight="1" x14ac:dyDescent="0.2">
      <c r="A98" s="63" t="s">
        <v>53</v>
      </c>
      <c r="B98" s="86"/>
      <c r="C98" s="234">
        <v>47615.385999999999</v>
      </c>
      <c r="D98" s="234"/>
      <c r="E98" s="245">
        <f t="shared" si="16"/>
        <v>16010.990242699001</v>
      </c>
      <c r="F98" s="86">
        <f t="shared" si="17"/>
        <v>16011</v>
      </c>
      <c r="G98" s="234">
        <f t="shared" si="18"/>
        <v>-6.6681999960565008E-3</v>
      </c>
      <c r="I98" s="61">
        <f t="shared" si="23"/>
        <v>-6.6681999960565008E-3</v>
      </c>
      <c r="O98" s="239"/>
      <c r="P98" s="15">
        <f t="shared" si="19"/>
        <v>-7.3598436237029483E-3</v>
      </c>
      <c r="Q98" s="242">
        <f t="shared" si="22"/>
        <v>32596.885999999999</v>
      </c>
      <c r="R98" s="86">
        <f t="shared" si="20"/>
        <v>4.7837090766393764E-7</v>
      </c>
      <c r="S98" s="62">
        <v>0.1</v>
      </c>
      <c r="T98" s="61">
        <f t="shared" si="21"/>
        <v>4.7837090766393765E-8</v>
      </c>
      <c r="AD98" s="61" t="s">
        <v>48</v>
      </c>
      <c r="AE98" s="61">
        <v>7</v>
      </c>
      <c r="AG98" s="61" t="s">
        <v>52</v>
      </c>
      <c r="AI98" s="61" t="s">
        <v>61</v>
      </c>
      <c r="AJ98" s="61" t="s">
        <v>55</v>
      </c>
    </row>
    <row r="99" spans="1:36" s="61" customFormat="1" ht="12.95" customHeight="1" x14ac:dyDescent="0.2">
      <c r="A99" s="63" t="s">
        <v>57</v>
      </c>
      <c r="B99" s="86"/>
      <c r="C99" s="234">
        <v>47943.402000000002</v>
      </c>
      <c r="D99" s="234"/>
      <c r="E99" s="245">
        <f t="shared" si="16"/>
        <v>16490.962475903798</v>
      </c>
      <c r="F99" s="86">
        <f t="shared" si="17"/>
        <v>16491</v>
      </c>
      <c r="G99" s="234">
        <f t="shared" si="18"/>
        <v>-2.5644199995440431E-2</v>
      </c>
      <c r="I99" s="61">
        <f t="shared" si="23"/>
        <v>-2.5644199995440431E-2</v>
      </c>
      <c r="O99" s="239"/>
      <c r="P99" s="15">
        <f t="shared" si="19"/>
        <v>-1.1956950469090503E-2</v>
      </c>
      <c r="Q99" s="242">
        <f t="shared" si="22"/>
        <v>32924.902000000002</v>
      </c>
      <c r="R99" s="86">
        <f t="shared" si="20"/>
        <v>1.8734079959656632E-4</v>
      </c>
      <c r="S99" s="62">
        <v>0.1</v>
      </c>
      <c r="T99" s="61">
        <f t="shared" si="21"/>
        <v>1.8734079959656633E-5</v>
      </c>
      <c r="AD99" s="61" t="s">
        <v>62</v>
      </c>
      <c r="AI99" s="61">
        <v>56</v>
      </c>
      <c r="AJ99" s="61" t="s">
        <v>51</v>
      </c>
    </row>
    <row r="100" spans="1:36" s="61" customFormat="1" ht="12.95" customHeight="1" x14ac:dyDescent="0.2">
      <c r="A100" s="63" t="s">
        <v>53</v>
      </c>
      <c r="B100" s="86"/>
      <c r="C100" s="234">
        <v>47943.421000000002</v>
      </c>
      <c r="D100" s="234"/>
      <c r="E100" s="245">
        <f t="shared" si="16"/>
        <v>16490.990277817215</v>
      </c>
      <c r="F100" s="86">
        <f t="shared" si="17"/>
        <v>16491</v>
      </c>
      <c r="G100" s="234">
        <f t="shared" si="18"/>
        <v>-6.6441999952076003E-3</v>
      </c>
      <c r="I100" s="61">
        <f t="shared" si="23"/>
        <v>-6.6441999952076003E-3</v>
      </c>
      <c r="O100" s="239"/>
      <c r="P100" s="15">
        <f t="shared" si="19"/>
        <v>-1.1956950469090503E-2</v>
      </c>
      <c r="Q100" s="242">
        <f t="shared" si="22"/>
        <v>32924.921000000002</v>
      </c>
      <c r="R100" s="86">
        <f t="shared" si="20"/>
        <v>2.8225317597743011E-5</v>
      </c>
      <c r="S100" s="62">
        <v>0.1</v>
      </c>
      <c r="T100" s="61">
        <f t="shared" si="21"/>
        <v>2.8225317597743014E-6</v>
      </c>
      <c r="AD100" s="61" t="s">
        <v>48</v>
      </c>
      <c r="AE100" s="61">
        <v>7</v>
      </c>
      <c r="AG100" s="61" t="s">
        <v>52</v>
      </c>
      <c r="AI100" s="61" t="s">
        <v>63</v>
      </c>
      <c r="AJ100" s="61" t="s">
        <v>55</v>
      </c>
    </row>
    <row r="101" spans="1:36" s="61" customFormat="1" ht="12.95" customHeight="1" x14ac:dyDescent="0.2">
      <c r="A101" s="63" t="s">
        <v>53</v>
      </c>
      <c r="B101" s="86"/>
      <c r="C101" s="234">
        <v>47954.358999999997</v>
      </c>
      <c r="D101" s="234"/>
      <c r="E101" s="245">
        <f t="shared" si="16"/>
        <v>16506.995400392916</v>
      </c>
      <c r="F101" s="86">
        <f t="shared" si="17"/>
        <v>16507</v>
      </c>
      <c r="G101" s="234">
        <f t="shared" si="18"/>
        <v>-3.1433999974979088E-3</v>
      </c>
      <c r="I101" s="61">
        <f t="shared" si="23"/>
        <v>-3.1433999974979088E-3</v>
      </c>
      <c r="O101" s="239"/>
      <c r="P101" s="15">
        <f t="shared" si="19"/>
        <v>-1.2108993092178132E-2</v>
      </c>
      <c r="Q101" s="242">
        <f t="shared" si="22"/>
        <v>32935.858999999997</v>
      </c>
      <c r="R101" s="86">
        <f t="shared" si="20"/>
        <v>8.038185953937769E-5</v>
      </c>
      <c r="S101" s="62">
        <v>0.1</v>
      </c>
      <c r="T101" s="61">
        <f t="shared" si="21"/>
        <v>8.0381859539377694E-6</v>
      </c>
      <c r="AD101" s="61" t="s">
        <v>48</v>
      </c>
      <c r="AE101" s="61">
        <v>7</v>
      </c>
      <c r="AG101" s="61" t="s">
        <v>52</v>
      </c>
      <c r="AI101" s="61" t="s">
        <v>63</v>
      </c>
      <c r="AJ101" s="61" t="s">
        <v>55</v>
      </c>
    </row>
    <row r="102" spans="1:36" s="61" customFormat="1" ht="12.95" customHeight="1" x14ac:dyDescent="0.2">
      <c r="A102" s="63" t="s">
        <v>53</v>
      </c>
      <c r="B102" s="86" t="s">
        <v>64</v>
      </c>
      <c r="C102" s="234">
        <v>47968.383000000002</v>
      </c>
      <c r="D102" s="234"/>
      <c r="E102" s="245">
        <f t="shared" si="16"/>
        <v>16527.516139010746</v>
      </c>
      <c r="F102" s="86">
        <f t="shared" si="17"/>
        <v>16527.5</v>
      </c>
      <c r="G102" s="234">
        <f t="shared" si="18"/>
        <v>1.1029500004951842E-2</v>
      </c>
      <c r="I102" s="61">
        <f t="shared" si="23"/>
        <v>1.1029500004951842E-2</v>
      </c>
      <c r="O102" s="239"/>
      <c r="P102" s="15">
        <f t="shared" si="19"/>
        <v>-1.2303685100458331E-2</v>
      </c>
      <c r="Q102" s="242">
        <f t="shared" si="22"/>
        <v>32949.883000000002</v>
      </c>
      <c r="R102" s="86">
        <f t="shared" si="20"/>
        <v>5.4443752716333517E-4</v>
      </c>
      <c r="S102" s="62">
        <v>0.1</v>
      </c>
      <c r="T102" s="61">
        <f t="shared" si="21"/>
        <v>5.4443752716333518E-5</v>
      </c>
      <c r="AD102" s="61" t="s">
        <v>48</v>
      </c>
      <c r="AE102" s="61">
        <v>9</v>
      </c>
      <c r="AG102" s="61" t="s">
        <v>52</v>
      </c>
      <c r="AI102" s="61" t="s">
        <v>63</v>
      </c>
      <c r="AJ102" s="61" t="s">
        <v>55</v>
      </c>
    </row>
    <row r="103" spans="1:36" s="61" customFormat="1" ht="12.95" customHeight="1" x14ac:dyDescent="0.2">
      <c r="A103" s="63" t="s">
        <v>44</v>
      </c>
      <c r="B103" s="86"/>
      <c r="C103" s="234">
        <v>47977.578999999998</v>
      </c>
      <c r="D103" s="234"/>
      <c r="E103" s="245">
        <f t="shared" si="16"/>
        <v>16540.972265103832</v>
      </c>
      <c r="F103" s="86">
        <f t="shared" si="17"/>
        <v>16541</v>
      </c>
      <c r="G103" s="234">
        <f t="shared" si="18"/>
        <v>-1.8954200000735E-2</v>
      </c>
      <c r="I103" s="61">
        <f t="shared" si="23"/>
        <v>-1.8954200000735E-2</v>
      </c>
      <c r="O103" s="239"/>
      <c r="P103" s="15">
        <f t="shared" si="19"/>
        <v>-1.2431827836855563E-2</v>
      </c>
      <c r="Q103" s="242">
        <f t="shared" si="22"/>
        <v>32959.078999999998</v>
      </c>
      <c r="R103" s="86">
        <f t="shared" si="20"/>
        <v>4.2541338644149321E-5</v>
      </c>
      <c r="S103" s="62">
        <v>0.1</v>
      </c>
      <c r="T103" s="61">
        <f t="shared" si="21"/>
        <v>4.2541338644149323E-6</v>
      </c>
    </row>
    <row r="104" spans="1:36" s="61" customFormat="1" ht="12.95" customHeight="1" x14ac:dyDescent="0.2">
      <c r="A104" s="63" t="s">
        <v>53</v>
      </c>
      <c r="B104" s="86" t="s">
        <v>64</v>
      </c>
      <c r="C104" s="234">
        <v>47983.394</v>
      </c>
      <c r="D104" s="234"/>
      <c r="E104" s="245">
        <f t="shared" si="16"/>
        <v>16549.481113867572</v>
      </c>
      <c r="F104" s="86">
        <f t="shared" si="17"/>
        <v>16549.5</v>
      </c>
      <c r="G104" s="234">
        <f t="shared" si="18"/>
        <v>-1.2906899995869026E-2</v>
      </c>
      <c r="I104" s="61">
        <f t="shared" si="23"/>
        <v>-1.2906899995869026E-2</v>
      </c>
      <c r="O104" s="239"/>
      <c r="P104" s="15">
        <f t="shared" si="19"/>
        <v>-1.2512482159280865E-2</v>
      </c>
      <c r="Q104" s="242">
        <f t="shared" si="22"/>
        <v>32964.894</v>
      </c>
      <c r="R104" s="86">
        <f t="shared" si="20"/>
        <v>1.5556542981888522E-7</v>
      </c>
      <c r="S104" s="62">
        <v>0.1</v>
      </c>
      <c r="T104" s="61">
        <f t="shared" si="21"/>
        <v>1.5556542981888521E-8</v>
      </c>
      <c r="AD104" s="61" t="s">
        <v>48</v>
      </c>
      <c r="AE104" s="61">
        <v>6</v>
      </c>
      <c r="AG104" s="61" t="s">
        <v>52</v>
      </c>
      <c r="AI104" s="61" t="s">
        <v>65</v>
      </c>
      <c r="AJ104" s="61" t="s">
        <v>55</v>
      </c>
    </row>
    <row r="105" spans="1:36" s="61" customFormat="1" ht="12.95" customHeight="1" x14ac:dyDescent="0.2">
      <c r="A105" s="63" t="s">
        <v>44</v>
      </c>
      <c r="B105" s="86"/>
      <c r="C105" s="234">
        <v>48007.658000000003</v>
      </c>
      <c r="D105" s="234"/>
      <c r="E105" s="245">
        <f t="shared" si="16"/>
        <v>16584.985620557742</v>
      </c>
      <c r="F105" s="86">
        <f t="shared" si="17"/>
        <v>16585</v>
      </c>
      <c r="G105" s="234">
        <f t="shared" si="18"/>
        <v>-9.8269999944022857E-3</v>
      </c>
      <c r="I105" s="61">
        <f t="shared" si="23"/>
        <v>-9.8269999944022857E-3</v>
      </c>
      <c r="O105" s="239"/>
      <c r="P105" s="15">
        <f t="shared" si="19"/>
        <v>-1.2849097502646852E-2</v>
      </c>
      <c r="Q105" s="242">
        <f t="shared" si="22"/>
        <v>32989.158000000003</v>
      </c>
      <c r="R105" s="86">
        <f t="shared" si="20"/>
        <v>9.1330733493380141E-6</v>
      </c>
      <c r="S105" s="62">
        <v>0.1</v>
      </c>
      <c r="T105" s="61">
        <f t="shared" si="21"/>
        <v>9.1330733493380145E-7</v>
      </c>
    </row>
    <row r="106" spans="1:36" s="61" customFormat="1" ht="12.95" customHeight="1" x14ac:dyDescent="0.2">
      <c r="A106" s="276" t="s">
        <v>370</v>
      </c>
      <c r="B106" s="277" t="s">
        <v>81</v>
      </c>
      <c r="C106" s="278">
        <v>48654.851999999999</v>
      </c>
      <c r="D106" s="278" t="s">
        <v>125</v>
      </c>
      <c r="E106" s="245">
        <f t="shared" si="16"/>
        <v>17531.997807453317</v>
      </c>
      <c r="F106" s="86">
        <f t="shared" si="17"/>
        <v>17532</v>
      </c>
      <c r="G106" s="234">
        <f t="shared" si="18"/>
        <v>-1.4984000008553267E-3</v>
      </c>
      <c r="I106" s="61">
        <f t="shared" si="23"/>
        <v>-1.4984000008553267E-3</v>
      </c>
      <c r="O106" s="239"/>
      <c r="P106" s="15">
        <f t="shared" si="19"/>
        <v>-2.1688649311243126E-2</v>
      </c>
      <c r="Q106" s="242">
        <f t="shared" si="22"/>
        <v>33636.351999999999</v>
      </c>
      <c r="R106" s="86">
        <f t="shared" si="20"/>
        <v>4.07646167215615E-4</v>
      </c>
      <c r="S106" s="62">
        <v>0.1</v>
      </c>
      <c r="T106" s="61">
        <f t="shared" si="21"/>
        <v>4.0764616721561506E-5</v>
      </c>
    </row>
    <row r="107" spans="1:36" s="61" customFormat="1" ht="12.95" customHeight="1" x14ac:dyDescent="0.2">
      <c r="A107" s="63" t="s">
        <v>53</v>
      </c>
      <c r="B107" s="86"/>
      <c r="C107" s="234">
        <v>48677.387000000002</v>
      </c>
      <c r="D107" s="234">
        <v>5.0000000000000001E-3</v>
      </c>
      <c r="E107" s="245">
        <f t="shared" si="16"/>
        <v>17564.972340022679</v>
      </c>
      <c r="F107" s="86">
        <f t="shared" si="17"/>
        <v>17565</v>
      </c>
      <c r="G107" s="234">
        <f t="shared" si="18"/>
        <v>-1.8902999989222735E-2</v>
      </c>
      <c r="I107" s="61">
        <f t="shared" si="23"/>
        <v>-1.8902999989222735E-2</v>
      </c>
      <c r="O107" s="239"/>
      <c r="P107" s="15">
        <f t="shared" si="19"/>
        <v>-2.1991813377875355E-2</v>
      </c>
      <c r="Q107" s="242">
        <f t="shared" si="22"/>
        <v>33658.887000000002</v>
      </c>
      <c r="R107" s="86">
        <f t="shared" si="20"/>
        <v>9.5407681499196793E-6</v>
      </c>
      <c r="S107" s="62">
        <v>0.1</v>
      </c>
      <c r="T107" s="61">
        <f t="shared" si="21"/>
        <v>9.5407681499196797E-7</v>
      </c>
      <c r="AD107" s="61" t="s">
        <v>48</v>
      </c>
      <c r="AE107" s="61">
        <v>7</v>
      </c>
      <c r="AG107" s="61" t="s">
        <v>52</v>
      </c>
      <c r="AI107" s="61" t="s">
        <v>66</v>
      </c>
      <c r="AJ107" s="61" t="s">
        <v>55</v>
      </c>
    </row>
    <row r="108" spans="1:36" s="61" customFormat="1" ht="12.95" customHeight="1" x14ac:dyDescent="0.2">
      <c r="A108" s="63" t="s">
        <v>53</v>
      </c>
      <c r="B108" s="86"/>
      <c r="C108" s="234">
        <v>48688.33</v>
      </c>
      <c r="D108" s="234">
        <v>5.0000000000000001E-3</v>
      </c>
      <c r="E108" s="245">
        <f t="shared" si="16"/>
        <v>17580.98477889139</v>
      </c>
      <c r="F108" s="86">
        <f t="shared" si="17"/>
        <v>17581</v>
      </c>
      <c r="G108" s="234">
        <f t="shared" si="18"/>
        <v>-1.0402199994132388E-2</v>
      </c>
      <c r="I108" s="61">
        <f t="shared" si="23"/>
        <v>-1.0402199994132388E-2</v>
      </c>
      <c r="O108" s="239"/>
      <c r="P108" s="15">
        <f t="shared" si="19"/>
        <v>-2.2138684033750224E-2</v>
      </c>
      <c r="Q108" s="242">
        <f t="shared" si="22"/>
        <v>33669.83</v>
      </c>
      <c r="R108" s="86">
        <f t="shared" si="20"/>
        <v>1.3774505761220417E-4</v>
      </c>
      <c r="S108" s="62">
        <v>0.1</v>
      </c>
      <c r="T108" s="61">
        <f t="shared" si="21"/>
        <v>1.3774505761220417E-5</v>
      </c>
      <c r="AD108" s="61" t="s">
        <v>48</v>
      </c>
      <c r="AE108" s="61">
        <v>7</v>
      </c>
      <c r="AG108" s="61" t="s">
        <v>52</v>
      </c>
      <c r="AI108" s="61" t="s">
        <v>67</v>
      </c>
      <c r="AJ108" s="61" t="s">
        <v>55</v>
      </c>
    </row>
    <row r="109" spans="1:36" s="61" customFormat="1" ht="12.95" customHeight="1" x14ac:dyDescent="0.2">
      <c r="A109" s="63" t="s">
        <v>53</v>
      </c>
      <c r="B109" s="63"/>
      <c r="C109" s="279">
        <v>49059.406000000003</v>
      </c>
      <c r="D109" s="279">
        <v>4.0000000000000001E-3</v>
      </c>
      <c r="E109" s="245">
        <f t="shared" si="16"/>
        <v>18123.964927447258</v>
      </c>
      <c r="F109" s="86">
        <f t="shared" si="17"/>
        <v>18124</v>
      </c>
      <c r="G109" s="234">
        <f t="shared" si="18"/>
        <v>-2.3968799992871936E-2</v>
      </c>
      <c r="I109" s="61">
        <f t="shared" si="23"/>
        <v>-2.3968799992871936E-2</v>
      </c>
      <c r="O109" s="239"/>
      <c r="P109" s="15">
        <f t="shared" si="19"/>
        <v>-2.7077428280053939E-2</v>
      </c>
      <c r="Q109" s="242">
        <f t="shared" si="22"/>
        <v>34040.906000000003</v>
      </c>
      <c r="R109" s="86">
        <f t="shared" si="20"/>
        <v>9.6635698278681105E-6</v>
      </c>
      <c r="S109" s="62">
        <v>0.1</v>
      </c>
      <c r="T109" s="61">
        <f t="shared" si="21"/>
        <v>9.6635698278681101E-7</v>
      </c>
      <c r="AD109" s="61" t="s">
        <v>48</v>
      </c>
      <c r="AE109" s="61">
        <v>7</v>
      </c>
      <c r="AG109" s="61" t="s">
        <v>52</v>
      </c>
      <c r="AI109" s="61" t="s">
        <v>68</v>
      </c>
      <c r="AJ109" s="61" t="s">
        <v>55</v>
      </c>
    </row>
    <row r="110" spans="1:36" s="61" customFormat="1" ht="12.95" customHeight="1" x14ac:dyDescent="0.2">
      <c r="A110" s="276" t="s">
        <v>370</v>
      </c>
      <c r="B110" s="277" t="s">
        <v>81</v>
      </c>
      <c r="C110" s="278">
        <v>49095.627</v>
      </c>
      <c r="D110" s="278" t="s">
        <v>125</v>
      </c>
      <c r="E110" s="245">
        <f t="shared" si="16"/>
        <v>18176.965617227361</v>
      </c>
      <c r="F110" s="86">
        <f t="shared" si="17"/>
        <v>18177</v>
      </c>
      <c r="G110" s="234">
        <f t="shared" si="18"/>
        <v>-2.3497399997722823E-2</v>
      </c>
      <c r="I110" s="61">
        <f t="shared" si="23"/>
        <v>-2.3497399997722823E-2</v>
      </c>
      <c r="O110" s="239"/>
      <c r="P110" s="15">
        <f t="shared" si="19"/>
        <v>-2.7554725212505307E-2</v>
      </c>
      <c r="Q110" s="242">
        <f t="shared" si="22"/>
        <v>34077.127</v>
      </c>
      <c r="R110" s="86">
        <f t="shared" si="20"/>
        <v>1.6461887898509728E-5</v>
      </c>
      <c r="S110" s="62">
        <v>0.1</v>
      </c>
      <c r="T110" s="61">
        <f t="shared" si="21"/>
        <v>1.6461887898509728E-6</v>
      </c>
    </row>
    <row r="111" spans="1:36" s="61" customFormat="1" ht="12.95" customHeight="1" x14ac:dyDescent="0.2">
      <c r="A111" s="63" t="s">
        <v>53</v>
      </c>
      <c r="B111" s="63"/>
      <c r="C111" s="279">
        <v>49098.353999999999</v>
      </c>
      <c r="D111" s="279">
        <v>5.0000000000000001E-3</v>
      </c>
      <c r="E111" s="245">
        <f t="shared" si="16"/>
        <v>18180.955923431779</v>
      </c>
      <c r="F111" s="86">
        <f t="shared" si="17"/>
        <v>18181</v>
      </c>
      <c r="G111" s="234">
        <f t="shared" si="18"/>
        <v>-3.0122199998004362E-2</v>
      </c>
      <c r="I111" s="61">
        <f t="shared" si="23"/>
        <v>-3.0122199998004362E-2</v>
      </c>
      <c r="O111" s="239"/>
      <c r="P111" s="15">
        <f t="shared" si="19"/>
        <v>-2.7590713311266647E-2</v>
      </c>
      <c r="Q111" s="242">
        <f t="shared" si="22"/>
        <v>34079.853999999999</v>
      </c>
      <c r="R111" s="86">
        <f t="shared" si="20"/>
        <v>6.4084248451302929E-6</v>
      </c>
      <c r="S111" s="62">
        <v>0.1</v>
      </c>
      <c r="T111" s="61">
        <f t="shared" si="21"/>
        <v>6.4084248451302935E-7</v>
      </c>
      <c r="AD111" s="61" t="s">
        <v>48</v>
      </c>
      <c r="AE111" s="61">
        <v>8</v>
      </c>
      <c r="AG111" s="61" t="s">
        <v>52</v>
      </c>
      <c r="AI111" s="61" t="s">
        <v>69</v>
      </c>
      <c r="AJ111" s="61" t="s">
        <v>55</v>
      </c>
    </row>
    <row r="112" spans="1:36" s="61" customFormat="1" ht="12.95" customHeight="1" x14ac:dyDescent="0.2">
      <c r="A112" s="63" t="s">
        <v>57</v>
      </c>
      <c r="B112" s="63"/>
      <c r="C112" s="279">
        <v>49398.372000000003</v>
      </c>
      <c r="D112" s="279"/>
      <c r="E112" s="245">
        <f t="shared" si="16"/>
        <v>18619.959842330969</v>
      </c>
      <c r="F112" s="86">
        <f t="shared" si="17"/>
        <v>18620</v>
      </c>
      <c r="G112" s="234">
        <f t="shared" si="18"/>
        <v>-2.7443999992101453E-2</v>
      </c>
      <c r="I112" s="61">
        <f t="shared" si="23"/>
        <v>-2.7443999992101453E-2</v>
      </c>
      <c r="O112" s="239"/>
      <c r="P112" s="15">
        <f t="shared" si="19"/>
        <v>-3.1511140720281758E-2</v>
      </c>
      <c r="Q112" s="242">
        <f t="shared" si="22"/>
        <v>34379.872000000003</v>
      </c>
      <c r="R112" s="86">
        <f t="shared" si="20"/>
        <v>1.6541633702823018E-5</v>
      </c>
      <c r="S112" s="62">
        <v>0.1</v>
      </c>
      <c r="T112" s="61">
        <f t="shared" si="21"/>
        <v>1.6541633702823018E-6</v>
      </c>
      <c r="AD112" s="61" t="s">
        <v>48</v>
      </c>
      <c r="AI112" s="61">
        <v>68</v>
      </c>
      <c r="AJ112" s="61" t="s">
        <v>51</v>
      </c>
    </row>
    <row r="113" spans="1:36" s="61" customFormat="1" ht="12.95" customHeight="1" x14ac:dyDescent="0.2">
      <c r="A113" s="63" t="s">
        <v>57</v>
      </c>
      <c r="B113" s="63"/>
      <c r="C113" s="279">
        <v>49400.421999999999</v>
      </c>
      <c r="D113" s="279"/>
      <c r="E113" s="245">
        <f t="shared" si="16"/>
        <v>18622.959522462632</v>
      </c>
      <c r="F113" s="86">
        <f t="shared" si="17"/>
        <v>18623</v>
      </c>
      <c r="G113" s="234">
        <f t="shared" si="18"/>
        <v>-2.7662599997711368E-2</v>
      </c>
      <c r="I113" s="61">
        <f t="shared" si="23"/>
        <v>-2.7662599997711368E-2</v>
      </c>
      <c r="O113" s="239"/>
      <c r="P113" s="15">
        <f t="shared" si="19"/>
        <v>-3.1537732249050467E-2</v>
      </c>
      <c r="Q113" s="242">
        <f t="shared" si="22"/>
        <v>34381.921999999999</v>
      </c>
      <c r="R113" s="86">
        <f t="shared" si="20"/>
        <v>1.5016649965368432E-5</v>
      </c>
      <c r="S113" s="62">
        <v>0.1</v>
      </c>
      <c r="T113" s="61">
        <f t="shared" si="21"/>
        <v>1.5016649965368434E-6</v>
      </c>
      <c r="AD113" s="61" t="s">
        <v>48</v>
      </c>
      <c r="AI113" s="61">
        <v>68</v>
      </c>
      <c r="AJ113" s="61" t="s">
        <v>51</v>
      </c>
    </row>
    <row r="114" spans="1:36" s="61" customFormat="1" ht="12.95" customHeight="1" x14ac:dyDescent="0.2">
      <c r="A114" s="276" t="s">
        <v>370</v>
      </c>
      <c r="B114" s="277" t="s">
        <v>81</v>
      </c>
      <c r="C114" s="278">
        <v>49423.659</v>
      </c>
      <c r="D114" s="278" t="s">
        <v>125</v>
      </c>
      <c r="E114" s="245">
        <f t="shared" si="16"/>
        <v>18656.961262569763</v>
      </c>
      <c r="F114" s="86">
        <f t="shared" si="17"/>
        <v>18657</v>
      </c>
      <c r="G114" s="234">
        <f t="shared" si="18"/>
        <v>-2.6473399993847124E-2</v>
      </c>
      <c r="I114" s="61">
        <f t="shared" si="23"/>
        <v>-2.6473399993847124E-2</v>
      </c>
      <c r="O114" s="239"/>
      <c r="P114" s="15">
        <f t="shared" si="19"/>
        <v>-3.183891359468486E-2</v>
      </c>
      <c r="Q114" s="242">
        <f t="shared" si="22"/>
        <v>34405.159</v>
      </c>
      <c r="R114" s="86">
        <f t="shared" si="20"/>
        <v>2.878873620077473E-5</v>
      </c>
      <c r="S114" s="62">
        <v>0.1</v>
      </c>
      <c r="T114" s="61">
        <f t="shared" si="21"/>
        <v>2.8788736200774731E-6</v>
      </c>
    </row>
    <row r="115" spans="1:36" s="61" customFormat="1" ht="12.95" customHeight="1" x14ac:dyDescent="0.2">
      <c r="A115" s="63" t="s">
        <v>6</v>
      </c>
      <c r="B115" s="63"/>
      <c r="C115" s="279">
        <v>49778.332799999996</v>
      </c>
      <c r="D115" s="279">
        <v>4.0000000000000002E-4</v>
      </c>
      <c r="E115" s="245">
        <f t="shared" si="16"/>
        <v>19175.940750903344</v>
      </c>
      <c r="F115" s="86">
        <f t="shared" si="17"/>
        <v>19176</v>
      </c>
      <c r="G115" s="234">
        <f t="shared" si="18"/>
        <v>-4.0491200001270045E-2</v>
      </c>
      <c r="J115" s="61">
        <f>G115</f>
        <v>-4.0491200001270045E-2</v>
      </c>
      <c r="O115" s="239"/>
      <c r="P115" s="15">
        <f t="shared" si="19"/>
        <v>-3.6393167180133711E-2</v>
      </c>
      <c r="Q115" s="242">
        <f t="shared" si="22"/>
        <v>34759.832799999996</v>
      </c>
      <c r="R115" s="86">
        <f t="shared" si="20"/>
        <v>1.6793873003110622E-5</v>
      </c>
      <c r="S115" s="62">
        <v>1</v>
      </c>
      <c r="T115" s="61">
        <f t="shared" si="21"/>
        <v>1.6793873003110622E-5</v>
      </c>
    </row>
    <row r="116" spans="1:36" s="61" customFormat="1" ht="12.95" customHeight="1" x14ac:dyDescent="0.2">
      <c r="A116" s="63" t="s">
        <v>6</v>
      </c>
      <c r="B116" s="63"/>
      <c r="C116" s="279">
        <v>49778.334000000003</v>
      </c>
      <c r="D116" s="279">
        <v>8.0000000000000004E-4</v>
      </c>
      <c r="E116" s="245">
        <f t="shared" si="16"/>
        <v>19175.942506813673</v>
      </c>
      <c r="F116" s="86">
        <f t="shared" si="17"/>
        <v>19176</v>
      </c>
      <c r="G116" s="234">
        <f t="shared" si="18"/>
        <v>-3.9291199995204806E-2</v>
      </c>
      <c r="J116" s="61">
        <f>G116</f>
        <v>-3.9291199995204806E-2</v>
      </c>
      <c r="O116" s="239"/>
      <c r="P116" s="15">
        <f t="shared" si="19"/>
        <v>-3.6393167180133711E-2</v>
      </c>
      <c r="Q116" s="242">
        <f t="shared" si="22"/>
        <v>34759.834000000003</v>
      </c>
      <c r="R116" s="86">
        <f t="shared" si="20"/>
        <v>8.3985941972288992E-6</v>
      </c>
      <c r="S116" s="62">
        <v>1</v>
      </c>
      <c r="T116" s="61">
        <f t="shared" si="21"/>
        <v>8.3985941972288992E-6</v>
      </c>
    </row>
    <row r="117" spans="1:36" s="61" customFormat="1" ht="12.95" customHeight="1" x14ac:dyDescent="0.2">
      <c r="A117" s="275" t="s">
        <v>6</v>
      </c>
      <c r="B117" s="275"/>
      <c r="C117" s="280">
        <v>49784.482900000003</v>
      </c>
      <c r="D117" s="280">
        <v>4.0000000000000002E-4</v>
      </c>
      <c r="E117" s="245">
        <f t="shared" si="16"/>
        <v>19184.939937624222</v>
      </c>
      <c r="F117" s="86">
        <f t="shared" si="17"/>
        <v>19185</v>
      </c>
      <c r="G117" s="234">
        <f t="shared" ref="G117:G123" si="24">+C117-(C$7+F117*C$8)</f>
        <v>-4.1046999991522171E-2</v>
      </c>
      <c r="J117" s="61">
        <f>G117</f>
        <v>-4.1046999991522171E-2</v>
      </c>
      <c r="O117" s="239"/>
      <c r="P117" s="15">
        <f t="shared" si="19"/>
        <v>-3.6471427557463555E-2</v>
      </c>
      <c r="Q117" s="242">
        <f t="shared" si="22"/>
        <v>34765.982900000003</v>
      </c>
      <c r="R117" s="86">
        <f t="shared" ref="R117:R148" si="25">+(P117-G117)^2</f>
        <v>2.0935863099317082E-5</v>
      </c>
      <c r="S117" s="62">
        <v>1</v>
      </c>
      <c r="T117" s="61">
        <f t="shared" si="21"/>
        <v>2.0935863099317082E-5</v>
      </c>
    </row>
    <row r="118" spans="1:36" s="61" customFormat="1" ht="12.95" customHeight="1" x14ac:dyDescent="0.2">
      <c r="A118" s="63" t="s">
        <v>6</v>
      </c>
      <c r="B118" s="63"/>
      <c r="C118" s="279">
        <v>49784.483200000002</v>
      </c>
      <c r="D118" s="279">
        <v>4.0000000000000002E-4</v>
      </c>
      <c r="E118" s="245">
        <f t="shared" si="16"/>
        <v>19184.9403766018</v>
      </c>
      <c r="F118" s="86">
        <f t="shared" si="17"/>
        <v>19185</v>
      </c>
      <c r="G118" s="234">
        <f t="shared" si="24"/>
        <v>-4.074699999182485E-2</v>
      </c>
      <c r="J118" s="61">
        <f>G118</f>
        <v>-4.074699999182485E-2</v>
      </c>
      <c r="O118" s="239"/>
      <c r="P118" s="15">
        <f t="shared" si="19"/>
        <v>-3.6471427557463555E-2</v>
      </c>
      <c r="Q118" s="242">
        <f t="shared" si="22"/>
        <v>34765.983200000002</v>
      </c>
      <c r="R118" s="86">
        <f t="shared" si="25"/>
        <v>1.8280519641470171E-5</v>
      </c>
      <c r="S118" s="62">
        <v>1</v>
      </c>
      <c r="T118" s="61">
        <f t="shared" si="21"/>
        <v>1.8280519641470171E-5</v>
      </c>
    </row>
    <row r="119" spans="1:36" s="61" customFormat="1" ht="12.95" customHeight="1" x14ac:dyDescent="0.2">
      <c r="A119" s="276" t="s">
        <v>370</v>
      </c>
      <c r="B119" s="277" t="s">
        <v>81</v>
      </c>
      <c r="C119" s="278">
        <v>49788.59</v>
      </c>
      <c r="D119" s="278" t="s">
        <v>125</v>
      </c>
      <c r="E119" s="245">
        <f t="shared" si="16"/>
        <v>19190.949687023618</v>
      </c>
      <c r="F119" s="86">
        <f t="shared" si="17"/>
        <v>19191</v>
      </c>
      <c r="G119" s="234">
        <f t="shared" si="24"/>
        <v>-3.4384200000204146E-2</v>
      </c>
      <c r="I119" s="61">
        <f>G119</f>
        <v>-3.4384200000204146E-2</v>
      </c>
      <c r="O119" s="239"/>
      <c r="P119" s="15">
        <f t="shared" si="19"/>
        <v>-3.6523587598441543E-2</v>
      </c>
      <c r="Q119" s="242">
        <f t="shared" si="22"/>
        <v>34770.089999999997</v>
      </c>
      <c r="R119" s="86">
        <f t="shared" si="25"/>
        <v>4.5769792954919766E-6</v>
      </c>
      <c r="S119" s="62">
        <v>0.1</v>
      </c>
      <c r="T119" s="61">
        <f t="shared" si="21"/>
        <v>4.5769792954919767E-7</v>
      </c>
    </row>
    <row r="120" spans="1:36" s="61" customFormat="1" ht="12.95" customHeight="1" x14ac:dyDescent="0.2">
      <c r="A120" s="276" t="s">
        <v>419</v>
      </c>
      <c r="B120" s="277" t="s">
        <v>81</v>
      </c>
      <c r="C120" s="278">
        <v>49796.103000000003</v>
      </c>
      <c r="D120" s="278" t="s">
        <v>125</v>
      </c>
      <c r="E120" s="245">
        <f t="shared" si="16"/>
        <v>19201.943148891547</v>
      </c>
      <c r="F120" s="86">
        <f t="shared" si="17"/>
        <v>19202</v>
      </c>
      <c r="G120" s="234">
        <f t="shared" si="24"/>
        <v>-3.885239999362966E-2</v>
      </c>
      <c r="I120" s="61">
        <f>G120</f>
        <v>-3.885239999362966E-2</v>
      </c>
      <c r="O120" s="239"/>
      <c r="P120" s="15">
        <f t="shared" si="19"/>
        <v>-3.6619186199002327E-2</v>
      </c>
      <c r="Q120" s="242">
        <f t="shared" si="22"/>
        <v>34777.603000000003</v>
      </c>
      <c r="R120" s="86">
        <f t="shared" si="25"/>
        <v>4.9872438525138158E-6</v>
      </c>
      <c r="S120" s="62">
        <v>0.1</v>
      </c>
      <c r="T120" s="61">
        <f t="shared" si="21"/>
        <v>4.9872438525138162E-7</v>
      </c>
    </row>
    <row r="121" spans="1:36" s="61" customFormat="1" ht="12.95" customHeight="1" x14ac:dyDescent="0.2">
      <c r="A121" s="276" t="s">
        <v>370</v>
      </c>
      <c r="B121" s="277" t="s">
        <v>81</v>
      </c>
      <c r="C121" s="278">
        <v>50131.654000000002</v>
      </c>
      <c r="D121" s="278" t="s">
        <v>125</v>
      </c>
      <c r="E121" s="245">
        <f t="shared" si="16"/>
        <v>19692.941035653475</v>
      </c>
      <c r="F121" s="86">
        <f t="shared" si="17"/>
        <v>19693</v>
      </c>
      <c r="G121" s="234">
        <f t="shared" si="24"/>
        <v>-4.0296599989233073E-2</v>
      </c>
      <c r="I121" s="61">
        <f>G121</f>
        <v>-4.0296599989233073E-2</v>
      </c>
      <c r="O121" s="239"/>
      <c r="P121" s="15">
        <f t="shared" si="19"/>
        <v>-4.084926754489468E-2</v>
      </c>
      <c r="Q121" s="242">
        <f t="shared" si="22"/>
        <v>35113.154000000002</v>
      </c>
      <c r="R121" s="86">
        <f t="shared" si="25"/>
        <v>3.0544142708097519E-7</v>
      </c>
      <c r="S121" s="62">
        <v>0.1</v>
      </c>
      <c r="T121" s="61">
        <f t="shared" si="21"/>
        <v>3.0544142708097519E-8</v>
      </c>
    </row>
    <row r="122" spans="1:36" s="61" customFormat="1" ht="12.95" customHeight="1" x14ac:dyDescent="0.2">
      <c r="A122" s="275" t="s">
        <v>53</v>
      </c>
      <c r="B122" s="275"/>
      <c r="C122" s="280">
        <v>50188.39</v>
      </c>
      <c r="D122" s="280">
        <v>5.0000000000000001E-3</v>
      </c>
      <c r="E122" s="245">
        <f t="shared" si="16"/>
        <v>19775.960475629287</v>
      </c>
      <c r="F122" s="86">
        <f t="shared" si="17"/>
        <v>19776</v>
      </c>
      <c r="G122" s="234">
        <f t="shared" si="24"/>
        <v>-2.701119999983348E-2</v>
      </c>
      <c r="I122" s="61">
        <f>G122</f>
        <v>-2.701119999983348E-2</v>
      </c>
      <c r="O122" s="239"/>
      <c r="P122" s="15">
        <f t="shared" si="19"/>
        <v>-4.1557162669090167E-2</v>
      </c>
      <c r="Q122" s="242">
        <f t="shared" si="22"/>
        <v>35169.89</v>
      </c>
      <c r="R122" s="86">
        <f t="shared" si="25"/>
        <v>2.1158502997540915E-4</v>
      </c>
      <c r="S122" s="62">
        <v>0.1</v>
      </c>
      <c r="T122" s="61">
        <f t="shared" si="21"/>
        <v>2.1158502997540917E-5</v>
      </c>
      <c r="AD122" s="61" t="s">
        <v>48</v>
      </c>
      <c r="AE122" s="61">
        <v>9</v>
      </c>
      <c r="AG122" s="61" t="s">
        <v>52</v>
      </c>
      <c r="AI122" s="61" t="s">
        <v>70</v>
      </c>
      <c r="AJ122" s="61" t="s">
        <v>55</v>
      </c>
    </row>
    <row r="123" spans="1:36" s="61" customFormat="1" ht="12.95" customHeight="1" x14ac:dyDescent="0.2">
      <c r="A123" s="281" t="s">
        <v>370</v>
      </c>
      <c r="B123" s="282" t="s">
        <v>81</v>
      </c>
      <c r="C123" s="283">
        <v>50511.61</v>
      </c>
      <c r="D123" s="283" t="s">
        <v>125</v>
      </c>
      <c r="E123" s="245">
        <f t="shared" si="16"/>
        <v>20248.914920584572</v>
      </c>
      <c r="F123" s="86">
        <f t="shared" si="17"/>
        <v>20249</v>
      </c>
      <c r="G123" s="234">
        <f t="shared" si="24"/>
        <v>-5.8143799993558787E-2</v>
      </c>
      <c r="I123" s="61">
        <f>G123</f>
        <v>-5.8143799993558787E-2</v>
      </c>
      <c r="N123" s="61">
        <f t="shared" ref="N123:N154" ca="1" si="26">+C$11+C$12*F123</f>
        <v>-8.0202731605845637E-2</v>
      </c>
      <c r="O123" s="239"/>
      <c r="P123" s="15">
        <f t="shared" si="19"/>
        <v>-4.5551735486617673E-2</v>
      </c>
      <c r="Q123" s="242">
        <f t="shared" si="22"/>
        <v>35493.11</v>
      </c>
      <c r="R123" s="86">
        <f t="shared" si="25"/>
        <v>1.5856008854696617E-4</v>
      </c>
      <c r="S123" s="62">
        <v>0.1</v>
      </c>
      <c r="T123" s="61">
        <f t="shared" si="21"/>
        <v>1.5856008854696617E-5</v>
      </c>
    </row>
    <row r="124" spans="1:36" s="61" customFormat="1" ht="12.95" customHeight="1" x14ac:dyDescent="0.2">
      <c r="A124" s="275" t="s">
        <v>53</v>
      </c>
      <c r="B124" s="275"/>
      <c r="C124" s="280">
        <v>50514.436000000002</v>
      </c>
      <c r="D124" s="280">
        <v>5.0000000000000001E-3</v>
      </c>
      <c r="E124" s="245">
        <f t="shared" si="16"/>
        <v>20253.050089390475</v>
      </c>
      <c r="F124" s="86">
        <f t="shared" si="17"/>
        <v>20253</v>
      </c>
      <c r="G124" s="234"/>
      <c r="N124" s="61">
        <f t="shared" ca="1" si="26"/>
        <v>-8.021626314669654E-2</v>
      </c>
      <c r="O124" s="239"/>
      <c r="P124" s="15">
        <f t="shared" si="19"/>
        <v>-4.5585229098399301E-2</v>
      </c>
      <c r="Q124" s="242">
        <f t="shared" si="22"/>
        <v>35495.936000000002</v>
      </c>
      <c r="R124" s="86">
        <f t="shared" si="25"/>
        <v>2.0780131119535502E-3</v>
      </c>
      <c r="S124" s="62">
        <v>0</v>
      </c>
      <c r="T124" s="61">
        <f t="shared" si="21"/>
        <v>0</v>
      </c>
      <c r="U124" s="3">
        <v>3.4231400008138735E-2</v>
      </c>
      <c r="AD124" s="61" t="s">
        <v>48</v>
      </c>
      <c r="AE124" s="61">
        <v>7</v>
      </c>
      <c r="AG124" s="61" t="s">
        <v>52</v>
      </c>
      <c r="AI124" s="61" t="s">
        <v>71</v>
      </c>
      <c r="AJ124" s="61" t="s">
        <v>55</v>
      </c>
    </row>
    <row r="125" spans="1:36" s="61" customFormat="1" ht="12.95" customHeight="1" x14ac:dyDescent="0.2">
      <c r="A125" s="275" t="s">
        <v>57</v>
      </c>
      <c r="B125" s="275"/>
      <c r="C125" s="280">
        <v>50540.327599999997</v>
      </c>
      <c r="D125" s="280">
        <v>5.9999999999999995E-4</v>
      </c>
      <c r="E125" s="245">
        <f t="shared" si="16"/>
        <v>20290.936195779319</v>
      </c>
      <c r="F125" s="86">
        <f t="shared" si="17"/>
        <v>20291</v>
      </c>
      <c r="G125" s="234">
        <f t="shared" ref="G125:G143" si="27">+C125-(C$7+F125*C$8)</f>
        <v>-4.3604200000117999E-2</v>
      </c>
      <c r="N125" s="61">
        <f t="shared" ca="1" si="26"/>
        <v>-8.0344812784780006E-2</v>
      </c>
      <c r="O125" s="239"/>
      <c r="P125" s="15">
        <f t="shared" si="19"/>
        <v>-4.5903178231679637E-2</v>
      </c>
      <c r="Q125" s="242">
        <f t="shared" si="22"/>
        <v>35521.827599999997</v>
      </c>
      <c r="R125" s="86">
        <f t="shared" si="25"/>
        <v>5.285300909194277E-6</v>
      </c>
      <c r="S125" s="62">
        <v>0.1</v>
      </c>
      <c r="T125" s="61">
        <f t="shared" si="21"/>
        <v>5.2853009091942768E-7</v>
      </c>
      <c r="AD125" s="61" t="s">
        <v>72</v>
      </c>
      <c r="AI125" s="61">
        <v>102</v>
      </c>
      <c r="AJ125" s="61" t="s">
        <v>51</v>
      </c>
    </row>
    <row r="126" spans="1:36" s="61" customFormat="1" ht="12.95" customHeight="1" x14ac:dyDescent="0.2">
      <c r="A126" s="275" t="s">
        <v>7</v>
      </c>
      <c r="B126" s="275"/>
      <c r="C126" s="280">
        <v>50540.327599999997</v>
      </c>
      <c r="D126" s="280">
        <v>5.9999999999999995E-4</v>
      </c>
      <c r="E126" s="245">
        <f t="shared" si="16"/>
        <v>20290.936195779319</v>
      </c>
      <c r="F126" s="86">
        <f t="shared" si="17"/>
        <v>20291</v>
      </c>
      <c r="G126" s="234">
        <f t="shared" si="27"/>
        <v>-4.3604200000117999E-2</v>
      </c>
      <c r="J126" s="61">
        <f>G126</f>
        <v>-4.3604200000117999E-2</v>
      </c>
      <c r="N126" s="61">
        <f t="shared" ca="1" si="26"/>
        <v>-8.0344812784780006E-2</v>
      </c>
      <c r="O126" s="239"/>
      <c r="P126" s="15">
        <f t="shared" si="19"/>
        <v>-4.5903178231679637E-2</v>
      </c>
      <c r="Q126" s="242">
        <f t="shared" si="22"/>
        <v>35521.827599999997</v>
      </c>
      <c r="R126" s="86">
        <f t="shared" si="25"/>
        <v>5.285300909194277E-6</v>
      </c>
      <c r="S126" s="62">
        <v>1</v>
      </c>
      <c r="T126" s="61">
        <f t="shared" si="21"/>
        <v>5.285300909194277E-6</v>
      </c>
    </row>
    <row r="127" spans="1:36" s="61" customFormat="1" ht="12.95" customHeight="1" x14ac:dyDescent="0.2">
      <c r="A127" s="65" t="s">
        <v>7</v>
      </c>
      <c r="B127" s="24"/>
      <c r="C127" s="65">
        <v>50540.327599999997</v>
      </c>
      <c r="D127" s="65">
        <v>5.9999999999999995E-4</v>
      </c>
      <c r="E127" s="245">
        <f t="shared" si="16"/>
        <v>20290.936195779319</v>
      </c>
      <c r="F127" s="86">
        <f t="shared" si="17"/>
        <v>20291</v>
      </c>
      <c r="G127" s="234">
        <f t="shared" si="27"/>
        <v>-4.3604200000117999E-2</v>
      </c>
      <c r="J127" s="61">
        <f>G127</f>
        <v>-4.3604200000117999E-2</v>
      </c>
      <c r="N127" s="61">
        <f t="shared" ca="1" si="26"/>
        <v>-8.0344812784780006E-2</v>
      </c>
      <c r="O127" s="239"/>
      <c r="P127" s="15">
        <f t="shared" si="19"/>
        <v>-4.5903178231679637E-2</v>
      </c>
      <c r="Q127" s="242">
        <f t="shared" si="22"/>
        <v>35521.827599999997</v>
      </c>
      <c r="R127" s="86">
        <f t="shared" si="25"/>
        <v>5.285300909194277E-6</v>
      </c>
      <c r="S127" s="62">
        <v>1</v>
      </c>
      <c r="T127" s="61">
        <f t="shared" si="21"/>
        <v>5.285300909194277E-6</v>
      </c>
    </row>
    <row r="128" spans="1:36" s="61" customFormat="1" ht="12.95" customHeight="1" x14ac:dyDescent="0.2">
      <c r="A128" s="281" t="s">
        <v>419</v>
      </c>
      <c r="B128" s="282" t="s">
        <v>81</v>
      </c>
      <c r="C128" s="283">
        <v>50879.968999999997</v>
      </c>
      <c r="D128" s="283" t="s">
        <v>125</v>
      </c>
      <c r="E128" s="245">
        <f t="shared" si="16"/>
        <v>20787.919395522022</v>
      </c>
      <c r="F128" s="86">
        <f t="shared" si="17"/>
        <v>20788</v>
      </c>
      <c r="G128" s="234">
        <f t="shared" si="27"/>
        <v>-5.5085599997255486E-2</v>
      </c>
      <c r="I128" s="61">
        <f>G128</f>
        <v>-5.5085599997255486E-2</v>
      </c>
      <c r="N128" s="61">
        <f t="shared" ca="1" si="26"/>
        <v>-8.2026106735503312E-2</v>
      </c>
      <c r="O128" s="239"/>
      <c r="P128" s="15">
        <f t="shared" si="19"/>
        <v>-5.0021604238747311E-2</v>
      </c>
      <c r="Q128" s="242">
        <f t="shared" si="22"/>
        <v>35861.468999999997</v>
      </c>
      <c r="R128" s="86">
        <f t="shared" si="25"/>
        <v>2.5644053042188782E-5</v>
      </c>
      <c r="S128" s="62">
        <v>0.1</v>
      </c>
      <c r="T128" s="61">
        <f t="shared" si="21"/>
        <v>2.5644053042188785E-6</v>
      </c>
    </row>
    <row r="129" spans="1:25" s="61" customFormat="1" ht="12.95" customHeight="1" x14ac:dyDescent="0.2">
      <c r="A129" s="281" t="s">
        <v>419</v>
      </c>
      <c r="B129" s="282" t="s">
        <v>81</v>
      </c>
      <c r="C129" s="283">
        <v>50897.057999999997</v>
      </c>
      <c r="D129" s="283" t="s">
        <v>125</v>
      </c>
      <c r="E129" s="245">
        <f t="shared" si="16"/>
        <v>20812.92502175134</v>
      </c>
      <c r="F129" s="86">
        <f t="shared" si="17"/>
        <v>20813</v>
      </c>
      <c r="G129" s="234">
        <f t="shared" si="27"/>
        <v>-5.1240599997981917E-2</v>
      </c>
      <c r="I129" s="61">
        <f>G129</f>
        <v>-5.1240599997981917E-2</v>
      </c>
      <c r="N129" s="61">
        <f t="shared" ca="1" si="26"/>
        <v>-8.2110678865821393E-2</v>
      </c>
      <c r="O129" s="239"/>
      <c r="P129" s="15">
        <f t="shared" si="19"/>
        <v>-5.0226804658076898E-2</v>
      </c>
      <c r="Q129" s="242">
        <f t="shared" si="22"/>
        <v>35878.557999999997</v>
      </c>
      <c r="R129" s="86">
        <f t="shared" si="25"/>
        <v>1.0277809912131324E-6</v>
      </c>
      <c r="S129" s="62">
        <v>0.1</v>
      </c>
      <c r="T129" s="61">
        <f t="shared" si="21"/>
        <v>1.0277809912131325E-7</v>
      </c>
    </row>
    <row r="130" spans="1:25" s="61" customFormat="1" ht="12.95" customHeight="1" x14ac:dyDescent="0.2">
      <c r="A130" s="275" t="s">
        <v>8</v>
      </c>
      <c r="B130" s="275"/>
      <c r="C130" s="280">
        <v>51165.637300000002</v>
      </c>
      <c r="D130" s="280">
        <v>4.0000000000000002E-4</v>
      </c>
      <c r="E130" s="245">
        <f t="shared" si="16"/>
        <v>21205.925992477103</v>
      </c>
      <c r="F130" s="86">
        <f t="shared" si="17"/>
        <v>21206</v>
      </c>
      <c r="G130" s="234">
        <f t="shared" si="27"/>
        <v>-5.05771999960416E-2</v>
      </c>
      <c r="J130" s="61">
        <f>G130</f>
        <v>-5.05771999960416E-2</v>
      </c>
      <c r="N130" s="61">
        <f t="shared" ca="1" si="26"/>
        <v>-8.3440152754421515E-2</v>
      </c>
      <c r="O130" s="239"/>
      <c r="P130" s="15">
        <f t="shared" si="19"/>
        <v>-5.3427834005120384E-2</v>
      </c>
      <c r="Q130" s="242">
        <f t="shared" si="22"/>
        <v>36147.137300000002</v>
      </c>
      <c r="R130" s="86">
        <f t="shared" si="25"/>
        <v>8.1261142537165813E-6</v>
      </c>
      <c r="S130" s="62">
        <v>1</v>
      </c>
      <c r="T130" s="61">
        <f t="shared" si="21"/>
        <v>8.1261142537165813E-6</v>
      </c>
    </row>
    <row r="131" spans="1:25" s="61" customFormat="1" ht="12.95" customHeight="1" x14ac:dyDescent="0.2">
      <c r="A131" s="281" t="s">
        <v>419</v>
      </c>
      <c r="B131" s="282" t="s">
        <v>81</v>
      </c>
      <c r="C131" s="283">
        <v>51175.203999999998</v>
      </c>
      <c r="D131" s="283" t="s">
        <v>125</v>
      </c>
      <c r="E131" s="245">
        <f t="shared" si="16"/>
        <v>21219.924548533512</v>
      </c>
      <c r="F131" s="86">
        <f t="shared" si="17"/>
        <v>21220</v>
      </c>
      <c r="G131" s="234">
        <f t="shared" si="27"/>
        <v>-5.1563999993959442E-2</v>
      </c>
      <c r="I131" s="61">
        <f>G131</f>
        <v>-5.1563999993959442E-2</v>
      </c>
      <c r="N131" s="61">
        <f t="shared" ca="1" si="26"/>
        <v>-8.3487513147399633E-2</v>
      </c>
      <c r="O131" s="239"/>
      <c r="P131" s="15">
        <f t="shared" si="19"/>
        <v>-5.3541008105014026E-2</v>
      </c>
      <c r="Q131" s="242">
        <f t="shared" si="22"/>
        <v>36156.703999999998</v>
      </c>
      <c r="R131" s="86">
        <f t="shared" si="25"/>
        <v>3.9085610711756163E-6</v>
      </c>
      <c r="S131" s="62">
        <v>0.1</v>
      </c>
      <c r="T131" s="61">
        <f t="shared" si="21"/>
        <v>3.9085610711756167E-7</v>
      </c>
    </row>
    <row r="132" spans="1:25" s="61" customFormat="1" ht="12.95" customHeight="1" x14ac:dyDescent="0.2">
      <c r="A132" s="281" t="s">
        <v>419</v>
      </c>
      <c r="B132" s="282" t="s">
        <v>75</v>
      </c>
      <c r="C132" s="283">
        <v>51226.122000000003</v>
      </c>
      <c r="D132" s="283" t="s">
        <v>125</v>
      </c>
      <c r="E132" s="245">
        <f t="shared" si="16"/>
        <v>21294.430749969793</v>
      </c>
      <c r="F132" s="86">
        <f t="shared" si="17"/>
        <v>21294.5</v>
      </c>
      <c r="G132" s="234">
        <f t="shared" si="27"/>
        <v>-4.7325899991847109E-2</v>
      </c>
      <c r="I132" s="61">
        <f>G132</f>
        <v>-4.7325899991847109E-2</v>
      </c>
      <c r="N132" s="61">
        <f t="shared" ca="1" si="26"/>
        <v>-8.3739538095747496E-2</v>
      </c>
      <c r="O132" s="239"/>
      <c r="P132" s="15">
        <f t="shared" si="19"/>
        <v>-5.4142263789566256E-2</v>
      </c>
      <c r="Q132" s="242">
        <f t="shared" si="22"/>
        <v>36207.622000000003</v>
      </c>
      <c r="R132" s="86">
        <f t="shared" si="25"/>
        <v>4.6462815422856187E-5</v>
      </c>
      <c r="S132" s="62">
        <v>0.1</v>
      </c>
      <c r="T132" s="61">
        <f t="shared" si="21"/>
        <v>4.6462815422856187E-6</v>
      </c>
    </row>
    <row r="133" spans="1:25" s="61" customFormat="1" ht="12.95" customHeight="1" x14ac:dyDescent="0.2">
      <c r="A133" s="281" t="s">
        <v>370</v>
      </c>
      <c r="B133" s="282" t="s">
        <v>81</v>
      </c>
      <c r="C133" s="283">
        <v>51586.612000000001</v>
      </c>
      <c r="D133" s="283" t="s">
        <v>125</v>
      </c>
      <c r="E133" s="245">
        <f t="shared" si="16"/>
        <v>21821.920842977433</v>
      </c>
      <c r="F133" s="86">
        <f t="shared" si="17"/>
        <v>21822</v>
      </c>
      <c r="G133" s="234">
        <f t="shared" si="27"/>
        <v>-5.4096399995614775E-2</v>
      </c>
      <c r="I133" s="61">
        <f>G133</f>
        <v>-5.4096399995614775E-2</v>
      </c>
      <c r="N133" s="61">
        <f t="shared" ca="1" si="26"/>
        <v>-8.5524010045458856E-2</v>
      </c>
      <c r="O133" s="239"/>
      <c r="P133" s="15">
        <f t="shared" si="19"/>
        <v>-5.8351688681589561E-2</v>
      </c>
      <c r="Q133" s="242">
        <f t="shared" si="22"/>
        <v>36568.112000000001</v>
      </c>
      <c r="R133" s="86">
        <f t="shared" si="25"/>
        <v>1.8107481800985028E-5</v>
      </c>
      <c r="S133" s="62">
        <v>0.1</v>
      </c>
      <c r="T133" s="61">
        <f t="shared" si="21"/>
        <v>1.8107481800985029E-6</v>
      </c>
    </row>
    <row r="134" spans="1:25" s="61" customFormat="1" ht="12.95" customHeight="1" x14ac:dyDescent="0.2">
      <c r="A134" s="281" t="s">
        <v>472</v>
      </c>
      <c r="B134" s="282" t="s">
        <v>81</v>
      </c>
      <c r="C134" s="283">
        <v>51602.327100000002</v>
      </c>
      <c r="D134" s="283" t="s">
        <v>125</v>
      </c>
      <c r="E134" s="245">
        <f t="shared" si="16"/>
        <v>21844.916098215097</v>
      </c>
      <c r="F134" s="86">
        <f t="shared" si="17"/>
        <v>21845</v>
      </c>
      <c r="G134" s="234">
        <f t="shared" si="27"/>
        <v>-5.7338999991770834E-2</v>
      </c>
      <c r="N134" s="61">
        <f t="shared" ca="1" si="26"/>
        <v>-8.5601816405351486E-2</v>
      </c>
      <c r="O134" s="239"/>
      <c r="P134" s="15">
        <f t="shared" si="19"/>
        <v>-5.8533322184632627E-2</v>
      </c>
      <c r="Q134" s="242">
        <f t="shared" si="22"/>
        <v>36583.827100000002</v>
      </c>
      <c r="R134" s="86">
        <f t="shared" si="25"/>
        <v>1.4264055003622034E-6</v>
      </c>
      <c r="S134" s="62">
        <v>1</v>
      </c>
      <c r="T134" s="61">
        <f t="shared" si="21"/>
        <v>1.4264055003622034E-6</v>
      </c>
    </row>
    <row r="135" spans="1:25" s="61" customFormat="1" ht="12.95" customHeight="1" x14ac:dyDescent="0.2">
      <c r="A135" s="11" t="s">
        <v>74</v>
      </c>
      <c r="B135" s="24"/>
      <c r="C135" s="11">
        <v>51602.3295</v>
      </c>
      <c r="D135" s="11">
        <v>5.0000000000000001E-4</v>
      </c>
      <c r="E135" s="245">
        <f t="shared" si="16"/>
        <v>21844.919610035737</v>
      </c>
      <c r="F135" s="86">
        <f t="shared" si="17"/>
        <v>21845</v>
      </c>
      <c r="G135" s="234">
        <f t="shared" si="27"/>
        <v>-5.4938999994192272E-2</v>
      </c>
      <c r="J135" s="61">
        <f>G135</f>
        <v>-5.4938999994192272E-2</v>
      </c>
      <c r="N135" s="61">
        <f t="shared" ca="1" si="26"/>
        <v>-8.5601816405351486E-2</v>
      </c>
      <c r="O135" s="239"/>
      <c r="P135" s="15">
        <f t="shared" si="19"/>
        <v>-5.8533322184632627E-2</v>
      </c>
      <c r="Q135" s="242">
        <f t="shared" si="22"/>
        <v>36583.8295</v>
      </c>
      <c r="R135" s="86">
        <f t="shared" si="25"/>
        <v>1.2919152008691951E-5</v>
      </c>
      <c r="S135" s="62">
        <v>1</v>
      </c>
      <c r="T135" s="61">
        <f t="shared" si="21"/>
        <v>1.2919152008691951E-5</v>
      </c>
    </row>
    <row r="136" spans="1:25" s="61" customFormat="1" ht="12.95" customHeight="1" x14ac:dyDescent="0.2">
      <c r="A136" s="281" t="s">
        <v>370</v>
      </c>
      <c r="B136" s="282" t="s">
        <v>81</v>
      </c>
      <c r="C136" s="283">
        <v>51629.664700000001</v>
      </c>
      <c r="D136" s="283" t="s">
        <v>125</v>
      </c>
      <c r="E136" s="245">
        <f t="shared" si="16"/>
        <v>21884.918076540725</v>
      </c>
      <c r="F136" s="86">
        <f t="shared" si="17"/>
        <v>21885</v>
      </c>
      <c r="G136" s="234">
        <f t="shared" si="27"/>
        <v>-5.5986999992455821E-2</v>
      </c>
      <c r="N136" s="61">
        <f t="shared" ca="1" si="26"/>
        <v>-8.5737131813860404E-2</v>
      </c>
      <c r="O136" s="239"/>
      <c r="P136" s="15">
        <f t="shared" si="19"/>
        <v>-5.8848827308311411E-2</v>
      </c>
      <c r="Q136" s="242">
        <f t="shared" si="22"/>
        <v>36611.164700000001</v>
      </c>
      <c r="R136" s="86">
        <f t="shared" si="25"/>
        <v>8.1900555857772051E-6</v>
      </c>
      <c r="S136" s="62">
        <v>1</v>
      </c>
      <c r="T136" s="61">
        <f t="shared" si="21"/>
        <v>8.1900555857772051E-6</v>
      </c>
    </row>
    <row r="137" spans="1:25" s="61" customFormat="1" ht="12.95" customHeight="1" x14ac:dyDescent="0.2">
      <c r="A137" s="11" t="s">
        <v>74</v>
      </c>
      <c r="B137" s="25" t="s">
        <v>75</v>
      </c>
      <c r="C137" s="11">
        <v>51644.356399999997</v>
      </c>
      <c r="D137" s="11">
        <v>8.9999999999999998E-4</v>
      </c>
      <c r="E137" s="245">
        <f t="shared" si="16"/>
        <v>21906.415832926305</v>
      </c>
      <c r="F137" s="86">
        <f t="shared" si="17"/>
        <v>21906.5</v>
      </c>
      <c r="G137" s="234">
        <f t="shared" si="27"/>
        <v>-5.7520299997122493E-2</v>
      </c>
      <c r="J137" s="61">
        <f>G137</f>
        <v>-5.7520299997122493E-2</v>
      </c>
      <c r="N137" s="61">
        <f t="shared" ca="1" si="26"/>
        <v>-8.5809863845933948E-2</v>
      </c>
      <c r="O137" s="239"/>
      <c r="P137" s="15">
        <f t="shared" si="19"/>
        <v>-5.9018212329698963E-2</v>
      </c>
      <c r="Q137" s="242">
        <f t="shared" si="22"/>
        <v>36625.856399999997</v>
      </c>
      <c r="R137" s="86">
        <f t="shared" si="25"/>
        <v>2.2437413560846824E-6</v>
      </c>
      <c r="S137" s="62">
        <v>1</v>
      </c>
      <c r="T137" s="61">
        <f t="shared" si="21"/>
        <v>2.2437413560846824E-6</v>
      </c>
    </row>
    <row r="138" spans="1:25" s="61" customFormat="1" ht="12.95" customHeight="1" x14ac:dyDescent="0.2">
      <c r="A138" s="284" t="s">
        <v>18</v>
      </c>
      <c r="B138" s="275"/>
      <c r="C138" s="280">
        <v>51961.794280000002</v>
      </c>
      <c r="D138" s="280">
        <v>1.6000000000000001E-4</v>
      </c>
      <c r="E138" s="245">
        <f t="shared" si="16"/>
        <v>22370.909541060653</v>
      </c>
      <c r="F138" s="86">
        <f t="shared" si="17"/>
        <v>22371</v>
      </c>
      <c r="G138" s="234">
        <f t="shared" si="27"/>
        <v>-6.1820199989597313E-2</v>
      </c>
      <c r="K138" s="61">
        <f>G138</f>
        <v>-6.1820199989597313E-2</v>
      </c>
      <c r="N138" s="61">
        <f t="shared" ca="1" si="26"/>
        <v>-8.7381214027243762E-2</v>
      </c>
      <c r="O138" s="239"/>
      <c r="P138" s="15">
        <f t="shared" si="19"/>
        <v>-6.2643744443155222E-2</v>
      </c>
      <c r="Q138" s="242">
        <f t="shared" si="22"/>
        <v>36943.294280000002</v>
      </c>
      <c r="R138" s="86">
        <f t="shared" si="25"/>
        <v>6.7822546698599481E-7</v>
      </c>
      <c r="S138" s="62">
        <v>1</v>
      </c>
      <c r="T138" s="61">
        <f t="shared" si="21"/>
        <v>6.7822546698599481E-7</v>
      </c>
      <c r="Y138" s="61" t="s">
        <v>806</v>
      </c>
    </row>
    <row r="139" spans="1:25" s="61" customFormat="1" ht="12.95" customHeight="1" x14ac:dyDescent="0.2">
      <c r="A139" s="281" t="s">
        <v>18</v>
      </c>
      <c r="B139" s="282" t="s">
        <v>81</v>
      </c>
      <c r="C139" s="283">
        <v>51961.794300000001</v>
      </c>
      <c r="D139" s="283" t="s">
        <v>125</v>
      </c>
      <c r="E139" s="245">
        <f t="shared" si="16"/>
        <v>22370.909570325824</v>
      </c>
      <c r="F139" s="86">
        <f t="shared" si="17"/>
        <v>22371</v>
      </c>
      <c r="G139" s="234">
        <f t="shared" si="27"/>
        <v>-6.1800199990102556E-2</v>
      </c>
      <c r="K139" s="61">
        <f>G139</f>
        <v>-6.1800199990102556E-2</v>
      </c>
      <c r="N139" s="61">
        <f t="shared" ca="1" si="26"/>
        <v>-8.7381214027243762E-2</v>
      </c>
      <c r="O139" s="239"/>
      <c r="P139" s="15">
        <f t="shared" si="19"/>
        <v>-6.2643744443155222E-2</v>
      </c>
      <c r="Q139" s="242">
        <f t="shared" si="22"/>
        <v>36943.294300000001</v>
      </c>
      <c r="R139" s="86">
        <f t="shared" si="25"/>
        <v>7.1156724427592222E-7</v>
      </c>
      <c r="S139" s="62">
        <v>1</v>
      </c>
      <c r="T139" s="61">
        <f t="shared" si="21"/>
        <v>7.1156724427592222E-7</v>
      </c>
    </row>
    <row r="140" spans="1:25" s="61" customFormat="1" ht="12.95" customHeight="1" x14ac:dyDescent="0.2">
      <c r="A140" s="281" t="s">
        <v>370</v>
      </c>
      <c r="B140" s="282" t="s">
        <v>81</v>
      </c>
      <c r="C140" s="283">
        <v>51996.6492</v>
      </c>
      <c r="D140" s="283" t="s">
        <v>125</v>
      </c>
      <c r="E140" s="245">
        <f t="shared" si="16"/>
        <v>22421.911302531356</v>
      </c>
      <c r="F140" s="86">
        <f t="shared" si="17"/>
        <v>22422</v>
      </c>
      <c r="G140" s="234">
        <f t="shared" si="27"/>
        <v>-6.0616399998252746E-2</v>
      </c>
      <c r="N140" s="61">
        <f t="shared" ca="1" si="26"/>
        <v>-8.7553741173092642E-2</v>
      </c>
      <c r="O140" s="239"/>
      <c r="P140" s="15">
        <f t="shared" si="19"/>
        <v>-6.3037855076797003E-2</v>
      </c>
      <c r="Q140" s="242">
        <f t="shared" si="22"/>
        <v>36978.1492</v>
      </c>
      <c r="R140" s="86">
        <f t="shared" si="25"/>
        <v>5.8634446974077755E-6</v>
      </c>
      <c r="S140" s="62">
        <v>1</v>
      </c>
      <c r="T140" s="61">
        <f t="shared" si="21"/>
        <v>5.8634446974077755E-6</v>
      </c>
    </row>
    <row r="141" spans="1:25" s="61" customFormat="1" ht="12.95" customHeight="1" x14ac:dyDescent="0.2">
      <c r="A141" s="281" t="s">
        <v>370</v>
      </c>
      <c r="B141" s="282" t="s">
        <v>81</v>
      </c>
      <c r="C141" s="283">
        <v>52265.907700000003</v>
      </c>
      <c r="D141" s="283" t="s">
        <v>125</v>
      </c>
      <c r="E141" s="245">
        <f t="shared" si="16"/>
        <v>22815.906118498791</v>
      </c>
      <c r="F141" s="86">
        <f t="shared" si="17"/>
        <v>22816</v>
      </c>
      <c r="G141" s="234">
        <f t="shared" si="27"/>
        <v>-6.4159199995629024E-2</v>
      </c>
      <c r="N141" s="61">
        <f t="shared" ca="1" si="26"/>
        <v>-8.8886597946905482E-2</v>
      </c>
      <c r="O141" s="239"/>
      <c r="P141" s="15">
        <f t="shared" si="19"/>
        <v>-6.6056167874427085E-2</v>
      </c>
      <c r="Q141" s="242">
        <f t="shared" si="22"/>
        <v>37247.407700000003</v>
      </c>
      <c r="R141" s="86">
        <f t="shared" si="25"/>
        <v>3.5984871331916168E-6</v>
      </c>
      <c r="S141" s="62">
        <v>1</v>
      </c>
      <c r="T141" s="61">
        <f t="shared" si="21"/>
        <v>3.5984871331916168E-6</v>
      </c>
    </row>
    <row r="142" spans="1:25" s="61" customFormat="1" ht="12.95" customHeight="1" x14ac:dyDescent="0.2">
      <c r="A142" s="11" t="s">
        <v>74</v>
      </c>
      <c r="B142" s="24"/>
      <c r="C142" s="11">
        <v>52338.347699999998</v>
      </c>
      <c r="D142" s="11">
        <v>5.0000000000000001E-4</v>
      </c>
      <c r="E142" s="245">
        <f t="shared" si="16"/>
        <v>22921.904571541789</v>
      </c>
      <c r="F142" s="86">
        <f t="shared" si="17"/>
        <v>22922</v>
      </c>
      <c r="G142" s="234">
        <f t="shared" si="27"/>
        <v>-6.5216399998462293E-2</v>
      </c>
      <c r="J142" s="61">
        <f>G142</f>
        <v>-6.5216399998462293E-2</v>
      </c>
      <c r="N142" s="61">
        <f t="shared" ca="1" si="26"/>
        <v>-8.9245183779454118E-2</v>
      </c>
      <c r="O142" s="239"/>
      <c r="P142" s="15">
        <f t="shared" si="19"/>
        <v>-6.6860225409423879E-2</v>
      </c>
      <c r="Q142" s="242">
        <f t="shared" si="22"/>
        <v>37319.847699999998</v>
      </c>
      <c r="R142" s="86">
        <f t="shared" si="25"/>
        <v>2.7021619817230262E-6</v>
      </c>
      <c r="S142" s="62">
        <v>1</v>
      </c>
      <c r="T142" s="61">
        <f t="shared" si="21"/>
        <v>2.7021619817230262E-6</v>
      </c>
    </row>
    <row r="143" spans="1:25" s="61" customFormat="1" ht="12.95" customHeight="1" x14ac:dyDescent="0.2">
      <c r="A143" s="281" t="s">
        <v>370</v>
      </c>
      <c r="B143" s="282" t="s">
        <v>81</v>
      </c>
      <c r="C143" s="283">
        <v>52350.6489</v>
      </c>
      <c r="D143" s="283" t="s">
        <v>125</v>
      </c>
      <c r="E143" s="245">
        <f t="shared" si="16"/>
        <v>22939.904408242131</v>
      </c>
      <c r="F143" s="86">
        <f t="shared" si="17"/>
        <v>22940</v>
      </c>
      <c r="G143" s="234">
        <f t="shared" si="27"/>
        <v>-6.5327999996952713E-2</v>
      </c>
      <c r="N143" s="61">
        <f t="shared" ca="1" si="26"/>
        <v>-8.9306075713283126E-2</v>
      </c>
      <c r="O143" s="239"/>
      <c r="P143" s="15">
        <f t="shared" si="19"/>
        <v>-6.6996427592472388E-2</v>
      </c>
      <c r="Q143" s="242">
        <f t="shared" si="22"/>
        <v>37332.1489</v>
      </c>
      <c r="R143" s="86">
        <f t="shared" si="25"/>
        <v>2.7836506414915655E-6</v>
      </c>
      <c r="S143" s="62">
        <v>1</v>
      </c>
      <c r="T143" s="61">
        <f t="shared" si="21"/>
        <v>2.7836506414915655E-6</v>
      </c>
    </row>
    <row r="144" spans="1:25" s="61" customFormat="1" ht="12.95" customHeight="1" x14ac:dyDescent="0.2">
      <c r="A144" s="275" t="s">
        <v>80</v>
      </c>
      <c r="B144" s="285" t="s">
        <v>81</v>
      </c>
      <c r="C144" s="280">
        <v>52618.597999999998</v>
      </c>
      <c r="D144" s="280">
        <v>5.0000000000000001E-3</v>
      </c>
      <c r="E144" s="245">
        <f t="shared" si="16"/>
        <v>23331.983233397652</v>
      </c>
      <c r="F144" s="86">
        <f t="shared" si="17"/>
        <v>23332</v>
      </c>
      <c r="G144" s="234"/>
      <c r="N144" s="61">
        <f t="shared" ca="1" si="26"/>
        <v>-9.0632166716670529E-2</v>
      </c>
      <c r="O144" s="239"/>
      <c r="P144" s="15">
        <f t="shared" si="19"/>
        <v>-6.9938422056832233E-2</v>
      </c>
      <c r="Q144" s="242">
        <f t="shared" si="22"/>
        <v>37600.097999999998</v>
      </c>
      <c r="R144" s="86">
        <f t="shared" si="25"/>
        <v>4.8913828797995974E-3</v>
      </c>
      <c r="S144" s="62"/>
      <c r="T144" s="61">
        <f t="shared" si="21"/>
        <v>0</v>
      </c>
      <c r="U144" s="74">
        <v>-1.1458399996627122E-2</v>
      </c>
    </row>
    <row r="145" spans="1:20" s="61" customFormat="1" ht="12.95" customHeight="1" x14ac:dyDescent="0.2">
      <c r="A145" s="281" t="s">
        <v>370</v>
      </c>
      <c r="B145" s="282" t="s">
        <v>81</v>
      </c>
      <c r="C145" s="283">
        <v>52660.911500000002</v>
      </c>
      <c r="D145" s="283" t="s">
        <v>125</v>
      </c>
      <c r="E145" s="245">
        <f t="shared" si="16"/>
        <v>23393.898826203225</v>
      </c>
      <c r="F145" s="86">
        <f t="shared" si="17"/>
        <v>23394</v>
      </c>
      <c r="G145" s="234">
        <f t="shared" ref="G145:G176" si="28">+C145-(C$7+F145*C$8)</f>
        <v>-6.9142799991823267E-2</v>
      </c>
      <c r="N145" s="61">
        <f t="shared" ca="1" si="26"/>
        <v>-9.0841905599859357E-2</v>
      </c>
      <c r="O145" s="239"/>
      <c r="P145" s="15">
        <f t="shared" si="19"/>
        <v>-7.0399501575184001E-2</v>
      </c>
      <c r="Q145" s="242">
        <f t="shared" si="22"/>
        <v>37642.411500000002</v>
      </c>
      <c r="R145" s="86">
        <f t="shared" si="25"/>
        <v>1.579298869621375E-6</v>
      </c>
      <c r="S145" s="62">
        <v>1</v>
      </c>
      <c r="T145" s="61">
        <f t="shared" si="21"/>
        <v>1.579298869621375E-6</v>
      </c>
    </row>
    <row r="146" spans="1:20" s="61" customFormat="1" ht="12.95" customHeight="1" x14ac:dyDescent="0.2">
      <c r="A146" s="47" t="s">
        <v>76</v>
      </c>
      <c r="B146" s="286"/>
      <c r="C146" s="280">
        <v>52694.396999999997</v>
      </c>
      <c r="D146" s="280">
        <v>2.9999999999999997E-4</v>
      </c>
      <c r="E146" s="245">
        <f t="shared" si="16"/>
        <v>23442.896772080792</v>
      </c>
      <c r="F146" s="86">
        <f t="shared" si="17"/>
        <v>23443</v>
      </c>
      <c r="G146" s="234">
        <f t="shared" si="28"/>
        <v>-7.0546599999943282E-2</v>
      </c>
      <c r="J146" s="61">
        <f>G146</f>
        <v>-7.0546599999943282E-2</v>
      </c>
      <c r="N146" s="61">
        <f t="shared" ca="1" si="26"/>
        <v>-9.1007666975282786E-2</v>
      </c>
      <c r="O146" s="239"/>
      <c r="P146" s="15">
        <f t="shared" si="19"/>
        <v>-7.0763084626470268E-2</v>
      </c>
      <c r="Q146" s="242">
        <f t="shared" si="22"/>
        <v>37675.896999999997</v>
      </c>
      <c r="R146" s="86">
        <f t="shared" si="25"/>
        <v>4.6865593522528594E-8</v>
      </c>
      <c r="S146" s="62">
        <v>1</v>
      </c>
      <c r="T146" s="61">
        <f t="shared" si="21"/>
        <v>4.6865593522528594E-8</v>
      </c>
    </row>
    <row r="147" spans="1:20" s="61" customFormat="1" ht="12.95" customHeight="1" x14ac:dyDescent="0.2">
      <c r="A147" s="281" t="s">
        <v>525</v>
      </c>
      <c r="B147" s="282" t="s">
        <v>75</v>
      </c>
      <c r="C147" s="283">
        <v>52735.059300000001</v>
      </c>
      <c r="D147" s="283" t="s">
        <v>125</v>
      </c>
      <c r="E147" s="245">
        <f t="shared" si="16"/>
        <v>23502.3962322847</v>
      </c>
      <c r="F147" s="86">
        <f t="shared" si="17"/>
        <v>23502.5</v>
      </c>
      <c r="G147" s="234">
        <f t="shared" si="28"/>
        <v>-7.091549999313429E-2</v>
      </c>
      <c r="K147" s="61">
        <f>G147</f>
        <v>-7.091549999313429E-2</v>
      </c>
      <c r="N147" s="61">
        <f t="shared" ca="1" si="26"/>
        <v>-9.1208948645439797E-2</v>
      </c>
      <c r="O147" s="239"/>
      <c r="P147" s="15">
        <f t="shared" si="19"/>
        <v>-7.1203606819518622E-2</v>
      </c>
      <c r="Q147" s="242">
        <f t="shared" si="22"/>
        <v>37716.559300000001</v>
      </c>
      <c r="R147" s="86">
        <f t="shared" si="25"/>
        <v>8.3005543409251783E-8</v>
      </c>
      <c r="S147" s="62">
        <v>1</v>
      </c>
      <c r="T147" s="61">
        <f t="shared" si="21"/>
        <v>8.3005543409251783E-8</v>
      </c>
    </row>
    <row r="148" spans="1:20" s="61" customFormat="1" ht="12.95" customHeight="1" x14ac:dyDescent="0.2">
      <c r="A148" s="281" t="s">
        <v>370</v>
      </c>
      <c r="B148" s="282" t="s">
        <v>81</v>
      </c>
      <c r="C148" s="283">
        <v>53097.6031</v>
      </c>
      <c r="D148" s="283" t="s">
        <v>125</v>
      </c>
      <c r="E148" s="245">
        <f t="shared" si="16"/>
        <v>24032.891565806698</v>
      </c>
      <c r="F148" s="86">
        <f t="shared" si="17"/>
        <v>24033</v>
      </c>
      <c r="G148" s="234">
        <f t="shared" si="28"/>
        <v>-7.4104599996644538E-2</v>
      </c>
      <c r="N148" s="61">
        <f t="shared" ca="1" si="26"/>
        <v>-9.3003569250789328E-2</v>
      </c>
      <c r="O148" s="239"/>
      <c r="P148" s="15">
        <f t="shared" si="19"/>
        <v>-7.5084185933518691E-2</v>
      </c>
      <c r="Q148" s="242">
        <f t="shared" si="22"/>
        <v>38079.1031</v>
      </c>
      <c r="R148" s="86">
        <f t="shared" si="25"/>
        <v>9.5958860772161146E-7</v>
      </c>
      <c r="S148" s="62">
        <v>1</v>
      </c>
      <c r="T148" s="61">
        <f t="shared" si="21"/>
        <v>9.5958860772161146E-7</v>
      </c>
    </row>
    <row r="149" spans="1:20" s="61" customFormat="1" ht="12.95" customHeight="1" x14ac:dyDescent="0.2">
      <c r="A149" s="281" t="s">
        <v>534</v>
      </c>
      <c r="B149" s="282" t="s">
        <v>81</v>
      </c>
      <c r="C149" s="283">
        <v>53442.718099999998</v>
      </c>
      <c r="D149" s="283" t="s">
        <v>125</v>
      </c>
      <c r="E149" s="245">
        <f t="shared" ref="E149:E212" si="29">+(C149-C$7)/C$8</f>
        <v>24537.884057826814</v>
      </c>
      <c r="F149" s="86">
        <f t="shared" ref="F149:F212" si="30">ROUND(2*E149,0)/2</f>
        <v>24538</v>
      </c>
      <c r="G149" s="234">
        <f t="shared" si="28"/>
        <v>-7.9235600001993589E-2</v>
      </c>
      <c r="N149" s="61">
        <f t="shared" ca="1" si="26"/>
        <v>-9.4711926283214426E-2</v>
      </c>
      <c r="O149" s="239"/>
      <c r="P149" s="15">
        <f t="shared" ref="P149:P212" si="31">+D$11+D$12*F149+D$13*F149^2</f>
        <v>-7.8699539664863719E-2</v>
      </c>
      <c r="Q149" s="242">
        <f t="shared" si="22"/>
        <v>38424.218099999998</v>
      </c>
      <c r="R149" s="86">
        <f t="shared" ref="R149:R180" si="32">+(P149-G149)^2</f>
        <v>2.8736068504379049E-7</v>
      </c>
      <c r="S149" s="62">
        <v>1</v>
      </c>
      <c r="T149" s="61">
        <f t="shared" ref="T149:T212" si="33">+S149*R149</f>
        <v>2.8736068504379049E-7</v>
      </c>
    </row>
    <row r="150" spans="1:20" s="61" customFormat="1" ht="12.95" customHeight="1" x14ac:dyDescent="0.2">
      <c r="A150" s="281" t="s">
        <v>534</v>
      </c>
      <c r="B150" s="282" t="s">
        <v>81</v>
      </c>
      <c r="C150" s="283">
        <v>53807.650900000001</v>
      </c>
      <c r="D150" s="283" t="s">
        <v>125</v>
      </c>
      <c r="E150" s="245">
        <f t="shared" si="29"/>
        <v>25071.875116146159</v>
      </c>
      <c r="F150" s="86">
        <f t="shared" si="30"/>
        <v>25072</v>
      </c>
      <c r="G150" s="234">
        <f t="shared" si="28"/>
        <v>-8.5346399995614775E-2</v>
      </c>
      <c r="N150" s="61">
        <f t="shared" ca="1" si="26"/>
        <v>-9.651838698680848E-2</v>
      </c>
      <c r="O150" s="239"/>
      <c r="P150" s="15">
        <f t="shared" si="31"/>
        <v>-8.2439013184379684E-2</v>
      </c>
      <c r="Q150" s="242">
        <f t="shared" ref="Q150:Q213" si="34">C150-15018.5</f>
        <v>38789.150900000001</v>
      </c>
      <c r="R150" s="86">
        <f t="shared" si="32"/>
        <v>8.4528980701437499E-6</v>
      </c>
      <c r="S150" s="62">
        <v>1</v>
      </c>
      <c r="T150" s="61">
        <f t="shared" si="33"/>
        <v>8.4528980701437499E-6</v>
      </c>
    </row>
    <row r="151" spans="1:20" s="61" customFormat="1" ht="12.95" customHeight="1" x14ac:dyDescent="0.2">
      <c r="A151" s="275" t="s">
        <v>79</v>
      </c>
      <c r="B151" s="286"/>
      <c r="C151" s="280">
        <v>53808.334199999998</v>
      </c>
      <c r="D151" s="280">
        <v>2.9999999999999997E-4</v>
      </c>
      <c r="E151" s="245">
        <f t="shared" si="29"/>
        <v>25072.87496074809</v>
      </c>
      <c r="F151" s="86">
        <f t="shared" si="30"/>
        <v>25073</v>
      </c>
      <c r="G151" s="234">
        <f t="shared" si="28"/>
        <v>-8.5452599996642675E-2</v>
      </c>
      <c r="J151" s="61">
        <f>G151</f>
        <v>-8.5452599996642675E-2</v>
      </c>
      <c r="N151" s="61">
        <f t="shared" ca="1" si="26"/>
        <v>-9.6521769872021212E-2</v>
      </c>
      <c r="O151" s="239"/>
      <c r="P151" s="15">
        <f t="shared" si="31"/>
        <v>-8.244593543276757E-2</v>
      </c>
      <c r="Q151" s="242">
        <f t="shared" si="34"/>
        <v>38789.834199999998</v>
      </c>
      <c r="R151" s="86">
        <f t="shared" si="32"/>
        <v>9.0400317996622786E-6</v>
      </c>
      <c r="S151" s="62">
        <v>1</v>
      </c>
      <c r="T151" s="61">
        <f t="shared" si="33"/>
        <v>9.0400317996622786E-6</v>
      </c>
    </row>
    <row r="152" spans="1:20" s="61" customFormat="1" ht="12.95" customHeight="1" x14ac:dyDescent="0.2">
      <c r="A152" s="275" t="s">
        <v>98</v>
      </c>
      <c r="B152" s="287" t="s">
        <v>81</v>
      </c>
      <c r="C152" s="288">
        <v>54092.629000000001</v>
      </c>
      <c r="D152" s="288">
        <v>5.0000000000000001E-3</v>
      </c>
      <c r="E152" s="245">
        <f t="shared" si="29"/>
        <v>25488.871772014954</v>
      </c>
      <c r="F152" s="86">
        <f t="shared" si="30"/>
        <v>25489</v>
      </c>
      <c r="G152" s="234">
        <f t="shared" si="28"/>
        <v>-8.7631799993687309E-2</v>
      </c>
      <c r="I152" s="61">
        <f>G152</f>
        <v>-8.7631799993687309E-2</v>
      </c>
      <c r="N152" s="61">
        <f t="shared" ca="1" si="26"/>
        <v>-9.7929050120513964E-2</v>
      </c>
      <c r="O152" s="239"/>
      <c r="P152" s="15">
        <f t="shared" si="31"/>
        <v>-8.5299485329857122E-2</v>
      </c>
      <c r="Q152" s="242">
        <f t="shared" si="34"/>
        <v>39074.129000000001</v>
      </c>
      <c r="R152" s="86">
        <f t="shared" si="32"/>
        <v>5.4396916911173194E-6</v>
      </c>
      <c r="S152" s="62">
        <v>0.1</v>
      </c>
      <c r="T152" s="61">
        <f t="shared" si="33"/>
        <v>5.4396916911173198E-7</v>
      </c>
    </row>
    <row r="153" spans="1:20" s="61" customFormat="1" ht="12.95" customHeight="1" x14ac:dyDescent="0.2">
      <c r="A153" s="280" t="s">
        <v>93</v>
      </c>
      <c r="B153" s="285" t="s">
        <v>81</v>
      </c>
      <c r="C153" s="280">
        <v>54092.62900000019</v>
      </c>
      <c r="D153" s="280">
        <v>5.0000000000000001E-3</v>
      </c>
      <c r="E153" s="245">
        <f t="shared" si="29"/>
        <v>25488.871772015231</v>
      </c>
      <c r="F153" s="86">
        <f t="shared" si="30"/>
        <v>25489</v>
      </c>
      <c r="G153" s="234">
        <f t="shared" si="28"/>
        <v>-8.7631799804512411E-2</v>
      </c>
      <c r="I153" s="61">
        <f>G153</f>
        <v>-8.7631799804512411E-2</v>
      </c>
      <c r="N153" s="61">
        <f t="shared" ca="1" si="26"/>
        <v>-9.7929050120513964E-2</v>
      </c>
      <c r="O153" s="239"/>
      <c r="P153" s="15">
        <f t="shared" si="31"/>
        <v>-8.5299485329857122E-2</v>
      </c>
      <c r="Q153" s="242">
        <f t="shared" si="34"/>
        <v>39074.12900000019</v>
      </c>
      <c r="R153" s="86">
        <f t="shared" si="32"/>
        <v>5.4396908086865781E-6</v>
      </c>
      <c r="S153" s="62">
        <v>0.1</v>
      </c>
      <c r="T153" s="61">
        <f t="shared" si="33"/>
        <v>5.4396908086865787E-7</v>
      </c>
    </row>
    <row r="154" spans="1:20" s="61" customFormat="1" ht="12.95" customHeight="1" x14ac:dyDescent="0.2">
      <c r="A154" s="281" t="s">
        <v>557</v>
      </c>
      <c r="B154" s="282" t="s">
        <v>81</v>
      </c>
      <c r="C154" s="283">
        <v>54093.312899999997</v>
      </c>
      <c r="D154" s="283" t="s">
        <v>125</v>
      </c>
      <c r="E154" s="245">
        <f t="shared" si="29"/>
        <v>25489.872494572046</v>
      </c>
      <c r="F154" s="86">
        <f t="shared" si="30"/>
        <v>25490</v>
      </c>
      <c r="G154" s="234">
        <f t="shared" si="28"/>
        <v>-8.713799999532057E-2</v>
      </c>
      <c r="K154" s="61">
        <f>G154</f>
        <v>-8.713799999532057E-2</v>
      </c>
      <c r="N154" s="61">
        <f t="shared" ca="1" si="26"/>
        <v>-9.7932433005726682E-2</v>
      </c>
      <c r="O154" s="239"/>
      <c r="P154" s="15">
        <f t="shared" si="31"/>
        <v>-8.5306282071359082E-2</v>
      </c>
      <c r="Q154" s="242">
        <f t="shared" si="34"/>
        <v>39074.812899999997</v>
      </c>
      <c r="R154" s="86">
        <f t="shared" si="32"/>
        <v>3.3551905529617806E-6</v>
      </c>
      <c r="S154" s="62">
        <v>1</v>
      </c>
      <c r="T154" s="61">
        <f t="shared" si="33"/>
        <v>3.3551905529617806E-6</v>
      </c>
    </row>
    <row r="155" spans="1:20" s="61" customFormat="1" ht="12.95" customHeight="1" x14ac:dyDescent="0.2">
      <c r="A155" s="281" t="s">
        <v>557</v>
      </c>
      <c r="B155" s="282" t="s">
        <v>81</v>
      </c>
      <c r="C155" s="283">
        <v>54098.099199999997</v>
      </c>
      <c r="D155" s="283" t="s">
        <v>125</v>
      </c>
      <c r="E155" s="245">
        <f t="shared" si="29"/>
        <v>25496.876089213121</v>
      </c>
      <c r="F155" s="86">
        <f t="shared" si="30"/>
        <v>25497</v>
      </c>
      <c r="G155" s="234">
        <f t="shared" si="28"/>
        <v>-8.4681399996043183E-2</v>
      </c>
      <c r="K155" s="61">
        <f>G155</f>
        <v>-8.4681399996043183E-2</v>
      </c>
      <c r="N155" s="61">
        <f t="shared" ref="N155:N186" ca="1" si="35">+C$11+C$12*F155</f>
        <v>-9.7956113202215742E-2</v>
      </c>
      <c r="O155" s="239"/>
      <c r="P155" s="15">
        <f t="shared" si="31"/>
        <v>-8.5353850834551936E-2</v>
      </c>
      <c r="Q155" s="242">
        <f t="shared" si="34"/>
        <v>39079.599199999997</v>
      </c>
      <c r="R155" s="86">
        <f t="shared" si="32"/>
        <v>4.5219013021112574E-7</v>
      </c>
      <c r="S155" s="62">
        <v>1</v>
      </c>
      <c r="T155" s="61">
        <f t="shared" si="33"/>
        <v>4.5219013021112574E-7</v>
      </c>
    </row>
    <row r="156" spans="1:20" s="61" customFormat="1" ht="12.95" customHeight="1" x14ac:dyDescent="0.2">
      <c r="A156" s="280" t="s">
        <v>89</v>
      </c>
      <c r="B156" s="289"/>
      <c r="C156" s="280">
        <v>54136.3655</v>
      </c>
      <c r="D156" s="280">
        <v>1.1000000000000001E-3</v>
      </c>
      <c r="E156" s="245">
        <f t="shared" si="29"/>
        <v>25552.869581809478</v>
      </c>
      <c r="F156" s="86">
        <f t="shared" si="30"/>
        <v>25553</v>
      </c>
      <c r="G156" s="234">
        <f t="shared" si="28"/>
        <v>-8.9128599996911362E-2</v>
      </c>
      <c r="J156" s="61">
        <f>G156</f>
        <v>-8.9128599996911362E-2</v>
      </c>
      <c r="N156" s="61">
        <f t="shared" ca="1" si="35"/>
        <v>-9.814555477412823E-2</v>
      </c>
      <c r="O156" s="239"/>
      <c r="P156" s="15">
        <f t="shared" si="31"/>
        <v>-8.5733870018879693E-2</v>
      </c>
      <c r="Q156" s="242">
        <f t="shared" si="34"/>
        <v>39117.8655</v>
      </c>
      <c r="R156" s="86">
        <f t="shared" si="32"/>
        <v>1.1524191623746893E-5</v>
      </c>
      <c r="S156" s="62">
        <v>1</v>
      </c>
      <c r="T156" s="61">
        <f t="shared" si="33"/>
        <v>1.1524191623746893E-5</v>
      </c>
    </row>
    <row r="157" spans="1:20" s="61" customFormat="1" ht="12.95" customHeight="1" x14ac:dyDescent="0.2">
      <c r="A157" s="281" t="s">
        <v>572</v>
      </c>
      <c r="B157" s="282" t="s">
        <v>75</v>
      </c>
      <c r="C157" s="283">
        <v>54153.106099999997</v>
      </c>
      <c r="D157" s="283" t="s">
        <v>125</v>
      </c>
      <c r="E157" s="245">
        <f t="shared" si="29"/>
        <v>25577.365408742269</v>
      </c>
      <c r="F157" s="86">
        <f t="shared" si="30"/>
        <v>25577.5</v>
      </c>
      <c r="G157" s="234">
        <f t="shared" si="28"/>
        <v>-9.1980499993951526E-2</v>
      </c>
      <c r="K157" s="61">
        <f>G157</f>
        <v>-9.1980499993951526E-2</v>
      </c>
      <c r="N157" s="61">
        <f t="shared" ca="1" si="35"/>
        <v>-9.8228435461839944E-2</v>
      </c>
      <c r="O157" s="239"/>
      <c r="P157" s="15">
        <f t="shared" si="31"/>
        <v>-8.5899831612315888E-2</v>
      </c>
      <c r="Q157" s="242">
        <f t="shared" si="34"/>
        <v>39134.606099999997</v>
      </c>
      <c r="R157" s="86">
        <f t="shared" si="32"/>
        <v>3.6974527967423357E-5</v>
      </c>
      <c r="S157" s="62">
        <v>1</v>
      </c>
      <c r="T157" s="61">
        <f t="shared" si="33"/>
        <v>3.6974527967423357E-5</v>
      </c>
    </row>
    <row r="158" spans="1:20" s="61" customFormat="1" ht="12.95" customHeight="1" x14ac:dyDescent="0.2">
      <c r="A158" s="281" t="s">
        <v>534</v>
      </c>
      <c r="B158" s="282" t="s">
        <v>81</v>
      </c>
      <c r="C158" s="283">
        <v>54217.690699999999</v>
      </c>
      <c r="D158" s="283" t="s">
        <v>125</v>
      </c>
      <c r="E158" s="245">
        <f t="shared" si="29"/>
        <v>25671.86938017244</v>
      </c>
      <c r="F158" s="86">
        <f t="shared" si="30"/>
        <v>25672</v>
      </c>
      <c r="G158" s="234">
        <f t="shared" si="28"/>
        <v>-8.9266399991174694E-2</v>
      </c>
      <c r="N158" s="61">
        <f t="shared" ca="1" si="35"/>
        <v>-9.8548118114442265E-2</v>
      </c>
      <c r="O158" s="239"/>
      <c r="P158" s="15">
        <f t="shared" si="31"/>
        <v>-8.6538276875624806E-2</v>
      </c>
      <c r="Q158" s="242">
        <f t="shared" si="34"/>
        <v>39199.190699999999</v>
      </c>
      <c r="R158" s="86">
        <f t="shared" si="32"/>
        <v>7.4426557335976276E-6</v>
      </c>
      <c r="S158" s="62">
        <v>1</v>
      </c>
      <c r="T158" s="61">
        <f t="shared" si="33"/>
        <v>7.4426557335976276E-6</v>
      </c>
    </row>
    <row r="159" spans="1:20" s="61" customFormat="1" ht="12.95" customHeight="1" x14ac:dyDescent="0.2">
      <c r="A159" s="280" t="s">
        <v>91</v>
      </c>
      <c r="B159" s="285" t="s">
        <v>75</v>
      </c>
      <c r="C159" s="280">
        <v>54506.424299999999</v>
      </c>
      <c r="D159" s="280">
        <v>1.6999999999999999E-3</v>
      </c>
      <c r="E159" s="245">
        <f t="shared" si="29"/>
        <v>26094.361303716592</v>
      </c>
      <c r="F159" s="86">
        <f t="shared" si="30"/>
        <v>26094.5</v>
      </c>
      <c r="G159" s="234">
        <f t="shared" si="28"/>
        <v>-9.4785900000715628E-2</v>
      </c>
      <c r="J159" s="61">
        <f>G159</f>
        <v>-9.4785900000715628E-2</v>
      </c>
      <c r="N159" s="61">
        <f t="shared" ca="1" si="35"/>
        <v>-9.9977387116817709E-2</v>
      </c>
      <c r="O159" s="239"/>
      <c r="P159" s="15">
        <f t="shared" si="31"/>
        <v>-8.9359830023273093E-2</v>
      </c>
      <c r="Q159" s="242">
        <f t="shared" si="34"/>
        <v>39487.924299999999</v>
      </c>
      <c r="R159" s="86">
        <f t="shared" si="32"/>
        <v>2.9442235400103236E-5</v>
      </c>
      <c r="S159" s="62">
        <v>1</v>
      </c>
      <c r="T159" s="61">
        <f t="shared" si="33"/>
        <v>2.9442235400103236E-5</v>
      </c>
    </row>
    <row r="160" spans="1:20" s="61" customFormat="1" ht="12.95" customHeight="1" x14ac:dyDescent="0.2">
      <c r="A160" s="275" t="s">
        <v>101</v>
      </c>
      <c r="B160" s="285" t="s">
        <v>81</v>
      </c>
      <c r="C160" s="280">
        <v>54513.604700000004</v>
      </c>
      <c r="D160" s="280">
        <v>2.9999999999999997E-4</v>
      </c>
      <c r="E160" s="245">
        <f t="shared" si="29"/>
        <v>26104.868085773891</v>
      </c>
      <c r="F160" s="86">
        <f t="shared" si="30"/>
        <v>26105</v>
      </c>
      <c r="G160" s="234">
        <f t="shared" si="28"/>
        <v>-9.0150999989418779E-2</v>
      </c>
      <c r="K160" s="61">
        <f t="shared" ref="K160:K179" si="36">G160</f>
        <v>-9.0150999989418779E-2</v>
      </c>
      <c r="N160" s="61">
        <f t="shared" ca="1" si="35"/>
        <v>-0.10001290741155131</v>
      </c>
      <c r="O160" s="239"/>
      <c r="P160" s="15">
        <f t="shared" si="31"/>
        <v>-8.9429267269331675E-2</v>
      </c>
      <c r="Q160" s="242">
        <f t="shared" si="34"/>
        <v>39495.104700000004</v>
      </c>
      <c r="R160" s="86">
        <f t="shared" si="32"/>
        <v>5.2089811924432964E-7</v>
      </c>
      <c r="S160" s="62">
        <v>1</v>
      </c>
      <c r="T160" s="61">
        <f t="shared" si="33"/>
        <v>5.2089811924432964E-7</v>
      </c>
    </row>
    <row r="161" spans="1:32" s="61" customFormat="1" ht="12.95" customHeight="1" x14ac:dyDescent="0.2">
      <c r="A161" s="275" t="s">
        <v>103</v>
      </c>
      <c r="B161" s="285" t="s">
        <v>81</v>
      </c>
      <c r="C161" s="280">
        <v>54530.691700000003</v>
      </c>
      <c r="D161" s="280">
        <v>5.0000000000000001E-4</v>
      </c>
      <c r="E161" s="245">
        <f t="shared" si="29"/>
        <v>26129.870785486008</v>
      </c>
      <c r="F161" s="86">
        <f t="shared" si="30"/>
        <v>26130</v>
      </c>
      <c r="G161" s="234">
        <f t="shared" si="28"/>
        <v>-8.8305999997828621E-2</v>
      </c>
      <c r="K161" s="61">
        <f t="shared" si="36"/>
        <v>-8.8305999997828621E-2</v>
      </c>
      <c r="N161" s="61">
        <f t="shared" ca="1" si="35"/>
        <v>-0.10009747954186937</v>
      </c>
      <c r="O161" s="239"/>
      <c r="P161" s="15">
        <f t="shared" si="31"/>
        <v>-8.9594460487674499E-2</v>
      </c>
      <c r="Q161" s="242">
        <f t="shared" si="34"/>
        <v>39512.191700000003</v>
      </c>
      <c r="R161" s="86">
        <f t="shared" si="32"/>
        <v>1.6601304338938783E-6</v>
      </c>
      <c r="S161" s="62">
        <v>1</v>
      </c>
      <c r="T161" s="61">
        <f t="shared" si="33"/>
        <v>1.6601304338938783E-6</v>
      </c>
    </row>
    <row r="162" spans="1:32" s="61" customFormat="1" ht="12.95" customHeight="1" x14ac:dyDescent="0.2">
      <c r="A162" s="275" t="s">
        <v>104</v>
      </c>
      <c r="B162" s="285" t="s">
        <v>81</v>
      </c>
      <c r="C162" s="280">
        <v>54797.900800000003</v>
      </c>
      <c r="D162" s="280">
        <v>2.0000000000000001E-4</v>
      </c>
      <c r="E162" s="245">
        <f t="shared" si="29"/>
        <v>26520.866799276926</v>
      </c>
      <c r="F162" s="86">
        <f t="shared" si="30"/>
        <v>26521</v>
      </c>
      <c r="G162" s="234">
        <f t="shared" si="28"/>
        <v>-9.1030199997476302E-2</v>
      </c>
      <c r="K162" s="61">
        <f t="shared" si="36"/>
        <v>-9.1030199997476302E-2</v>
      </c>
      <c r="N162" s="61">
        <f t="shared" ca="1" si="35"/>
        <v>-0.10142018766004406</v>
      </c>
      <c r="O162" s="239"/>
      <c r="P162" s="15">
        <f t="shared" si="31"/>
        <v>-9.2153604667116834E-2</v>
      </c>
      <c r="Q162" s="242">
        <f t="shared" si="34"/>
        <v>39779.400800000003</v>
      </c>
      <c r="R162" s="86">
        <f t="shared" si="32"/>
        <v>1.2620380517701529E-6</v>
      </c>
      <c r="S162" s="62">
        <v>1</v>
      </c>
      <c r="T162" s="61">
        <f t="shared" si="33"/>
        <v>1.2620380517701529E-6</v>
      </c>
    </row>
    <row r="163" spans="1:32" s="61" customFormat="1" ht="12.95" customHeight="1" x14ac:dyDescent="0.2">
      <c r="A163" s="290" t="s">
        <v>716</v>
      </c>
      <c r="B163" s="291" t="s">
        <v>81</v>
      </c>
      <c r="C163" s="246">
        <v>54818.401189999997</v>
      </c>
      <c r="D163" s="246">
        <v>4.2000000000000002E-4</v>
      </c>
      <c r="E163" s="245">
        <f t="shared" si="29"/>
        <v>26550.864171264471</v>
      </c>
      <c r="F163" s="86">
        <f t="shared" si="30"/>
        <v>26551</v>
      </c>
      <c r="G163" s="234">
        <f t="shared" si="28"/>
        <v>-9.2826200001582038E-2</v>
      </c>
      <c r="K163" s="61">
        <f t="shared" si="36"/>
        <v>-9.2826200001582038E-2</v>
      </c>
      <c r="N163" s="61">
        <f t="shared" ca="1" si="35"/>
        <v>-0.10152167421642574</v>
      </c>
      <c r="O163" s="239"/>
      <c r="P163" s="15">
        <f t="shared" si="31"/>
        <v>-9.2348057778642009E-2</v>
      </c>
      <c r="Q163" s="242">
        <f t="shared" si="34"/>
        <v>39799.901189999997</v>
      </c>
      <c r="R163" s="86">
        <f t="shared" si="32"/>
        <v>2.2861998535803182E-7</v>
      </c>
      <c r="S163" s="62">
        <v>1</v>
      </c>
      <c r="T163" s="61">
        <f t="shared" si="33"/>
        <v>2.2861998535803182E-7</v>
      </c>
      <c r="W163" s="61" t="s">
        <v>714</v>
      </c>
      <c r="AC163" s="61" t="s">
        <v>715</v>
      </c>
      <c r="AD163" s="61">
        <v>85</v>
      </c>
      <c r="AE163" s="61" t="s">
        <v>713</v>
      </c>
      <c r="AF163" s="61" t="s">
        <v>714</v>
      </c>
    </row>
    <row r="164" spans="1:32" s="61" customFormat="1" ht="12.95" customHeight="1" x14ac:dyDescent="0.2">
      <c r="A164" s="290" t="s">
        <v>716</v>
      </c>
      <c r="B164" s="291" t="s">
        <v>81</v>
      </c>
      <c r="C164" s="246">
        <v>54818.40122</v>
      </c>
      <c r="D164" s="246">
        <v>4.6000000000000001E-4</v>
      </c>
      <c r="E164" s="245">
        <f t="shared" si="29"/>
        <v>26550.864215162233</v>
      </c>
      <c r="F164" s="86">
        <f t="shared" si="30"/>
        <v>26551</v>
      </c>
      <c r="G164" s="234">
        <f t="shared" si="28"/>
        <v>-9.2796199998701923E-2</v>
      </c>
      <c r="K164" s="61">
        <f t="shared" si="36"/>
        <v>-9.2796199998701923E-2</v>
      </c>
      <c r="N164" s="61">
        <f t="shared" ca="1" si="35"/>
        <v>-0.10152167421642574</v>
      </c>
      <c r="O164" s="239"/>
      <c r="P164" s="15">
        <f t="shared" si="31"/>
        <v>-9.2348057778642009E-2</v>
      </c>
      <c r="Q164" s="242">
        <f t="shared" si="34"/>
        <v>39799.90122</v>
      </c>
      <c r="R164" s="86">
        <f t="shared" si="32"/>
        <v>2.008314494002278E-7</v>
      </c>
      <c r="S164" s="62">
        <v>1</v>
      </c>
      <c r="T164" s="61">
        <f t="shared" si="33"/>
        <v>2.008314494002278E-7</v>
      </c>
      <c r="W164" s="61" t="s">
        <v>714</v>
      </c>
      <c r="AC164" s="61" t="s">
        <v>81</v>
      </c>
      <c r="AD164" s="61">
        <v>85</v>
      </c>
      <c r="AE164" s="61" t="s">
        <v>713</v>
      </c>
      <c r="AF164" s="61" t="s">
        <v>714</v>
      </c>
    </row>
    <row r="165" spans="1:32" s="61" customFormat="1" ht="12.95" customHeight="1" x14ac:dyDescent="0.2">
      <c r="A165" s="290" t="s">
        <v>716</v>
      </c>
      <c r="B165" s="291" t="s">
        <v>81</v>
      </c>
      <c r="C165" s="246">
        <v>54818.401290000002</v>
      </c>
      <c r="D165" s="246">
        <v>2.7999999999999998E-4</v>
      </c>
      <c r="E165" s="245">
        <f t="shared" si="29"/>
        <v>26550.864317590338</v>
      </c>
      <c r="F165" s="86">
        <f t="shared" si="30"/>
        <v>26551</v>
      </c>
      <c r="G165" s="234">
        <f t="shared" si="28"/>
        <v>-9.2726199996832293E-2</v>
      </c>
      <c r="K165" s="61">
        <f t="shared" si="36"/>
        <v>-9.2726199996832293E-2</v>
      </c>
      <c r="N165" s="61">
        <f t="shared" ca="1" si="35"/>
        <v>-0.10152167421642574</v>
      </c>
      <c r="O165" s="239"/>
      <c r="P165" s="15">
        <f t="shared" si="31"/>
        <v>-9.2348057778642009E-2</v>
      </c>
      <c r="Q165" s="242">
        <f t="shared" si="34"/>
        <v>39799.901290000002</v>
      </c>
      <c r="R165" s="86">
        <f t="shared" si="32"/>
        <v>1.4299153717786779E-7</v>
      </c>
      <c r="S165" s="62">
        <v>1</v>
      </c>
      <c r="T165" s="61">
        <f t="shared" si="33"/>
        <v>1.4299153717786779E-7</v>
      </c>
      <c r="W165" s="61" t="s">
        <v>714</v>
      </c>
      <c r="AC165" s="61" t="s">
        <v>55</v>
      </c>
      <c r="AD165" s="61">
        <v>85</v>
      </c>
      <c r="AE165" s="61" t="s">
        <v>713</v>
      </c>
      <c r="AF165" s="61" t="s">
        <v>714</v>
      </c>
    </row>
    <row r="166" spans="1:32" s="61" customFormat="1" ht="12.95" customHeight="1" x14ac:dyDescent="0.2">
      <c r="A166" s="290" t="s">
        <v>716</v>
      </c>
      <c r="B166" s="291" t="s">
        <v>81</v>
      </c>
      <c r="C166" s="246">
        <v>54818.401449999998</v>
      </c>
      <c r="D166" s="246">
        <v>3.8999999999999999E-4</v>
      </c>
      <c r="E166" s="245">
        <f t="shared" si="29"/>
        <v>26550.864551711707</v>
      </c>
      <c r="F166" s="86">
        <f t="shared" si="30"/>
        <v>26551</v>
      </c>
      <c r="G166" s="234">
        <f t="shared" si="28"/>
        <v>-9.2566200000874233E-2</v>
      </c>
      <c r="K166" s="61">
        <f t="shared" si="36"/>
        <v>-9.2566200000874233E-2</v>
      </c>
      <c r="N166" s="61">
        <f t="shared" ca="1" si="35"/>
        <v>-0.10152167421642574</v>
      </c>
      <c r="O166" s="239"/>
      <c r="P166" s="15">
        <f t="shared" si="31"/>
        <v>-9.2348057778642009E-2</v>
      </c>
      <c r="Q166" s="242">
        <f t="shared" si="34"/>
        <v>39799.901449999998</v>
      </c>
      <c r="R166" s="86">
        <f t="shared" si="32"/>
        <v>4.7586029120412668E-8</v>
      </c>
      <c r="S166" s="62">
        <v>1</v>
      </c>
      <c r="T166" s="61">
        <f t="shared" si="33"/>
        <v>4.7586029120412668E-8</v>
      </c>
      <c r="W166" s="61" t="s">
        <v>714</v>
      </c>
      <c r="AC166" s="61" t="s">
        <v>124</v>
      </c>
      <c r="AD166" s="61">
        <v>85</v>
      </c>
      <c r="AE166" s="61" t="s">
        <v>713</v>
      </c>
      <c r="AF166" s="61" t="s">
        <v>714</v>
      </c>
    </row>
    <row r="167" spans="1:32" s="61" customFormat="1" ht="12.95" customHeight="1" x14ac:dyDescent="0.2">
      <c r="A167" s="290" t="s">
        <v>716</v>
      </c>
      <c r="B167" s="291" t="s">
        <v>81</v>
      </c>
      <c r="C167" s="246">
        <v>54838.214350000002</v>
      </c>
      <c r="D167" s="246">
        <v>2.4000000000000001E-4</v>
      </c>
      <c r="E167" s="245">
        <f t="shared" si="29"/>
        <v>26579.855948043794</v>
      </c>
      <c r="F167" s="86">
        <f t="shared" si="30"/>
        <v>26580</v>
      </c>
      <c r="G167" s="234">
        <f t="shared" si="28"/>
        <v>-9.8445999996329192E-2</v>
      </c>
      <c r="K167" s="61">
        <f t="shared" si="36"/>
        <v>-9.8445999996329192E-2</v>
      </c>
      <c r="N167" s="61">
        <f t="shared" ca="1" si="35"/>
        <v>-0.10161977788759471</v>
      </c>
      <c r="O167" s="239"/>
      <c r="P167" s="15">
        <f t="shared" si="31"/>
        <v>-9.2535771635032571E-2</v>
      </c>
      <c r="Q167" s="242">
        <f t="shared" si="34"/>
        <v>39819.714350000002</v>
      </c>
      <c r="R167" s="86">
        <f t="shared" si="32"/>
        <v>3.4930799282674944E-5</v>
      </c>
      <c r="S167" s="62">
        <v>1</v>
      </c>
      <c r="T167" s="61">
        <f t="shared" si="33"/>
        <v>3.4930799282674944E-5</v>
      </c>
      <c r="W167" s="61" t="s">
        <v>714</v>
      </c>
      <c r="AC167" s="61" t="s">
        <v>55</v>
      </c>
      <c r="AD167" s="61">
        <v>60</v>
      </c>
      <c r="AE167" s="61" t="s">
        <v>713</v>
      </c>
      <c r="AF167" s="61" t="s">
        <v>714</v>
      </c>
    </row>
    <row r="168" spans="1:32" s="61" customFormat="1" ht="12.95" customHeight="1" x14ac:dyDescent="0.2">
      <c r="A168" s="290" t="s">
        <v>716</v>
      </c>
      <c r="B168" s="291" t="s">
        <v>81</v>
      </c>
      <c r="C168" s="246">
        <v>54838.214829999997</v>
      </c>
      <c r="D168" s="246">
        <v>1.8000000000000001E-4</v>
      </c>
      <c r="E168" s="245">
        <f t="shared" si="29"/>
        <v>26579.856650407914</v>
      </c>
      <c r="F168" s="86">
        <f t="shared" si="30"/>
        <v>26580</v>
      </c>
      <c r="G168" s="234">
        <f t="shared" si="28"/>
        <v>-9.7966000001179054E-2</v>
      </c>
      <c r="K168" s="61">
        <f t="shared" si="36"/>
        <v>-9.7966000001179054E-2</v>
      </c>
      <c r="N168" s="61">
        <f t="shared" ca="1" si="35"/>
        <v>-0.10161977788759471</v>
      </c>
      <c r="O168" s="239"/>
      <c r="P168" s="15">
        <f t="shared" si="31"/>
        <v>-9.2535771635032571E-2</v>
      </c>
      <c r="Q168" s="242">
        <f t="shared" si="34"/>
        <v>39819.714829999997</v>
      </c>
      <c r="R168" s="86">
        <f t="shared" si="32"/>
        <v>2.9487380108501905E-5</v>
      </c>
      <c r="S168" s="62">
        <v>1</v>
      </c>
      <c r="T168" s="61">
        <f t="shared" si="33"/>
        <v>2.9487380108501905E-5</v>
      </c>
      <c r="W168" s="61" t="s">
        <v>714</v>
      </c>
      <c r="AC168" s="61" t="s">
        <v>715</v>
      </c>
      <c r="AD168" s="61">
        <v>60</v>
      </c>
      <c r="AE168" s="61" t="s">
        <v>713</v>
      </c>
      <c r="AF168" s="61" t="s">
        <v>714</v>
      </c>
    </row>
    <row r="169" spans="1:32" s="61" customFormat="1" ht="12.95" customHeight="1" x14ac:dyDescent="0.2">
      <c r="A169" s="290" t="s">
        <v>716</v>
      </c>
      <c r="B169" s="291" t="s">
        <v>81</v>
      </c>
      <c r="C169" s="246">
        <v>54838.21862</v>
      </c>
      <c r="D169" s="246">
        <v>2.1000000000000001E-4</v>
      </c>
      <c r="E169" s="245">
        <f t="shared" si="29"/>
        <v>26579.862196158014</v>
      </c>
      <c r="F169" s="86">
        <f t="shared" si="30"/>
        <v>26580</v>
      </c>
      <c r="G169" s="234">
        <f t="shared" si="28"/>
        <v>-9.417599999869708E-2</v>
      </c>
      <c r="K169" s="61">
        <f t="shared" si="36"/>
        <v>-9.417599999869708E-2</v>
      </c>
      <c r="N169" s="61">
        <f t="shared" ca="1" si="35"/>
        <v>-0.10161977788759471</v>
      </c>
      <c r="O169" s="239"/>
      <c r="P169" s="15">
        <f t="shared" si="31"/>
        <v>-9.2535771635032571E-2</v>
      </c>
      <c r="Q169" s="242">
        <f t="shared" si="34"/>
        <v>39819.71862</v>
      </c>
      <c r="R169" s="86">
        <f t="shared" si="32"/>
        <v>2.6903490849695521E-6</v>
      </c>
      <c r="S169" s="62">
        <v>1</v>
      </c>
      <c r="T169" s="61">
        <f t="shared" si="33"/>
        <v>2.6903490849695521E-6</v>
      </c>
      <c r="W169" s="61" t="s">
        <v>714</v>
      </c>
      <c r="AC169" s="61" t="s">
        <v>124</v>
      </c>
      <c r="AD169" s="61">
        <v>60</v>
      </c>
      <c r="AE169" s="61" t="s">
        <v>713</v>
      </c>
      <c r="AF169" s="61" t="s">
        <v>714</v>
      </c>
    </row>
    <row r="170" spans="1:32" s="61" customFormat="1" ht="12.95" customHeight="1" x14ac:dyDescent="0.2">
      <c r="A170" s="290" t="s">
        <v>716</v>
      </c>
      <c r="B170" s="291" t="s">
        <v>75</v>
      </c>
      <c r="C170" s="246">
        <v>54841.290459999997</v>
      </c>
      <c r="D170" s="246">
        <v>2.7999999999999998E-4</v>
      </c>
      <c r="E170" s="245">
        <f t="shared" si="29"/>
        <v>26584.357092458336</v>
      </c>
      <c r="F170" s="86">
        <f t="shared" si="30"/>
        <v>26584.5</v>
      </c>
      <c r="G170" s="234">
        <f t="shared" si="28"/>
        <v>-9.7663900000043213E-2</v>
      </c>
      <c r="K170" s="61">
        <f t="shared" si="36"/>
        <v>-9.7663900000043213E-2</v>
      </c>
      <c r="N170" s="61">
        <f t="shared" ca="1" si="35"/>
        <v>-0.10163500087105197</v>
      </c>
      <c r="O170" s="239"/>
      <c r="P170" s="15">
        <f t="shared" si="31"/>
        <v>-9.2564876961184303E-2</v>
      </c>
      <c r="Q170" s="242">
        <f t="shared" si="34"/>
        <v>39822.790459999997</v>
      </c>
      <c r="R170" s="86">
        <f t="shared" si="32"/>
        <v>2.6000035950813956E-5</v>
      </c>
      <c r="S170" s="62">
        <v>1</v>
      </c>
      <c r="T170" s="61">
        <f t="shared" si="33"/>
        <v>2.6000035950813956E-5</v>
      </c>
      <c r="W170" s="61" t="s">
        <v>714</v>
      </c>
      <c r="AC170" s="61" t="s">
        <v>124</v>
      </c>
      <c r="AD170" s="61">
        <v>60</v>
      </c>
      <c r="AE170" s="61" t="s">
        <v>713</v>
      </c>
      <c r="AF170" s="61" t="s">
        <v>714</v>
      </c>
    </row>
    <row r="171" spans="1:32" s="61" customFormat="1" ht="12.95" customHeight="1" x14ac:dyDescent="0.2">
      <c r="A171" s="290" t="s">
        <v>716</v>
      </c>
      <c r="B171" s="291" t="s">
        <v>75</v>
      </c>
      <c r="C171" s="246">
        <v>54841.290840000001</v>
      </c>
      <c r="D171" s="246">
        <v>4.6999999999999999E-4</v>
      </c>
      <c r="E171" s="245">
        <f t="shared" si="29"/>
        <v>26584.357648496614</v>
      </c>
      <c r="F171" s="86">
        <f t="shared" si="30"/>
        <v>26584.5</v>
      </c>
      <c r="G171" s="234">
        <f t="shared" si="28"/>
        <v>-9.7283899995090906E-2</v>
      </c>
      <c r="K171" s="61">
        <f t="shared" si="36"/>
        <v>-9.7283899995090906E-2</v>
      </c>
      <c r="N171" s="61">
        <f t="shared" ca="1" si="35"/>
        <v>-0.10163500087105197</v>
      </c>
      <c r="O171" s="239"/>
      <c r="P171" s="15">
        <f t="shared" si="31"/>
        <v>-9.2564876961184303E-2</v>
      </c>
      <c r="Q171" s="242">
        <f t="shared" si="34"/>
        <v>39822.790840000001</v>
      </c>
      <c r="R171" s="86">
        <f t="shared" si="32"/>
        <v>2.2269178394541076E-5</v>
      </c>
      <c r="S171" s="62">
        <v>1</v>
      </c>
      <c r="T171" s="61">
        <f t="shared" si="33"/>
        <v>2.2269178394541076E-5</v>
      </c>
      <c r="W171" s="61" t="s">
        <v>714</v>
      </c>
      <c r="AC171" s="61" t="s">
        <v>55</v>
      </c>
      <c r="AD171" s="61">
        <v>60</v>
      </c>
      <c r="AE171" s="61" t="s">
        <v>713</v>
      </c>
      <c r="AF171" s="61" t="s">
        <v>714</v>
      </c>
    </row>
    <row r="172" spans="1:32" s="61" customFormat="1" ht="12.95" customHeight="1" x14ac:dyDescent="0.2">
      <c r="A172" s="290" t="s">
        <v>716</v>
      </c>
      <c r="B172" s="291" t="s">
        <v>75</v>
      </c>
      <c r="C172" s="246">
        <v>54841.29135</v>
      </c>
      <c r="D172" s="246">
        <v>4.0999999999999999E-4</v>
      </c>
      <c r="E172" s="245">
        <f t="shared" si="29"/>
        <v>26584.358394758496</v>
      </c>
      <c r="F172" s="86">
        <f t="shared" si="30"/>
        <v>26584.5</v>
      </c>
      <c r="G172" s="234">
        <f t="shared" si="28"/>
        <v>-9.6773899997060653E-2</v>
      </c>
      <c r="K172" s="61">
        <f t="shared" si="36"/>
        <v>-9.6773899997060653E-2</v>
      </c>
      <c r="N172" s="61">
        <f t="shared" ca="1" si="35"/>
        <v>-0.10163500087105197</v>
      </c>
      <c r="O172" s="239"/>
      <c r="P172" s="15">
        <f t="shared" si="31"/>
        <v>-9.2564876961184303E-2</v>
      </c>
      <c r="Q172" s="242">
        <f t="shared" si="34"/>
        <v>39822.79135</v>
      </c>
      <c r="R172" s="86">
        <f t="shared" si="32"/>
        <v>1.7715874916537764E-5</v>
      </c>
      <c r="S172" s="62">
        <v>1</v>
      </c>
      <c r="T172" s="61">
        <f t="shared" si="33"/>
        <v>1.7715874916537764E-5</v>
      </c>
      <c r="W172" s="61" t="s">
        <v>714</v>
      </c>
      <c r="AC172" s="61" t="s">
        <v>715</v>
      </c>
      <c r="AD172" s="61">
        <v>60</v>
      </c>
      <c r="AE172" s="61" t="s">
        <v>713</v>
      </c>
      <c r="AF172" s="61" t="s">
        <v>714</v>
      </c>
    </row>
    <row r="173" spans="1:32" s="61" customFormat="1" ht="12.95" customHeight="1" x14ac:dyDescent="0.2">
      <c r="A173" s="280" t="s">
        <v>92</v>
      </c>
      <c r="B173" s="285" t="s">
        <v>81</v>
      </c>
      <c r="C173" s="280">
        <v>54849.834199999998</v>
      </c>
      <c r="D173" s="280">
        <v>4.0000000000000002E-4</v>
      </c>
      <c r="E173" s="245">
        <f t="shared" si="29"/>
        <v>26596.858793496463</v>
      </c>
      <c r="F173" s="86">
        <f t="shared" si="30"/>
        <v>26597</v>
      </c>
      <c r="G173" s="234">
        <f t="shared" si="28"/>
        <v>-9.650139999575913E-2</v>
      </c>
      <c r="K173" s="61">
        <f t="shared" si="36"/>
        <v>-9.650139999575913E-2</v>
      </c>
      <c r="N173" s="61">
        <f t="shared" ca="1" si="35"/>
        <v>-0.101677286936211</v>
      </c>
      <c r="O173" s="239"/>
      <c r="P173" s="15">
        <f t="shared" si="31"/>
        <v>-9.2645693110710567E-2</v>
      </c>
      <c r="Q173" s="242">
        <f t="shared" si="34"/>
        <v>39831.334199999998</v>
      </c>
      <c r="R173" s="86">
        <f t="shared" si="32"/>
        <v>1.4866475583410891E-5</v>
      </c>
      <c r="S173" s="62">
        <v>1</v>
      </c>
      <c r="T173" s="61">
        <f t="shared" si="33"/>
        <v>1.4866475583410891E-5</v>
      </c>
    </row>
    <row r="174" spans="1:32" s="61" customFormat="1" ht="12.95" customHeight="1" x14ac:dyDescent="0.2">
      <c r="A174" s="281" t="s">
        <v>609</v>
      </c>
      <c r="B174" s="282" t="s">
        <v>81</v>
      </c>
      <c r="C174" s="283">
        <v>54851.205199999997</v>
      </c>
      <c r="D174" s="283" t="s">
        <v>125</v>
      </c>
      <c r="E174" s="245">
        <f t="shared" si="29"/>
        <v>26598.864921038177</v>
      </c>
      <c r="F174" s="86">
        <f t="shared" si="30"/>
        <v>26599</v>
      </c>
      <c r="G174" s="234">
        <f t="shared" si="28"/>
        <v>-9.2313799999828916E-2</v>
      </c>
      <c r="K174" s="61">
        <f t="shared" si="36"/>
        <v>-9.2313799999828916E-2</v>
      </c>
      <c r="N174" s="61">
        <f t="shared" ca="1" si="35"/>
        <v>-0.10168405270663644</v>
      </c>
      <c r="O174" s="239"/>
      <c r="P174" s="15">
        <f t="shared" si="31"/>
        <v>-9.2658619330486441E-2</v>
      </c>
      <c r="Q174" s="242">
        <f t="shared" si="34"/>
        <v>39832.705199999997</v>
      </c>
      <c r="R174" s="86">
        <f t="shared" si="32"/>
        <v>1.189003707951038E-7</v>
      </c>
      <c r="S174" s="62">
        <v>1</v>
      </c>
      <c r="T174" s="61">
        <f t="shared" si="33"/>
        <v>1.189003707951038E-7</v>
      </c>
    </row>
    <row r="175" spans="1:32" s="61" customFormat="1" ht="12.95" customHeight="1" x14ac:dyDescent="0.2">
      <c r="A175" s="11" t="s">
        <v>95</v>
      </c>
      <c r="B175" s="25" t="s">
        <v>75</v>
      </c>
      <c r="C175" s="11">
        <v>55205.889900000002</v>
      </c>
      <c r="D175" s="11">
        <v>8.9999999999999998E-4</v>
      </c>
      <c r="E175" s="245">
        <f t="shared" si="29"/>
        <v>27117.860358890521</v>
      </c>
      <c r="F175" s="86">
        <f t="shared" si="30"/>
        <v>27118</v>
      </c>
      <c r="G175" s="234">
        <f t="shared" si="28"/>
        <v>-9.5431599991570693E-2</v>
      </c>
      <c r="K175" s="61">
        <f t="shared" si="36"/>
        <v>-9.5431599991570693E-2</v>
      </c>
      <c r="N175" s="61">
        <f t="shared" ca="1" si="35"/>
        <v>-0.10343977013203966</v>
      </c>
      <c r="O175" s="239"/>
      <c r="P175" s="15">
        <f t="shared" si="31"/>
        <v>-9.5972281592008671E-2</v>
      </c>
      <c r="Q175" s="242">
        <f t="shared" si="34"/>
        <v>40187.389900000002</v>
      </c>
      <c r="R175" s="86">
        <f t="shared" si="32"/>
        <v>2.9233659305217364E-7</v>
      </c>
      <c r="S175" s="62">
        <v>1</v>
      </c>
      <c r="T175" s="61">
        <f t="shared" si="33"/>
        <v>2.9233659305217364E-7</v>
      </c>
    </row>
    <row r="176" spans="1:32" s="61" customFormat="1" ht="12.95" customHeight="1" x14ac:dyDescent="0.2">
      <c r="A176" s="275" t="s">
        <v>105</v>
      </c>
      <c r="B176" s="285" t="s">
        <v>81</v>
      </c>
      <c r="C176" s="280">
        <v>55210.674299999999</v>
      </c>
      <c r="D176" s="280">
        <v>4.0000000000000002E-4</v>
      </c>
      <c r="E176" s="245">
        <f t="shared" si="29"/>
        <v>27124.861173340254</v>
      </c>
      <c r="F176" s="86">
        <f t="shared" si="30"/>
        <v>27125</v>
      </c>
      <c r="G176" s="234">
        <f t="shared" si="28"/>
        <v>-9.4874999995226972E-2</v>
      </c>
      <c r="K176" s="61">
        <f t="shared" si="36"/>
        <v>-9.4874999995226972E-2</v>
      </c>
      <c r="N176" s="61">
        <f t="shared" ca="1" si="35"/>
        <v>-0.10346345032852873</v>
      </c>
      <c r="O176" s="239"/>
      <c r="P176" s="15">
        <f t="shared" si="31"/>
        <v>-9.6016420435604419E-2</v>
      </c>
      <c r="Q176" s="242">
        <f t="shared" si="34"/>
        <v>40192.174299999999</v>
      </c>
      <c r="R176" s="86">
        <f t="shared" si="32"/>
        <v>1.3028406217114449E-6</v>
      </c>
      <c r="S176" s="62">
        <v>1</v>
      </c>
      <c r="T176" s="61">
        <f t="shared" si="33"/>
        <v>1.3028406217114449E-6</v>
      </c>
    </row>
    <row r="177" spans="1:32" s="61" customFormat="1" ht="12.95" customHeight="1" x14ac:dyDescent="0.2">
      <c r="A177" s="63" t="s">
        <v>105</v>
      </c>
      <c r="B177" s="66" t="s">
        <v>81</v>
      </c>
      <c r="C177" s="279">
        <v>55251.679499999998</v>
      </c>
      <c r="D177" s="279">
        <v>2.9999999999999997E-4</v>
      </c>
      <c r="E177" s="245">
        <f t="shared" si="29"/>
        <v>27184.862384918375</v>
      </c>
      <c r="F177" s="86">
        <f t="shared" si="30"/>
        <v>27185</v>
      </c>
      <c r="G177" s="234">
        <f t="shared" ref="G177:G203" si="37">+C177-(C$7+F177*C$8)</f>
        <v>-9.4046999998681713E-2</v>
      </c>
      <c r="K177" s="61">
        <f t="shared" si="36"/>
        <v>-9.4046999998681713E-2</v>
      </c>
      <c r="N177" s="61">
        <f t="shared" ca="1" si="35"/>
        <v>-0.10366642344129211</v>
      </c>
      <c r="O177" s="239"/>
      <c r="P177" s="15">
        <f t="shared" si="31"/>
        <v>-9.6394148419462311E-2</v>
      </c>
      <c r="Q177" s="242">
        <f t="shared" si="34"/>
        <v>40233.179499999998</v>
      </c>
      <c r="R177" s="86">
        <f t="shared" si="32"/>
        <v>5.5091057091728555E-6</v>
      </c>
      <c r="S177" s="62">
        <v>1</v>
      </c>
      <c r="T177" s="61">
        <f t="shared" si="33"/>
        <v>5.5091057091728555E-6</v>
      </c>
    </row>
    <row r="178" spans="1:32" s="61" customFormat="1" ht="12.95" customHeight="1" x14ac:dyDescent="0.2">
      <c r="A178" s="281" t="s">
        <v>629</v>
      </c>
      <c r="B178" s="282" t="s">
        <v>75</v>
      </c>
      <c r="C178" s="283">
        <v>55267.070500000002</v>
      </c>
      <c r="D178" s="283" t="s">
        <v>125</v>
      </c>
      <c r="E178" s="245">
        <f t="shared" si="29"/>
        <v>27207.383398043516</v>
      </c>
      <c r="F178" s="86">
        <f t="shared" si="30"/>
        <v>27207.5</v>
      </c>
      <c r="G178" s="234">
        <f t="shared" si="37"/>
        <v>-7.9686499993840698E-2</v>
      </c>
      <c r="K178" s="61">
        <f t="shared" si="36"/>
        <v>-7.9686499993840698E-2</v>
      </c>
      <c r="N178" s="61">
        <f t="shared" ca="1" si="35"/>
        <v>-0.10374253835857837</v>
      </c>
      <c r="O178" s="239"/>
      <c r="P178" s="15">
        <f t="shared" si="31"/>
        <v>-9.6535517070295104E-2</v>
      </c>
      <c r="Q178" s="242">
        <f t="shared" si="34"/>
        <v>40248.570500000002</v>
      </c>
      <c r="R178" s="86">
        <f t="shared" si="32"/>
        <v>2.8388937644265218E-4</v>
      </c>
      <c r="S178" s="62">
        <v>1</v>
      </c>
      <c r="T178" s="61">
        <f t="shared" si="33"/>
        <v>2.8388937644265218E-4</v>
      </c>
    </row>
    <row r="179" spans="1:32" s="61" customFormat="1" ht="12.95" customHeight="1" x14ac:dyDescent="0.2">
      <c r="A179" s="275" t="s">
        <v>102</v>
      </c>
      <c r="B179" s="285" t="s">
        <v>81</v>
      </c>
      <c r="C179" s="280">
        <v>55277.648500000003</v>
      </c>
      <c r="D179" s="280">
        <v>1E-4</v>
      </c>
      <c r="E179" s="245">
        <f t="shared" si="29"/>
        <v>27222.861747522933</v>
      </c>
      <c r="F179" s="86">
        <f t="shared" si="30"/>
        <v>27223</v>
      </c>
      <c r="G179" s="234">
        <f t="shared" si="37"/>
        <v>-9.4482599997718353E-2</v>
      </c>
      <c r="K179" s="61">
        <f t="shared" si="36"/>
        <v>-9.4482599997718353E-2</v>
      </c>
      <c r="N179" s="61">
        <f t="shared" ca="1" si="35"/>
        <v>-0.10379497307937557</v>
      </c>
      <c r="O179" s="239"/>
      <c r="P179" s="15">
        <f t="shared" si="31"/>
        <v>-9.663281572573397E-2</v>
      </c>
      <c r="Q179" s="242">
        <f t="shared" si="34"/>
        <v>40259.148500000003</v>
      </c>
      <c r="R179" s="86">
        <f t="shared" si="32"/>
        <v>4.6234276770057302E-6</v>
      </c>
      <c r="S179" s="62">
        <v>1</v>
      </c>
      <c r="T179" s="61">
        <f t="shared" si="33"/>
        <v>4.6234276770057302E-6</v>
      </c>
    </row>
    <row r="180" spans="1:32" s="61" customFormat="1" ht="12.95" customHeight="1" x14ac:dyDescent="0.2">
      <c r="A180" s="11" t="s">
        <v>99</v>
      </c>
      <c r="B180" s="25" t="s">
        <v>75</v>
      </c>
      <c r="C180" s="11">
        <v>55294.394200000002</v>
      </c>
      <c r="D180" s="11">
        <v>3.0000000000000001E-3</v>
      </c>
      <c r="E180" s="245">
        <f t="shared" si="29"/>
        <v>27247.365037074593</v>
      </c>
      <c r="F180" s="86">
        <f t="shared" si="30"/>
        <v>27247.5</v>
      </c>
      <c r="G180" s="234">
        <f t="shared" si="37"/>
        <v>-9.2234499992628116E-2</v>
      </c>
      <c r="J180" s="61">
        <f>G180</f>
        <v>-9.2234499992628116E-2</v>
      </c>
      <c r="N180" s="61">
        <f t="shared" ca="1" si="35"/>
        <v>-0.10387785376708729</v>
      </c>
      <c r="O180" s="239"/>
      <c r="P180" s="15">
        <f t="shared" si="31"/>
        <v>-9.6786462896538111E-2</v>
      </c>
      <c r="Q180" s="242">
        <f t="shared" si="34"/>
        <v>40275.894200000002</v>
      </c>
      <c r="R180" s="86">
        <f t="shared" si="32"/>
        <v>2.0720366278572717E-5</v>
      </c>
      <c r="S180" s="62">
        <v>1</v>
      </c>
      <c r="T180" s="61">
        <f t="shared" si="33"/>
        <v>2.0720366278572717E-5</v>
      </c>
    </row>
    <row r="181" spans="1:32" s="61" customFormat="1" ht="12.95" customHeight="1" x14ac:dyDescent="0.2">
      <c r="A181" s="11" t="s">
        <v>99</v>
      </c>
      <c r="B181" s="25" t="s">
        <v>81</v>
      </c>
      <c r="C181" s="68">
        <v>55295.417800000003</v>
      </c>
      <c r="D181" s="11">
        <v>1.47E-2</v>
      </c>
      <c r="E181" s="245">
        <f t="shared" si="29"/>
        <v>27248.862828578389</v>
      </c>
      <c r="F181" s="86">
        <f t="shared" si="30"/>
        <v>27249</v>
      </c>
      <c r="G181" s="234">
        <f t="shared" si="37"/>
        <v>-9.3743799989169929E-2</v>
      </c>
      <c r="J181" s="61">
        <f>G181</f>
        <v>-9.3743799989169929E-2</v>
      </c>
      <c r="N181" s="61">
        <f t="shared" ca="1" si="35"/>
        <v>-0.10388292809490637</v>
      </c>
      <c r="O181" s="239"/>
      <c r="P181" s="15">
        <f t="shared" si="31"/>
        <v>-9.6795863997152121E-2</v>
      </c>
      <c r="Q181" s="242">
        <f t="shared" si="34"/>
        <v>40276.917800000003</v>
      </c>
      <c r="R181" s="86">
        <f t="shared" ref="R181:R203" si="38">+(P181-G181)^2</f>
        <v>9.3150947088203182E-6</v>
      </c>
      <c r="S181" s="62">
        <v>1</v>
      </c>
      <c r="T181" s="61">
        <f t="shared" si="33"/>
        <v>9.3150947088203182E-6</v>
      </c>
    </row>
    <row r="182" spans="1:32" s="61" customFormat="1" ht="12.95" customHeight="1" x14ac:dyDescent="0.2">
      <c r="A182" s="11" t="s">
        <v>100</v>
      </c>
      <c r="B182" s="25" t="s">
        <v>81</v>
      </c>
      <c r="C182" s="11">
        <v>55572.878900000003</v>
      </c>
      <c r="D182" s="11">
        <v>5.9999999999999995E-4</v>
      </c>
      <c r="E182" s="245">
        <f t="shared" si="29"/>
        <v>27654.86016954486</v>
      </c>
      <c r="F182" s="86">
        <f t="shared" si="30"/>
        <v>27655</v>
      </c>
      <c r="G182" s="234">
        <f t="shared" si="37"/>
        <v>-9.5560999987355899E-2</v>
      </c>
      <c r="K182" s="61">
        <f t="shared" ref="K182:K188" si="39">G182</f>
        <v>-9.5560999987355899E-2</v>
      </c>
      <c r="N182" s="61">
        <f t="shared" ca="1" si="35"/>
        <v>-0.1052563794912719</v>
      </c>
      <c r="O182" s="239"/>
      <c r="P182" s="15">
        <f t="shared" si="31"/>
        <v>-9.931553109723204E-2</v>
      </c>
      <c r="Q182" s="242">
        <f t="shared" si="34"/>
        <v>40554.378900000003</v>
      </c>
      <c r="R182" s="86">
        <f t="shared" si="38"/>
        <v>1.4096503855027771E-5</v>
      </c>
      <c r="S182" s="62">
        <v>1</v>
      </c>
      <c r="T182" s="61">
        <f t="shared" si="33"/>
        <v>1.4096503855027771E-5</v>
      </c>
    </row>
    <row r="183" spans="1:32" s="61" customFormat="1" ht="12.95" customHeight="1" x14ac:dyDescent="0.2">
      <c r="A183" s="279" t="s">
        <v>106</v>
      </c>
      <c r="B183" s="66" t="s">
        <v>75</v>
      </c>
      <c r="C183" s="279">
        <v>55646.684399999998</v>
      </c>
      <c r="D183" s="279">
        <v>2.0000000000000001E-4</v>
      </c>
      <c r="E183" s="245">
        <f t="shared" si="29"/>
        <v>27762.856702207271</v>
      </c>
      <c r="F183" s="86">
        <f t="shared" si="30"/>
        <v>27763</v>
      </c>
      <c r="G183" s="234">
        <f t="shared" si="37"/>
        <v>-9.7930599993560463E-2</v>
      </c>
      <c r="K183" s="61">
        <f t="shared" si="39"/>
        <v>-9.7930599993560463E-2</v>
      </c>
      <c r="N183" s="61">
        <f t="shared" ca="1" si="35"/>
        <v>-0.10562173109424597</v>
      </c>
      <c r="O183" s="239"/>
      <c r="P183" s="15">
        <f t="shared" si="31"/>
        <v>-9.9977433487364223E-2</v>
      </c>
      <c r="Q183" s="242">
        <f t="shared" si="34"/>
        <v>40628.184399999998</v>
      </c>
      <c r="R183" s="86">
        <f t="shared" si="38"/>
        <v>4.1895273513569059E-6</v>
      </c>
      <c r="S183" s="62">
        <v>1</v>
      </c>
      <c r="T183" s="61">
        <f t="shared" si="33"/>
        <v>4.1895273513569059E-6</v>
      </c>
    </row>
    <row r="184" spans="1:32" s="61" customFormat="1" ht="12.95" customHeight="1" x14ac:dyDescent="0.2">
      <c r="A184" s="22" t="s">
        <v>716</v>
      </c>
      <c r="B184" s="87" t="s">
        <v>75</v>
      </c>
      <c r="C184" s="234">
        <v>55929.26397</v>
      </c>
      <c r="D184" s="234">
        <v>4.8000000000000001E-4</v>
      </c>
      <c r="E184" s="245">
        <f t="shared" si="29"/>
        <v>28176.343688424255</v>
      </c>
      <c r="F184" s="86">
        <f t="shared" si="30"/>
        <v>28176.5</v>
      </c>
      <c r="G184" s="234">
        <f t="shared" si="37"/>
        <v>-0.10682429999724263</v>
      </c>
      <c r="K184" s="61">
        <f t="shared" si="39"/>
        <v>-0.10682429999724263</v>
      </c>
      <c r="N184" s="61">
        <f t="shared" ca="1" si="35"/>
        <v>-0.10702055412970692</v>
      </c>
      <c r="O184" s="239"/>
      <c r="P184" s="15">
        <f t="shared" si="31"/>
        <v>-0.10247921037743873</v>
      </c>
      <c r="Q184" s="242">
        <f t="shared" si="34"/>
        <v>40910.76397</v>
      </c>
      <c r="R184" s="86">
        <f t="shared" si="38"/>
        <v>1.8879803804127591E-5</v>
      </c>
      <c r="S184" s="62">
        <v>1</v>
      </c>
      <c r="T184" s="61">
        <f t="shared" si="33"/>
        <v>1.8879803804127591E-5</v>
      </c>
      <c r="W184" s="61" t="s">
        <v>714</v>
      </c>
      <c r="AC184" s="61" t="s">
        <v>55</v>
      </c>
      <c r="AD184" s="61">
        <v>85</v>
      </c>
      <c r="AE184" s="61" t="s">
        <v>713</v>
      </c>
      <c r="AF184" s="61" t="s">
        <v>714</v>
      </c>
    </row>
    <row r="185" spans="1:32" s="61" customFormat="1" ht="12.95" customHeight="1" x14ac:dyDescent="0.2">
      <c r="A185" s="99" t="s">
        <v>716</v>
      </c>
      <c r="B185" s="87" t="s">
        <v>75</v>
      </c>
      <c r="C185" s="234">
        <v>55929.266499999998</v>
      </c>
      <c r="D185" s="234" t="s">
        <v>118</v>
      </c>
      <c r="E185" s="245">
        <f t="shared" si="29"/>
        <v>28176.347390468512</v>
      </c>
      <c r="F185" s="86">
        <f t="shared" si="30"/>
        <v>28176.5</v>
      </c>
      <c r="G185" s="234">
        <f t="shared" si="37"/>
        <v>-0.10429429999931017</v>
      </c>
      <c r="K185" s="61">
        <f t="shared" si="39"/>
        <v>-0.10429429999931017</v>
      </c>
      <c r="N185" s="61">
        <f t="shared" ca="1" si="35"/>
        <v>-0.10702055412970692</v>
      </c>
      <c r="O185" s="239"/>
      <c r="P185" s="15">
        <f t="shared" si="31"/>
        <v>-0.10247921037743873</v>
      </c>
      <c r="Q185" s="242">
        <f t="shared" si="34"/>
        <v>40910.766499999998</v>
      </c>
      <c r="R185" s="86">
        <f t="shared" si="38"/>
        <v>3.2945503354253894E-6</v>
      </c>
      <c r="S185" s="62">
        <v>1</v>
      </c>
      <c r="T185" s="61">
        <f t="shared" si="33"/>
        <v>3.2945503354253894E-6</v>
      </c>
      <c r="W185" s="60">
        <v>45</v>
      </c>
      <c r="AC185" s="60">
        <v>28176.5</v>
      </c>
      <c r="AD185" s="61" t="s">
        <v>717</v>
      </c>
      <c r="AE185" s="61" t="s">
        <v>718</v>
      </c>
      <c r="AF185" s="60">
        <v>45</v>
      </c>
    </row>
    <row r="186" spans="1:32" s="61" customFormat="1" ht="12.95" customHeight="1" x14ac:dyDescent="0.2">
      <c r="A186" s="22" t="s">
        <v>716</v>
      </c>
      <c r="B186" s="87" t="s">
        <v>75</v>
      </c>
      <c r="C186" s="234">
        <v>55929.266600000003</v>
      </c>
      <c r="D186" s="234">
        <v>4.6000000000000001E-4</v>
      </c>
      <c r="E186" s="245">
        <f t="shared" si="29"/>
        <v>28176.347536794379</v>
      </c>
      <c r="F186" s="86">
        <f t="shared" si="30"/>
        <v>28176.5</v>
      </c>
      <c r="G186" s="234">
        <f t="shared" si="37"/>
        <v>-0.10419429999456042</v>
      </c>
      <c r="K186" s="61">
        <f t="shared" si="39"/>
        <v>-0.10419429999456042</v>
      </c>
      <c r="N186" s="61">
        <f t="shared" ca="1" si="35"/>
        <v>-0.10702055412970692</v>
      </c>
      <c r="O186" s="239"/>
      <c r="P186" s="15">
        <f t="shared" si="31"/>
        <v>-0.10247921037743873</v>
      </c>
      <c r="Q186" s="242">
        <f t="shared" si="34"/>
        <v>40910.766600000003</v>
      </c>
      <c r="R186" s="86">
        <f t="shared" si="38"/>
        <v>2.9415323947586253E-6</v>
      </c>
      <c r="S186" s="62">
        <v>1</v>
      </c>
      <c r="T186" s="61">
        <f t="shared" si="33"/>
        <v>2.9415323947586253E-6</v>
      </c>
      <c r="W186" s="61" t="s">
        <v>714</v>
      </c>
      <c r="AC186" s="61" t="s">
        <v>124</v>
      </c>
      <c r="AD186" s="61">
        <v>85</v>
      </c>
      <c r="AE186" s="61" t="s">
        <v>713</v>
      </c>
      <c r="AF186" s="61" t="s">
        <v>714</v>
      </c>
    </row>
    <row r="187" spans="1:32" s="61" customFormat="1" ht="12.95" customHeight="1" x14ac:dyDescent="0.2">
      <c r="A187" s="290" t="s">
        <v>716</v>
      </c>
      <c r="B187" s="291" t="s">
        <v>75</v>
      </c>
      <c r="C187" s="246">
        <v>55929.268900000003</v>
      </c>
      <c r="D187" s="246">
        <v>3.8999999999999999E-4</v>
      </c>
      <c r="E187" s="245">
        <f t="shared" si="29"/>
        <v>28176.350902289163</v>
      </c>
      <c r="F187" s="86">
        <f t="shared" si="30"/>
        <v>28176.5</v>
      </c>
      <c r="G187" s="234">
        <f t="shared" si="37"/>
        <v>-0.10189429999445565</v>
      </c>
      <c r="K187" s="61">
        <f t="shared" si="39"/>
        <v>-0.10189429999445565</v>
      </c>
      <c r="N187" s="61">
        <f t="shared" ref="N187:N218" ca="1" si="40">+C$11+C$12*F187</f>
        <v>-0.10702055412970692</v>
      </c>
      <c r="O187" s="239"/>
      <c r="P187" s="15">
        <f t="shared" si="31"/>
        <v>-0.10247921037743873</v>
      </c>
      <c r="Q187" s="242">
        <f t="shared" si="34"/>
        <v>40910.768900000003</v>
      </c>
      <c r="R187" s="86">
        <f t="shared" si="38"/>
        <v>3.4212015612141771E-7</v>
      </c>
      <c r="S187" s="62">
        <v>1</v>
      </c>
      <c r="T187" s="61">
        <f t="shared" si="33"/>
        <v>3.4212015612141771E-7</v>
      </c>
      <c r="W187" s="61" t="s">
        <v>714</v>
      </c>
      <c r="AC187" s="61" t="s">
        <v>715</v>
      </c>
      <c r="AD187" s="61">
        <v>85</v>
      </c>
      <c r="AE187" s="61" t="s">
        <v>713</v>
      </c>
      <c r="AF187" s="61" t="s">
        <v>714</v>
      </c>
    </row>
    <row r="188" spans="1:32" s="61" customFormat="1" ht="12.95" customHeight="1" x14ac:dyDescent="0.2">
      <c r="A188" s="280" t="s">
        <v>107</v>
      </c>
      <c r="B188" s="285" t="s">
        <v>81</v>
      </c>
      <c r="C188" s="280">
        <v>56013.6734</v>
      </c>
      <c r="D188" s="280">
        <v>5.9999999999999995E-4</v>
      </c>
      <c r="E188" s="245">
        <f t="shared" si="29"/>
        <v>28299.85651286161</v>
      </c>
      <c r="F188" s="245">
        <f t="shared" si="30"/>
        <v>28300</v>
      </c>
      <c r="G188" s="246">
        <f t="shared" si="37"/>
        <v>-9.8059999996621627E-2</v>
      </c>
      <c r="K188" s="61">
        <f t="shared" si="39"/>
        <v>-9.8059999996621627E-2</v>
      </c>
      <c r="N188" s="61">
        <f t="shared" ca="1" si="40"/>
        <v>-0.10743834045347821</v>
      </c>
      <c r="P188" s="15">
        <f t="shared" si="31"/>
        <v>-0.10321643552845533</v>
      </c>
      <c r="Q188" s="242">
        <f t="shared" si="34"/>
        <v>40995.1734</v>
      </c>
      <c r="R188" s="86">
        <f t="shared" si="38"/>
        <v>2.6588827393957124E-5</v>
      </c>
      <c r="S188" s="62">
        <v>1</v>
      </c>
      <c r="T188" s="61">
        <f t="shared" si="33"/>
        <v>2.6588827393957124E-5</v>
      </c>
    </row>
    <row r="189" spans="1:32" s="61" customFormat="1" ht="12.95" customHeight="1" x14ac:dyDescent="0.2">
      <c r="A189" s="275" t="s">
        <v>108</v>
      </c>
      <c r="B189" s="285" t="s">
        <v>81</v>
      </c>
      <c r="C189" s="280">
        <v>56284.980499999998</v>
      </c>
      <c r="D189" s="280">
        <v>2.0000000000000001E-4</v>
      </c>
      <c r="E189" s="245">
        <f t="shared" si="29"/>
        <v>28696.848960398664</v>
      </c>
      <c r="F189" s="245">
        <f t="shared" si="30"/>
        <v>28697</v>
      </c>
      <c r="G189" s="246">
        <f t="shared" si="37"/>
        <v>-0.10322139999334468</v>
      </c>
      <c r="N189" s="61">
        <f t="shared" ca="1" si="40"/>
        <v>-0.10878134588292922</v>
      </c>
      <c r="P189" s="15">
        <f t="shared" si="31"/>
        <v>-0.10555520440536073</v>
      </c>
      <c r="Q189" s="242">
        <f t="shared" si="34"/>
        <v>41266.480499999998</v>
      </c>
      <c r="R189" s="86">
        <f t="shared" si="38"/>
        <v>5.4466430335456046E-6</v>
      </c>
      <c r="S189" s="62">
        <v>0.1</v>
      </c>
      <c r="T189" s="61">
        <f t="shared" si="33"/>
        <v>5.4466430335456053E-7</v>
      </c>
    </row>
    <row r="190" spans="1:32" s="61" customFormat="1" ht="12.95" customHeight="1" x14ac:dyDescent="0.2">
      <c r="A190" s="281" t="s">
        <v>669</v>
      </c>
      <c r="B190" s="282" t="s">
        <v>81</v>
      </c>
      <c r="C190" s="283">
        <v>56358.103600000002</v>
      </c>
      <c r="D190" s="283" t="s">
        <v>125</v>
      </c>
      <c r="E190" s="245">
        <f t="shared" si="29"/>
        <v>28803.846965391895</v>
      </c>
      <c r="F190" s="245">
        <f t="shared" si="30"/>
        <v>28804</v>
      </c>
      <c r="G190" s="246">
        <f t="shared" si="37"/>
        <v>-0.10458479999215342</v>
      </c>
      <c r="K190" s="61">
        <f>G190</f>
        <v>-0.10458479999215342</v>
      </c>
      <c r="N190" s="61">
        <f t="shared" ca="1" si="40"/>
        <v>-0.10914331460069057</v>
      </c>
      <c r="P190" s="15">
        <f t="shared" si="31"/>
        <v>-0.10617743718207841</v>
      </c>
      <c r="Q190" s="242">
        <f t="shared" si="34"/>
        <v>41339.603600000002</v>
      </c>
      <c r="R190" s="86">
        <f t="shared" si="38"/>
        <v>2.536493218732157E-6</v>
      </c>
      <c r="S190" s="62">
        <v>1</v>
      </c>
      <c r="T190" s="61">
        <f t="shared" si="33"/>
        <v>2.536493218732157E-6</v>
      </c>
    </row>
    <row r="191" spans="1:32" s="61" customFormat="1" ht="12.95" customHeight="1" x14ac:dyDescent="0.2">
      <c r="A191" s="284" t="s">
        <v>113</v>
      </c>
      <c r="B191" s="275"/>
      <c r="C191" s="280">
        <v>56687.842972582032</v>
      </c>
      <c r="D191" s="280">
        <v>1E-3</v>
      </c>
      <c r="E191" s="245">
        <f t="shared" si="29"/>
        <v>29286.340938349749</v>
      </c>
      <c r="F191" s="245">
        <f t="shared" si="30"/>
        <v>29286.5</v>
      </c>
      <c r="G191" s="246">
        <f t="shared" si="37"/>
        <v>-0.10870371796772815</v>
      </c>
      <c r="K191" s="61">
        <f>G191</f>
        <v>-0.10870371796772815</v>
      </c>
      <c r="N191" s="61">
        <f t="shared" ca="1" si="40"/>
        <v>-0.11077555671582941</v>
      </c>
      <c r="P191" s="15">
        <f t="shared" si="31"/>
        <v>-0.10894049610691031</v>
      </c>
      <c r="Q191" s="242">
        <f t="shared" si="34"/>
        <v>41669.342972582032</v>
      </c>
      <c r="R191" s="86">
        <f t="shared" si="38"/>
        <v>5.6063887194565783E-8</v>
      </c>
      <c r="S191" s="62">
        <v>0.5</v>
      </c>
      <c r="T191" s="61">
        <f t="shared" si="33"/>
        <v>2.8031943597282891E-8</v>
      </c>
      <c r="Y191" s="61" t="s">
        <v>807</v>
      </c>
    </row>
    <row r="192" spans="1:32" s="61" customFormat="1" ht="12.95" customHeight="1" x14ac:dyDescent="0.2">
      <c r="A192" s="44" t="s">
        <v>115</v>
      </c>
      <c r="B192" s="48" t="s">
        <v>81</v>
      </c>
      <c r="C192" s="44">
        <v>56725.427300000003</v>
      </c>
      <c r="D192" s="44">
        <v>1.11E-2</v>
      </c>
      <c r="E192" s="245">
        <f t="shared" si="29"/>
        <v>29341.336528699925</v>
      </c>
      <c r="F192" s="245">
        <f t="shared" si="30"/>
        <v>29341.5</v>
      </c>
      <c r="G192" s="246">
        <f t="shared" si="37"/>
        <v>-0.11171729998750379</v>
      </c>
      <c r="J192" s="61">
        <f>G192</f>
        <v>-0.11171729998750379</v>
      </c>
      <c r="N192" s="61">
        <f t="shared" ca="1" si="40"/>
        <v>-0.11096161540252916</v>
      </c>
      <c r="P192" s="15">
        <f t="shared" si="31"/>
        <v>-0.10925100739386617</v>
      </c>
      <c r="Q192" s="242">
        <f t="shared" si="34"/>
        <v>41706.927300000003</v>
      </c>
      <c r="R192" s="86">
        <f t="shared" si="38"/>
        <v>6.0825991574317795E-6</v>
      </c>
      <c r="S192" s="62">
        <v>0.05</v>
      </c>
      <c r="T192" s="61">
        <f t="shared" si="33"/>
        <v>3.0412995787158898E-7</v>
      </c>
    </row>
    <row r="193" spans="1:25" s="61" customFormat="1" ht="12.95" customHeight="1" x14ac:dyDescent="0.2">
      <c r="A193" s="44" t="s">
        <v>115</v>
      </c>
      <c r="B193" s="48" t="s">
        <v>81</v>
      </c>
      <c r="C193" s="44">
        <v>56726.456200000001</v>
      </c>
      <c r="D193" s="44">
        <v>2.3999999999999998E-3</v>
      </c>
      <c r="E193" s="245">
        <f t="shared" si="29"/>
        <v>29342.842075474302</v>
      </c>
      <c r="F193" s="245">
        <f t="shared" si="30"/>
        <v>29343</v>
      </c>
      <c r="G193" s="246">
        <f t="shared" si="37"/>
        <v>-0.10792659999424359</v>
      </c>
      <c r="J193" s="61">
        <f>G193</f>
        <v>-0.10792659999424359</v>
      </c>
      <c r="N193" s="61">
        <f t="shared" ca="1" si="40"/>
        <v>-0.11096668973034825</v>
      </c>
      <c r="P193" s="15">
        <f t="shared" si="31"/>
        <v>-0.1092594631296632</v>
      </c>
      <c r="Q193" s="242">
        <f t="shared" si="34"/>
        <v>41707.956200000001</v>
      </c>
      <c r="R193" s="86">
        <f t="shared" si="38"/>
        <v>1.7765241377605927E-6</v>
      </c>
      <c r="S193" s="62">
        <v>0.2</v>
      </c>
      <c r="T193" s="61">
        <f t="shared" si="33"/>
        <v>3.5530482755211857E-7</v>
      </c>
    </row>
    <row r="194" spans="1:25" s="61" customFormat="1" ht="12.95" customHeight="1" x14ac:dyDescent="0.2">
      <c r="A194" s="44" t="s">
        <v>115</v>
      </c>
      <c r="B194" s="48" t="s">
        <v>81</v>
      </c>
      <c r="C194" s="44">
        <v>56728.503199999999</v>
      </c>
      <c r="D194" s="44">
        <v>4.4000000000000003E-3</v>
      </c>
      <c r="E194" s="245">
        <f t="shared" si="29"/>
        <v>29345.837365830164</v>
      </c>
      <c r="F194" s="245">
        <f t="shared" si="30"/>
        <v>29346</v>
      </c>
      <c r="G194" s="246">
        <f t="shared" si="37"/>
        <v>-0.1111451999968267</v>
      </c>
      <c r="J194" s="61">
        <f>G194</f>
        <v>-0.1111451999968267</v>
      </c>
      <c r="N194" s="61">
        <f t="shared" ca="1" si="40"/>
        <v>-0.11097683838598642</v>
      </c>
      <c r="P194" s="15">
        <f t="shared" si="31"/>
        <v>-0.10927637256967102</v>
      </c>
      <c r="Q194" s="242">
        <f t="shared" si="34"/>
        <v>41710.003199999999</v>
      </c>
      <c r="R194" s="86">
        <f t="shared" si="38"/>
        <v>3.4925159524893532E-6</v>
      </c>
      <c r="S194" s="62">
        <v>0.1</v>
      </c>
      <c r="T194" s="61">
        <f t="shared" si="33"/>
        <v>3.4925159524893536E-7</v>
      </c>
    </row>
    <row r="195" spans="1:25" s="61" customFormat="1" ht="12.95" customHeight="1" x14ac:dyDescent="0.2">
      <c r="A195" s="46" t="s">
        <v>114</v>
      </c>
      <c r="B195" s="50" t="s">
        <v>81</v>
      </c>
      <c r="C195" s="53">
        <v>56773.609700000001</v>
      </c>
      <c r="D195" s="53">
        <v>2.0000000000000001E-4</v>
      </c>
      <c r="E195" s="245">
        <f t="shared" si="29"/>
        <v>29411.839839907811</v>
      </c>
      <c r="F195" s="245">
        <f t="shared" si="30"/>
        <v>29412</v>
      </c>
      <c r="G195" s="246">
        <f t="shared" si="37"/>
        <v>-0.10945439999341033</v>
      </c>
      <c r="N195" s="61">
        <f t="shared" ca="1" si="40"/>
        <v>-0.11120010881002614</v>
      </c>
      <c r="P195" s="15">
        <f t="shared" si="31"/>
        <v>-0.10964769492806933</v>
      </c>
      <c r="Q195" s="242">
        <f t="shared" si="34"/>
        <v>41755.109700000001</v>
      </c>
      <c r="R195" s="86">
        <f t="shared" si="38"/>
        <v>3.7362931764826927E-8</v>
      </c>
      <c r="S195" s="62">
        <v>0.1</v>
      </c>
      <c r="T195" s="61">
        <f t="shared" si="33"/>
        <v>3.736293176482693E-9</v>
      </c>
    </row>
    <row r="196" spans="1:25" s="61" customFormat="1" ht="12.95" customHeight="1" x14ac:dyDescent="0.2">
      <c r="A196" s="40" t="s">
        <v>702</v>
      </c>
      <c r="B196" s="42"/>
      <c r="C196" s="41">
        <v>57090.362999999998</v>
      </c>
      <c r="D196" s="41">
        <v>2.9999999999999997E-4</v>
      </c>
      <c r="E196" s="245">
        <f t="shared" si="29"/>
        <v>29875.331830469204</v>
      </c>
      <c r="F196" s="245">
        <f t="shared" si="30"/>
        <v>29875.5</v>
      </c>
      <c r="G196" s="246">
        <f t="shared" si="37"/>
        <v>-0.11492809999617748</v>
      </c>
      <c r="J196" s="61">
        <f>G196</f>
        <v>-0.11492809999617748</v>
      </c>
      <c r="N196" s="61">
        <f t="shared" ca="1" si="40"/>
        <v>-0.11276807610612323</v>
      </c>
      <c r="P196" s="15">
        <f t="shared" si="31"/>
        <v>-0.11221845735853608</v>
      </c>
      <c r="Q196" s="242">
        <f t="shared" si="34"/>
        <v>42071.862999999998</v>
      </c>
      <c r="R196" s="86">
        <f t="shared" si="38"/>
        <v>7.3421632237242232E-6</v>
      </c>
      <c r="S196" s="62">
        <v>0.1</v>
      </c>
      <c r="T196" s="61">
        <f t="shared" si="33"/>
        <v>7.3421632237242241E-7</v>
      </c>
    </row>
    <row r="197" spans="1:25" s="61" customFormat="1" ht="12.95" customHeight="1" x14ac:dyDescent="0.2">
      <c r="A197" s="40" t="s">
        <v>702</v>
      </c>
      <c r="B197" s="42"/>
      <c r="C197" s="41">
        <v>57091.391100000001</v>
      </c>
      <c r="D197" s="41">
        <v>2.0999999999999999E-3</v>
      </c>
      <c r="E197" s="245">
        <f t="shared" si="29"/>
        <v>29876.836206636704</v>
      </c>
      <c r="F197" s="245">
        <f t="shared" si="30"/>
        <v>29877</v>
      </c>
      <c r="G197" s="246">
        <f t="shared" si="37"/>
        <v>-0.11193739998998353</v>
      </c>
      <c r="J197" s="61">
        <f>G197</f>
        <v>-0.11193739998998353</v>
      </c>
      <c r="N197" s="61">
        <f t="shared" ca="1" si="40"/>
        <v>-0.11277315043394232</v>
      </c>
      <c r="P197" s="15">
        <f t="shared" si="31"/>
        <v>-0.11222667201276085</v>
      </c>
      <c r="Q197" s="242">
        <f t="shared" si="34"/>
        <v>42072.891100000001</v>
      </c>
      <c r="R197" s="86">
        <f t="shared" si="38"/>
        <v>8.367830316167939E-8</v>
      </c>
      <c r="S197" s="62">
        <v>1</v>
      </c>
      <c r="T197" s="61">
        <f t="shared" si="33"/>
        <v>8.367830316167939E-8</v>
      </c>
    </row>
    <row r="198" spans="1:25" s="61" customFormat="1" ht="12.95" customHeight="1" x14ac:dyDescent="0.2">
      <c r="A198" s="55" t="s">
        <v>710</v>
      </c>
      <c r="B198" s="57" t="s">
        <v>81</v>
      </c>
      <c r="C198" s="59">
        <v>57140.597500000003</v>
      </c>
      <c r="D198" s="59">
        <v>2.0000000000000001E-4</v>
      </c>
      <c r="E198" s="245">
        <f t="shared" si="29"/>
        <v>29948.837894651831</v>
      </c>
      <c r="F198" s="245">
        <f t="shared" si="30"/>
        <v>29949</v>
      </c>
      <c r="G198" s="246">
        <f t="shared" si="37"/>
        <v>-0.11078379998798482</v>
      </c>
      <c r="K198" s="61">
        <f t="shared" ref="K198:K203" si="41">G198</f>
        <v>-0.11078379998798482</v>
      </c>
      <c r="N198" s="61">
        <f t="shared" ca="1" si="40"/>
        <v>-0.11301671816925837</v>
      </c>
      <c r="P198" s="15">
        <f t="shared" si="31"/>
        <v>-0.11262017903372773</v>
      </c>
      <c r="Q198" s="242">
        <f t="shared" si="34"/>
        <v>42122.097500000003</v>
      </c>
      <c r="R198" s="86">
        <f t="shared" si="38"/>
        <v>3.3722879996436354E-6</v>
      </c>
      <c r="S198" s="62">
        <v>1</v>
      </c>
      <c r="T198" s="61">
        <f t="shared" si="33"/>
        <v>3.3722879996436354E-6</v>
      </c>
    </row>
    <row r="199" spans="1:25" s="61" customFormat="1" ht="12.95" customHeight="1" x14ac:dyDescent="0.2">
      <c r="A199" s="55" t="s">
        <v>711</v>
      </c>
      <c r="B199" s="57" t="s">
        <v>81</v>
      </c>
      <c r="C199" s="59">
        <v>57431.726000000002</v>
      </c>
      <c r="D199" s="59">
        <v>2.0000000000000001E-4</v>
      </c>
      <c r="E199" s="245">
        <f t="shared" si="29"/>
        <v>30374.834176219072</v>
      </c>
      <c r="F199" s="245">
        <f t="shared" si="30"/>
        <v>30375</v>
      </c>
      <c r="G199" s="246">
        <f t="shared" si="37"/>
        <v>-0.11332499999116408</v>
      </c>
      <c r="K199" s="61">
        <f t="shared" si="41"/>
        <v>-0.11332499999116408</v>
      </c>
      <c r="N199" s="61">
        <f t="shared" ca="1" si="40"/>
        <v>-0.11445782726987835</v>
      </c>
      <c r="P199" s="15">
        <f t="shared" si="31"/>
        <v>-0.1149165032065409</v>
      </c>
      <c r="Q199" s="242">
        <f t="shared" si="34"/>
        <v>42413.226000000002</v>
      </c>
      <c r="R199" s="86">
        <f t="shared" si="38"/>
        <v>2.5328824845547616E-6</v>
      </c>
      <c r="S199" s="62">
        <v>1</v>
      </c>
      <c r="T199" s="61">
        <f t="shared" si="33"/>
        <v>2.5328824845547616E-6</v>
      </c>
    </row>
    <row r="200" spans="1:25" s="61" customFormat="1" ht="12.95" customHeight="1" x14ac:dyDescent="0.2">
      <c r="A200" s="95" t="s">
        <v>703</v>
      </c>
      <c r="B200" s="96" t="s">
        <v>81</v>
      </c>
      <c r="C200" s="97">
        <v>57457.352899999998</v>
      </c>
      <c r="D200" s="97">
        <v>2.8999999999999998E-3</v>
      </c>
      <c r="E200" s="245">
        <f t="shared" si="29"/>
        <v>30412.332958056282</v>
      </c>
      <c r="F200" s="245">
        <f t="shared" si="30"/>
        <v>30412.5</v>
      </c>
      <c r="G200" s="246">
        <f t="shared" si="37"/>
        <v>-0.11415749999287073</v>
      </c>
      <c r="K200" s="61">
        <f t="shared" si="41"/>
        <v>-0.11415749999287073</v>
      </c>
      <c r="N200" s="61">
        <f t="shared" ca="1" si="40"/>
        <v>-0.11458468546535545</v>
      </c>
      <c r="P200" s="15">
        <f t="shared" si="31"/>
        <v>-0.11511602875159713</v>
      </c>
      <c r="Q200" s="242">
        <f t="shared" si="34"/>
        <v>42438.852899999998</v>
      </c>
      <c r="R200" s="86">
        <f t="shared" si="38"/>
        <v>9.1877738130557561E-7</v>
      </c>
      <c r="S200" s="62">
        <v>1</v>
      </c>
      <c r="T200" s="61">
        <f t="shared" si="33"/>
        <v>9.1877738130557561E-7</v>
      </c>
    </row>
    <row r="201" spans="1:25" s="61" customFormat="1" ht="12.95" customHeight="1" x14ac:dyDescent="0.2">
      <c r="A201" s="64" t="s">
        <v>712</v>
      </c>
      <c r="B201" s="56" t="s">
        <v>81</v>
      </c>
      <c r="C201" s="58">
        <v>57811.698199999999</v>
      </c>
      <c r="D201" s="58">
        <v>1E-4</v>
      </c>
      <c r="E201" s="245">
        <f t="shared" si="29"/>
        <v>30930.8317659395</v>
      </c>
      <c r="F201" s="245">
        <f t="shared" si="30"/>
        <v>30931</v>
      </c>
      <c r="G201" s="246">
        <f t="shared" si="37"/>
        <v>-0.11497219999728259</v>
      </c>
      <c r="K201" s="61">
        <f t="shared" si="41"/>
        <v>-0.11497219999728259</v>
      </c>
      <c r="N201" s="61">
        <f t="shared" ca="1" si="40"/>
        <v>-0.11633871144815232</v>
      </c>
      <c r="P201" s="15">
        <f t="shared" si="31"/>
        <v>-0.11783141840767342</v>
      </c>
      <c r="Q201" s="242">
        <f t="shared" si="34"/>
        <v>42793.198199999999</v>
      </c>
      <c r="R201" s="86">
        <f t="shared" si="38"/>
        <v>8.1751299183178595E-6</v>
      </c>
      <c r="S201" s="62">
        <v>1</v>
      </c>
      <c r="T201" s="61">
        <f t="shared" si="33"/>
        <v>8.1751299183178595E-6</v>
      </c>
    </row>
    <row r="202" spans="1:25" s="61" customFormat="1" ht="12.95" customHeight="1" x14ac:dyDescent="0.2">
      <c r="A202" s="64" t="s">
        <v>712</v>
      </c>
      <c r="B202" s="56" t="s">
        <v>81</v>
      </c>
      <c r="C202" s="58">
        <v>57811.6993</v>
      </c>
      <c r="D202" s="58">
        <v>1E-4</v>
      </c>
      <c r="E202" s="245">
        <f t="shared" si="29"/>
        <v>30930.833375523962</v>
      </c>
      <c r="F202" s="245">
        <f t="shared" si="30"/>
        <v>30931</v>
      </c>
      <c r="G202" s="246">
        <f t="shared" si="37"/>
        <v>-0.11387219999596709</v>
      </c>
      <c r="K202" s="61">
        <f t="shared" si="41"/>
        <v>-0.11387219999596709</v>
      </c>
      <c r="N202" s="61">
        <f t="shared" ca="1" si="40"/>
        <v>-0.11633871144815232</v>
      </c>
      <c r="P202" s="15">
        <f t="shared" si="31"/>
        <v>-0.11783141840767342</v>
      </c>
      <c r="Q202" s="242">
        <f t="shared" si="34"/>
        <v>42793.1993</v>
      </c>
      <c r="R202" s="86">
        <f t="shared" si="38"/>
        <v>1.5675410431594332E-5</v>
      </c>
      <c r="S202" s="62">
        <v>1</v>
      </c>
      <c r="T202" s="61">
        <f t="shared" si="33"/>
        <v>1.5675410431594332E-5</v>
      </c>
    </row>
    <row r="203" spans="1:25" s="61" customFormat="1" ht="12.95" customHeight="1" x14ac:dyDescent="0.2">
      <c r="A203" s="92" t="s">
        <v>1</v>
      </c>
      <c r="B203" s="93" t="s">
        <v>81</v>
      </c>
      <c r="C203" s="94">
        <v>57812.378299999997</v>
      </c>
      <c r="D203" s="94">
        <v>1.6000000000000001E-3</v>
      </c>
      <c r="E203" s="245">
        <f t="shared" si="29"/>
        <v>30931.826928113911</v>
      </c>
      <c r="F203" s="245">
        <f t="shared" si="30"/>
        <v>30932</v>
      </c>
      <c r="G203" s="246">
        <f t="shared" si="37"/>
        <v>-0.11827839999750722</v>
      </c>
      <c r="K203" s="61">
        <f t="shared" si="41"/>
        <v>-0.11827839999750722</v>
      </c>
      <c r="N203" s="61">
        <f t="shared" ca="1" si="40"/>
        <v>-0.11634209433336504</v>
      </c>
      <c r="P203" s="15">
        <f t="shared" si="31"/>
        <v>-0.11783657723916771</v>
      </c>
      <c r="Q203" s="242">
        <f t="shared" si="34"/>
        <v>42793.878299999997</v>
      </c>
      <c r="R203" s="86">
        <f t="shared" si="38"/>
        <v>1.9520734978673366E-7</v>
      </c>
      <c r="S203" s="62">
        <v>1</v>
      </c>
      <c r="T203" s="61">
        <f t="shared" si="33"/>
        <v>1.9520734978673366E-7</v>
      </c>
      <c r="Y203" s="61" t="s">
        <v>806</v>
      </c>
    </row>
    <row r="204" spans="1:25" s="61" customFormat="1" ht="12.95" customHeight="1" x14ac:dyDescent="0.2">
      <c r="A204" s="75" t="s">
        <v>704</v>
      </c>
      <c r="B204" s="62"/>
      <c r="C204" s="60">
        <v>58109.998</v>
      </c>
      <c r="D204" s="60">
        <v>4.0000000000000001E-3</v>
      </c>
      <c r="E204" s="245">
        <f t="shared" si="29"/>
        <v>31367.321513910767</v>
      </c>
      <c r="F204" s="245">
        <f t="shared" si="30"/>
        <v>31367.5</v>
      </c>
      <c r="G204" s="60"/>
      <c r="N204" s="61">
        <f t="shared" ca="1" si="40"/>
        <v>-0.11781534084350588</v>
      </c>
      <c r="P204" s="15">
        <f t="shared" si="31"/>
        <v>-0.12005464124988369</v>
      </c>
      <c r="Q204" s="242">
        <f t="shared" si="34"/>
        <v>43091.498</v>
      </c>
      <c r="R204" s="86">
        <f>+(P204-U204)^2</f>
        <v>3.7012324600417691E-6</v>
      </c>
      <c r="S204" s="62">
        <v>0.1</v>
      </c>
      <c r="T204" s="61">
        <f t="shared" si="33"/>
        <v>3.7012324600417694E-7</v>
      </c>
      <c r="U204" s="246">
        <f>+C204-(C$7+F204*C$8)</f>
        <v>-0.1219784999921103</v>
      </c>
    </row>
    <row r="205" spans="1:25" s="61" customFormat="1" ht="12.95" customHeight="1" x14ac:dyDescent="0.2">
      <c r="A205" s="75" t="s">
        <v>709</v>
      </c>
      <c r="B205" s="62"/>
      <c r="C205" s="60">
        <v>58159.889000000003</v>
      </c>
      <c r="D205" s="60">
        <v>5.0000000000000001E-3</v>
      </c>
      <c r="E205" s="245">
        <f t="shared" si="29"/>
        <v>31440.32494876401</v>
      </c>
      <c r="F205" s="245">
        <f t="shared" si="30"/>
        <v>31440.5</v>
      </c>
      <c r="G205" s="246">
        <f>+C205-(C$7+F205*C$8)</f>
        <v>-0.11963109998760046</v>
      </c>
      <c r="K205" s="61">
        <f>G205</f>
        <v>-0.11963109998760046</v>
      </c>
      <c r="N205" s="61">
        <f t="shared" ca="1" si="40"/>
        <v>-0.11806229146403466</v>
      </c>
      <c r="P205" s="15">
        <f t="shared" si="31"/>
        <v>-0.12042085454306112</v>
      </c>
      <c r="Q205" s="242">
        <f t="shared" si="34"/>
        <v>43141.389000000003</v>
      </c>
      <c r="R205" s="86">
        <f>+(P205-G205)^2</f>
        <v>6.2371225787085411E-7</v>
      </c>
      <c r="S205" s="62">
        <v>0.4</v>
      </c>
      <c r="T205" s="61">
        <f t="shared" si="33"/>
        <v>2.4948490314834165E-7</v>
      </c>
      <c r="Y205" s="61" t="s">
        <v>808</v>
      </c>
    </row>
    <row r="206" spans="1:25" s="61" customFormat="1" ht="12.95" customHeight="1" x14ac:dyDescent="0.2">
      <c r="A206" s="75" t="s">
        <v>706</v>
      </c>
      <c r="B206" s="62"/>
      <c r="C206" s="60">
        <v>58172.862000000001</v>
      </c>
      <c r="D206" s="60">
        <v>1E-3</v>
      </c>
      <c r="E206" s="245">
        <f t="shared" si="29"/>
        <v>31459.307802592375</v>
      </c>
      <c r="F206" s="245">
        <f t="shared" si="30"/>
        <v>31459.5</v>
      </c>
      <c r="G206" s="60"/>
      <c r="N206" s="61">
        <f t="shared" ca="1" si="40"/>
        <v>-0.1181265662830764</v>
      </c>
      <c r="P206" s="15">
        <f t="shared" si="31"/>
        <v>-0.12051590727889461</v>
      </c>
      <c r="Q206" s="242">
        <f t="shared" si="34"/>
        <v>43154.362000000001</v>
      </c>
      <c r="R206" s="86">
        <f>+(P206-U206)^2</f>
        <v>1.1735373118542912E-4</v>
      </c>
      <c r="S206" s="62">
        <v>0.5</v>
      </c>
      <c r="T206" s="61">
        <f t="shared" si="33"/>
        <v>5.8676865592714562E-5</v>
      </c>
      <c r="U206" s="246">
        <f>+C206-(C$7+F206*C$8)</f>
        <v>-0.13134889999491861</v>
      </c>
    </row>
    <row r="207" spans="1:25" s="61" customFormat="1" ht="12.95" customHeight="1" x14ac:dyDescent="0.2">
      <c r="A207" s="75" t="s">
        <v>707</v>
      </c>
      <c r="B207" s="62"/>
      <c r="C207" s="60">
        <v>58172.8649</v>
      </c>
      <c r="D207" s="60">
        <v>8.0000000000000004E-4</v>
      </c>
      <c r="E207" s="245">
        <f t="shared" si="29"/>
        <v>31459.312046042316</v>
      </c>
      <c r="F207" s="245">
        <f t="shared" si="30"/>
        <v>31459.5</v>
      </c>
      <c r="G207" s="60"/>
      <c r="N207" s="61">
        <f t="shared" ca="1" si="40"/>
        <v>-0.1181265662830764</v>
      </c>
      <c r="P207" s="15">
        <f t="shared" si="31"/>
        <v>-0.12051590727889461</v>
      </c>
      <c r="Q207" s="242">
        <f t="shared" si="34"/>
        <v>43154.3649</v>
      </c>
      <c r="R207" s="86">
        <f>+(P207-U207)^2</f>
        <v>6.2932373440432183E-5</v>
      </c>
      <c r="S207" s="62">
        <v>1</v>
      </c>
      <c r="T207" s="61">
        <f t="shared" si="33"/>
        <v>6.2932373440432183E-5</v>
      </c>
      <c r="U207" s="246">
        <f>+C207-(C$7+F207*C$8)</f>
        <v>-0.1284488999954192</v>
      </c>
    </row>
    <row r="208" spans="1:25" s="61" customFormat="1" ht="12.95" customHeight="1" x14ac:dyDescent="0.2">
      <c r="A208" s="75" t="s">
        <v>708</v>
      </c>
      <c r="B208" s="62"/>
      <c r="C208" s="60">
        <v>58172.8681</v>
      </c>
      <c r="D208" s="60">
        <v>2.0000000000000001E-4</v>
      </c>
      <c r="E208" s="245">
        <f t="shared" si="29"/>
        <v>31459.316728469839</v>
      </c>
      <c r="F208" s="245">
        <f t="shared" si="30"/>
        <v>31459.5</v>
      </c>
      <c r="G208" s="60"/>
      <c r="N208" s="61">
        <f t="shared" ca="1" si="40"/>
        <v>-0.1181265662830764</v>
      </c>
      <c r="P208" s="15">
        <f t="shared" si="31"/>
        <v>-0.12051590727889461</v>
      </c>
      <c r="Q208" s="242">
        <f t="shared" si="34"/>
        <v>43154.3681</v>
      </c>
      <c r="R208" s="86">
        <f>+(P208-U208)^2</f>
        <v>2.2401220062278514E-5</v>
      </c>
      <c r="S208" s="62">
        <v>1</v>
      </c>
      <c r="T208" s="61">
        <f t="shared" si="33"/>
        <v>2.2401220062278514E-5</v>
      </c>
      <c r="U208" s="246">
        <f>+C208-(C$7+F208*C$8)</f>
        <v>-0.12524889999622246</v>
      </c>
    </row>
    <row r="209" spans="1:25" s="61" customFormat="1" ht="12.95" customHeight="1" x14ac:dyDescent="0.2">
      <c r="A209" s="75" t="s">
        <v>706</v>
      </c>
      <c r="B209" s="62"/>
      <c r="C209" s="247">
        <v>58179.707999999999</v>
      </c>
      <c r="D209" s="60">
        <v>1E-3</v>
      </c>
      <c r="E209" s="245">
        <f t="shared" si="29"/>
        <v>31469.32527097355</v>
      </c>
      <c r="F209" s="245">
        <f t="shared" si="30"/>
        <v>31469.5</v>
      </c>
      <c r="G209" s="246">
        <f t="shared" ref="G209:G229" si="42">+C209-(C$7+F209*C$8)</f>
        <v>-0.11941089999163523</v>
      </c>
      <c r="K209" s="61">
        <f>G209</f>
        <v>-0.11941089999163523</v>
      </c>
      <c r="N209" s="61">
        <f t="shared" ca="1" si="40"/>
        <v>-0.11816039513520363</v>
      </c>
      <c r="P209" s="15">
        <f t="shared" si="31"/>
        <v>-0.12056589139311338</v>
      </c>
      <c r="Q209" s="242">
        <f t="shared" si="34"/>
        <v>43161.207999999999</v>
      </c>
      <c r="R209" s="86">
        <f t="shared" ref="R209:R229" si="43">+(P209-G209)^2</f>
        <v>1.334005137488462E-6</v>
      </c>
      <c r="S209" s="62">
        <v>0.5</v>
      </c>
      <c r="T209" s="61">
        <f t="shared" si="33"/>
        <v>6.6700256874423102E-7</v>
      </c>
      <c r="Y209" s="61" t="s">
        <v>808</v>
      </c>
    </row>
    <row r="210" spans="1:25" s="61" customFormat="1" ht="12.95" customHeight="1" x14ac:dyDescent="0.2">
      <c r="A210" s="76" t="s">
        <v>707</v>
      </c>
      <c r="B210" s="62"/>
      <c r="C210" s="274">
        <v>58179.709499999997</v>
      </c>
      <c r="D210" s="60">
        <v>5.9999999999999995E-4</v>
      </c>
      <c r="E210" s="245">
        <f t="shared" si="29"/>
        <v>31469.327465861446</v>
      </c>
      <c r="F210" s="245">
        <f t="shared" si="30"/>
        <v>31469.5</v>
      </c>
      <c r="G210" s="246">
        <f t="shared" si="42"/>
        <v>-0.11791089999314863</v>
      </c>
      <c r="K210" s="61">
        <f>G210</f>
        <v>-0.11791089999314863</v>
      </c>
      <c r="N210" s="61">
        <f t="shared" ca="1" si="40"/>
        <v>-0.11816039513520363</v>
      </c>
      <c r="P210" s="15">
        <f t="shared" si="31"/>
        <v>-0.12056589139311338</v>
      </c>
      <c r="Q210" s="242">
        <f t="shared" si="34"/>
        <v>43161.209499999997</v>
      </c>
      <c r="R210" s="86">
        <f t="shared" si="43"/>
        <v>7.0489793338867894E-6</v>
      </c>
      <c r="S210" s="62">
        <v>1</v>
      </c>
      <c r="T210" s="61">
        <f t="shared" si="33"/>
        <v>7.0489793338867894E-6</v>
      </c>
      <c r="Y210" s="61" t="s">
        <v>808</v>
      </c>
    </row>
    <row r="211" spans="1:25" s="61" customFormat="1" ht="12.95" customHeight="1" x14ac:dyDescent="0.2">
      <c r="A211" s="75" t="s">
        <v>708</v>
      </c>
      <c r="B211" s="67"/>
      <c r="C211" s="248">
        <v>58179.709900000002</v>
      </c>
      <c r="D211" s="69">
        <v>2.9999999999999997E-4</v>
      </c>
      <c r="E211" s="245">
        <f t="shared" si="29"/>
        <v>31469.328051164895</v>
      </c>
      <c r="F211" s="245">
        <f t="shared" si="30"/>
        <v>31469.5</v>
      </c>
      <c r="G211" s="246">
        <f t="shared" si="42"/>
        <v>-0.11751089998870157</v>
      </c>
      <c r="K211" s="61">
        <f>G211</f>
        <v>-0.11751089998870157</v>
      </c>
      <c r="N211" s="61">
        <f t="shared" ca="1" si="40"/>
        <v>-0.11816039513520363</v>
      </c>
      <c r="P211" s="15">
        <f t="shared" si="31"/>
        <v>-0.12056589139311338</v>
      </c>
      <c r="Q211" s="242">
        <f t="shared" si="34"/>
        <v>43161.209900000002</v>
      </c>
      <c r="R211" s="86">
        <f t="shared" si="43"/>
        <v>9.3329724810300822E-6</v>
      </c>
      <c r="S211" s="62">
        <v>1</v>
      </c>
      <c r="T211" s="61">
        <f t="shared" si="33"/>
        <v>9.3329724810300822E-6</v>
      </c>
      <c r="Y211" s="61" t="s">
        <v>808</v>
      </c>
    </row>
    <row r="212" spans="1:25" s="61" customFormat="1" ht="12.95" customHeight="1" x14ac:dyDescent="0.2">
      <c r="A212" s="75" t="s">
        <v>709</v>
      </c>
      <c r="B212" s="67"/>
      <c r="C212" s="69">
        <v>58180.734600000003</v>
      </c>
      <c r="D212" s="69">
        <v>6.9999999999999999E-4</v>
      </c>
      <c r="E212" s="245">
        <f t="shared" si="29"/>
        <v>31470.82745225315</v>
      </c>
      <c r="F212" s="245">
        <f t="shared" si="30"/>
        <v>31471</v>
      </c>
      <c r="G212" s="246">
        <f t="shared" si="42"/>
        <v>-0.11792019999120384</v>
      </c>
      <c r="K212" s="61">
        <f>G212</f>
        <v>-0.11792019999120384</v>
      </c>
      <c r="N212" s="61">
        <f t="shared" ca="1" si="40"/>
        <v>-0.11816546946302271</v>
      </c>
      <c r="P212" s="15">
        <f t="shared" si="31"/>
        <v>-0.12057338641433038</v>
      </c>
      <c r="Q212" s="242">
        <f t="shared" si="34"/>
        <v>43162.234600000003</v>
      </c>
      <c r="R212" s="86">
        <f t="shared" si="43"/>
        <v>7.0393981958629803E-6</v>
      </c>
      <c r="S212" s="62">
        <v>1</v>
      </c>
      <c r="T212" s="61">
        <f t="shared" si="33"/>
        <v>7.0393981958629803E-6</v>
      </c>
      <c r="Y212" s="61" t="s">
        <v>808</v>
      </c>
    </row>
    <row r="213" spans="1:25" s="61" customFormat="1" ht="12.95" customHeight="1" x14ac:dyDescent="0.2">
      <c r="A213" s="76" t="s">
        <v>709</v>
      </c>
      <c r="C213" s="60">
        <v>58183.805200000003</v>
      </c>
      <c r="D213" s="60">
        <v>5.0000000000000001E-4</v>
      </c>
      <c r="E213" s="245">
        <f t="shared" ref="E213:E229" si="44">+(C213-C$7)/C$8</f>
        <v>31475.320534112812</v>
      </c>
      <c r="F213" s="245">
        <f t="shared" ref="F213:F229" si="45">ROUND(2*E213,0)/2</f>
        <v>31475.5</v>
      </c>
      <c r="G213" s="246">
        <f t="shared" si="42"/>
        <v>-0.12264809999032877</v>
      </c>
      <c r="N213" s="61">
        <f t="shared" ca="1" si="40"/>
        <v>-0.11818069244647997</v>
      </c>
      <c r="P213" s="15">
        <f t="shared" ref="P213:P229" si="46">+D$11+D$12*F213+D$13*F213^2</f>
        <v>-0.12059586741480882</v>
      </c>
      <c r="Q213" s="242">
        <f t="shared" si="34"/>
        <v>43165.305200000003</v>
      </c>
      <c r="R213" s="86">
        <f t="shared" si="43"/>
        <v>4.2116585440252562E-6</v>
      </c>
      <c r="S213" s="62">
        <v>1</v>
      </c>
      <c r="T213" s="61">
        <f t="shared" ref="T213:T229" si="47">+S213*R213</f>
        <v>4.2116585440252562E-6</v>
      </c>
      <c r="U213" s="61">
        <f>G213</f>
        <v>-0.12264809999032877</v>
      </c>
    </row>
    <row r="214" spans="1:25" s="61" customFormat="1" ht="12.95" customHeight="1" x14ac:dyDescent="0.2">
      <c r="A214" s="75" t="s">
        <v>709</v>
      </c>
      <c r="B214" s="67"/>
      <c r="C214" s="69">
        <v>58193.7163</v>
      </c>
      <c r="D214" s="69">
        <v>2.0000000000000001E-4</v>
      </c>
      <c r="E214" s="245">
        <f t="shared" si="44"/>
        <v>31489.823036431342</v>
      </c>
      <c r="F214" s="245">
        <f t="shared" si="45"/>
        <v>31490</v>
      </c>
      <c r="G214" s="246">
        <f t="shared" si="42"/>
        <v>-0.12093799999274779</v>
      </c>
      <c r="N214" s="61">
        <f t="shared" ca="1" si="40"/>
        <v>-0.11822974428206445</v>
      </c>
      <c r="P214" s="15">
        <f t="shared" si="46"/>
        <v>-0.12066826473471934</v>
      </c>
      <c r="Q214" s="242">
        <f t="shared" ref="Q214:Q229" si="48">C214-15018.5</f>
        <v>43175.2163</v>
      </c>
      <c r="R214" s="86">
        <f t="shared" si="43"/>
        <v>7.2757109423676053E-8</v>
      </c>
      <c r="S214" s="62">
        <v>1</v>
      </c>
      <c r="T214" s="61">
        <f t="shared" si="47"/>
        <v>7.2757109423676053E-8</v>
      </c>
      <c r="U214" s="61">
        <f>G214</f>
        <v>-0.12093799999274779</v>
      </c>
    </row>
    <row r="215" spans="1:25" s="61" customFormat="1" ht="12.95" customHeight="1" x14ac:dyDescent="0.2">
      <c r="A215" s="99" t="s">
        <v>795</v>
      </c>
      <c r="B215" s="100" t="s">
        <v>81</v>
      </c>
      <c r="C215" s="101">
        <v>58235.407700000003</v>
      </c>
      <c r="D215" s="101">
        <v>1E-4</v>
      </c>
      <c r="E215" s="245">
        <f t="shared" si="44"/>
        <v>31550.828336061346</v>
      </c>
      <c r="F215" s="245">
        <f t="shared" si="45"/>
        <v>31551</v>
      </c>
      <c r="G215" s="246">
        <f t="shared" si="42"/>
        <v>-0.11731619999045506</v>
      </c>
      <c r="K215" s="61">
        <f t="shared" ref="K215:K223" si="49">G215</f>
        <v>-0.11731619999045506</v>
      </c>
      <c r="N215" s="61">
        <f t="shared" ca="1" si="40"/>
        <v>-0.11843610028004055</v>
      </c>
      <c r="P215" s="15">
        <f t="shared" si="46"/>
        <v>-0.12097213969830667</v>
      </c>
      <c r="Q215" s="242">
        <f t="shared" si="48"/>
        <v>43216.907700000003</v>
      </c>
      <c r="R215" s="86">
        <f t="shared" si="43"/>
        <v>1.3365895147446098E-5</v>
      </c>
      <c r="S215" s="62">
        <v>1</v>
      </c>
      <c r="T215" s="61">
        <f t="shared" si="47"/>
        <v>1.3365895147446098E-5</v>
      </c>
    </row>
    <row r="216" spans="1:25" s="61" customFormat="1" ht="12.95" customHeight="1" x14ac:dyDescent="0.2">
      <c r="A216" s="92" t="s">
        <v>0</v>
      </c>
      <c r="B216" s="98" t="s">
        <v>81</v>
      </c>
      <c r="C216" s="92">
        <v>58488.948900000003</v>
      </c>
      <c r="D216" s="92">
        <v>1E-4</v>
      </c>
      <c r="E216" s="245">
        <f t="shared" si="44"/>
        <v>31921.824677622193</v>
      </c>
      <c r="F216" s="245">
        <f t="shared" si="45"/>
        <v>31922</v>
      </c>
      <c r="G216" s="246">
        <f t="shared" si="42"/>
        <v>-0.11981639999430627</v>
      </c>
      <c r="K216" s="61">
        <f t="shared" si="49"/>
        <v>-0.11981639999430627</v>
      </c>
      <c r="N216" s="61">
        <f t="shared" ca="1" si="40"/>
        <v>-0.11969115069396077</v>
      </c>
      <c r="P216" s="15">
        <f t="shared" si="46"/>
        <v>-0.12279617827138006</v>
      </c>
      <c r="Q216" s="242">
        <f t="shared" si="48"/>
        <v>43470.448900000003</v>
      </c>
      <c r="R216" s="86">
        <f t="shared" si="43"/>
        <v>8.8790785805208855E-6</v>
      </c>
      <c r="S216" s="62">
        <v>1</v>
      </c>
      <c r="T216" s="61">
        <f t="shared" si="47"/>
        <v>8.8790785805208855E-6</v>
      </c>
    </row>
    <row r="217" spans="1:25" s="61" customFormat="1" ht="12.95" customHeight="1" x14ac:dyDescent="0.2">
      <c r="A217" s="92" t="s">
        <v>0</v>
      </c>
      <c r="B217" s="98" t="s">
        <v>81</v>
      </c>
      <c r="C217" s="92">
        <v>58488.948900000003</v>
      </c>
      <c r="D217" s="92">
        <v>1E-4</v>
      </c>
      <c r="E217" s="245">
        <f t="shared" si="44"/>
        <v>31921.824677622193</v>
      </c>
      <c r="F217" s="245">
        <f t="shared" si="45"/>
        <v>31922</v>
      </c>
      <c r="G217" s="246">
        <f t="shared" si="42"/>
        <v>-0.11981639999430627</v>
      </c>
      <c r="K217" s="61">
        <f t="shared" si="49"/>
        <v>-0.11981639999430627</v>
      </c>
      <c r="N217" s="61">
        <f t="shared" ca="1" si="40"/>
        <v>-0.11969115069396077</v>
      </c>
      <c r="P217" s="15">
        <f t="shared" si="46"/>
        <v>-0.12279617827138006</v>
      </c>
      <c r="Q217" s="242">
        <f t="shared" si="48"/>
        <v>43470.448900000003</v>
      </c>
      <c r="R217" s="86">
        <f t="shared" si="43"/>
        <v>8.8790785805208855E-6</v>
      </c>
      <c r="S217" s="62">
        <v>1</v>
      </c>
      <c r="T217" s="61">
        <f t="shared" si="47"/>
        <v>8.8790785805208855E-6</v>
      </c>
    </row>
    <row r="218" spans="1:25" s="61" customFormat="1" ht="12.95" customHeight="1" x14ac:dyDescent="0.2">
      <c r="A218" s="99" t="s">
        <v>796</v>
      </c>
      <c r="B218" s="100" t="s">
        <v>81</v>
      </c>
      <c r="C218" s="101">
        <v>58523.802799999998</v>
      </c>
      <c r="D218" s="101">
        <v>1E-4</v>
      </c>
      <c r="E218" s="245">
        <f t="shared" si="44"/>
        <v>31972.824946569115</v>
      </c>
      <c r="F218" s="245">
        <f t="shared" si="45"/>
        <v>31973</v>
      </c>
      <c r="G218" s="246">
        <f t="shared" si="42"/>
        <v>-0.1196325999990222</v>
      </c>
      <c r="K218" s="61">
        <f t="shared" si="49"/>
        <v>-0.1196325999990222</v>
      </c>
      <c r="N218" s="61">
        <f t="shared" ca="1" si="40"/>
        <v>-0.11986367783980964</v>
      </c>
      <c r="P218" s="15">
        <f t="shared" si="46"/>
        <v>-0.12304368331835383</v>
      </c>
      <c r="Q218" s="242">
        <f t="shared" si="48"/>
        <v>43505.302799999998</v>
      </c>
      <c r="R218" s="86">
        <f t="shared" si="43"/>
        <v>1.1635489411422463E-5</v>
      </c>
      <c r="S218" s="62">
        <v>1</v>
      </c>
      <c r="T218" s="61">
        <f t="shared" si="47"/>
        <v>1.1635489411422463E-5</v>
      </c>
    </row>
    <row r="219" spans="1:25" s="61" customFormat="1" ht="12.95" customHeight="1" x14ac:dyDescent="0.2">
      <c r="A219" s="99" t="s">
        <v>796</v>
      </c>
      <c r="B219" s="100" t="s">
        <v>81</v>
      </c>
      <c r="C219" s="101">
        <v>58541.575900000003</v>
      </c>
      <c r="D219" s="101">
        <v>1E-4</v>
      </c>
      <c r="E219" s="245">
        <f t="shared" si="44"/>
        <v>31998.831588007262</v>
      </c>
      <c r="F219" s="245">
        <f t="shared" si="45"/>
        <v>31999</v>
      </c>
      <c r="G219" s="246">
        <f t="shared" si="42"/>
        <v>-0.11509379999188241</v>
      </c>
      <c r="K219" s="61">
        <f t="shared" si="49"/>
        <v>-0.11509379999188241</v>
      </c>
      <c r="N219" s="61">
        <f t="shared" ref="N219:N229" ca="1" si="50">+C$11+C$12*F219</f>
        <v>-0.11995163285534044</v>
      </c>
      <c r="P219" s="15">
        <f t="shared" si="46"/>
        <v>-0.1231695610851877</v>
      </c>
      <c r="Q219" s="242">
        <f t="shared" si="48"/>
        <v>43523.075900000003</v>
      </c>
      <c r="R219" s="86">
        <f t="shared" si="43"/>
        <v>6.5217917236143534E-5</v>
      </c>
      <c r="S219" s="62">
        <v>1</v>
      </c>
      <c r="T219" s="61">
        <f t="shared" si="47"/>
        <v>6.5217917236143534E-5</v>
      </c>
    </row>
    <row r="220" spans="1:25" s="61" customFormat="1" ht="12.95" customHeight="1" x14ac:dyDescent="0.2">
      <c r="A220" s="99" t="s">
        <v>796</v>
      </c>
      <c r="B220" s="100" t="s">
        <v>81</v>
      </c>
      <c r="C220" s="101">
        <v>58573.691200000001</v>
      </c>
      <c r="D220" s="101">
        <v>1E-4</v>
      </c>
      <c r="E220" s="245">
        <f t="shared" si="44"/>
        <v>32045.824576949999</v>
      </c>
      <c r="F220" s="245">
        <f t="shared" si="45"/>
        <v>32046</v>
      </c>
      <c r="G220" s="246">
        <f t="shared" si="42"/>
        <v>-0.11988519999431446</v>
      </c>
      <c r="K220" s="61">
        <f t="shared" si="49"/>
        <v>-0.11988519999431446</v>
      </c>
      <c r="N220" s="61">
        <f t="shared" ca="1" si="50"/>
        <v>-0.12011062846033842</v>
      </c>
      <c r="P220" s="15">
        <f t="shared" si="46"/>
        <v>-0.12339659303211109</v>
      </c>
      <c r="Q220" s="242">
        <f t="shared" si="48"/>
        <v>43555.191200000001</v>
      </c>
      <c r="R220" s="86">
        <f t="shared" si="43"/>
        <v>1.2329881065886634E-5</v>
      </c>
      <c r="S220" s="62">
        <v>1</v>
      </c>
      <c r="T220" s="61">
        <f t="shared" si="47"/>
        <v>1.2329881065886634E-5</v>
      </c>
    </row>
    <row r="221" spans="1:25" s="61" customFormat="1" ht="12.95" customHeight="1" x14ac:dyDescent="0.2">
      <c r="A221" s="99" t="s">
        <v>796</v>
      </c>
      <c r="B221" s="100" t="s">
        <v>81</v>
      </c>
      <c r="C221" s="101">
        <v>58597.609799999998</v>
      </c>
      <c r="D221" s="101">
        <v>1E-4</v>
      </c>
      <c r="E221" s="245">
        <f t="shared" si="44"/>
        <v>32080.823674119438</v>
      </c>
      <c r="F221" s="245">
        <f t="shared" si="45"/>
        <v>32081</v>
      </c>
      <c r="G221" s="246">
        <f t="shared" si="42"/>
        <v>-0.12050219999946421</v>
      </c>
      <c r="K221" s="61">
        <f t="shared" si="49"/>
        <v>-0.12050219999946421</v>
      </c>
      <c r="N221" s="61">
        <f t="shared" ca="1" si="50"/>
        <v>-0.12022902944278371</v>
      </c>
      <c r="P221" s="15">
        <f t="shared" si="46"/>
        <v>-0.1235652274753698</v>
      </c>
      <c r="Q221" s="242">
        <f t="shared" si="48"/>
        <v>43579.109799999998</v>
      </c>
      <c r="R221" s="86">
        <f t="shared" si="43"/>
        <v>9.382137318152562E-6</v>
      </c>
      <c r="S221" s="62">
        <v>1</v>
      </c>
      <c r="T221" s="61">
        <f t="shared" si="47"/>
        <v>9.382137318152562E-6</v>
      </c>
    </row>
    <row r="222" spans="1:25" s="61" customFormat="1" ht="12.95" customHeight="1" x14ac:dyDescent="0.2">
      <c r="A222" s="292" t="s">
        <v>797</v>
      </c>
      <c r="B222" s="293" t="s">
        <v>81</v>
      </c>
      <c r="C222" s="294">
        <v>58912.657399999996</v>
      </c>
      <c r="D222" s="294">
        <v>2.0000000000000001E-4</v>
      </c>
      <c r="E222" s="245">
        <f t="shared" si="44"/>
        <v>32541.819784485422</v>
      </c>
      <c r="F222" s="245">
        <f t="shared" si="45"/>
        <v>32542</v>
      </c>
      <c r="G222" s="246">
        <f t="shared" si="42"/>
        <v>-0.1231603999985964</v>
      </c>
      <c r="K222" s="61">
        <f t="shared" si="49"/>
        <v>-0.1231603999985964</v>
      </c>
      <c r="N222" s="61">
        <f t="shared" ca="1" si="50"/>
        <v>-0.121788539525849</v>
      </c>
      <c r="P222" s="15">
        <f t="shared" si="46"/>
        <v>-0.12575197404438848</v>
      </c>
      <c r="Q222" s="242">
        <f t="shared" si="48"/>
        <v>43894.157399999996</v>
      </c>
      <c r="R222" s="86">
        <f t="shared" si="43"/>
        <v>6.7162560348231186E-6</v>
      </c>
      <c r="S222" s="62">
        <v>1</v>
      </c>
      <c r="T222" s="61">
        <f t="shared" si="47"/>
        <v>6.7162560348231186E-6</v>
      </c>
    </row>
    <row r="223" spans="1:25" s="61" customFormat="1" ht="12.95" customHeight="1" x14ac:dyDescent="0.2">
      <c r="A223" s="292" t="s">
        <v>797</v>
      </c>
      <c r="B223" s="293" t="s">
        <v>81</v>
      </c>
      <c r="C223" s="294">
        <v>58953.663200000003</v>
      </c>
      <c r="D223" s="294">
        <v>4.0000000000000002E-4</v>
      </c>
      <c r="E223" s="245">
        <f t="shared" si="44"/>
        <v>32601.821874018711</v>
      </c>
      <c r="F223" s="245">
        <f t="shared" si="45"/>
        <v>32602</v>
      </c>
      <c r="G223" s="246">
        <f t="shared" si="42"/>
        <v>-0.12173239999538055</v>
      </c>
      <c r="K223" s="61">
        <f t="shared" si="49"/>
        <v>-0.12173239999538055</v>
      </c>
      <c r="N223" s="61">
        <f t="shared" ca="1" si="50"/>
        <v>-0.12199151263861238</v>
      </c>
      <c r="P223" s="15">
        <f t="shared" si="46"/>
        <v>-0.12603187889140441</v>
      </c>
      <c r="Q223" s="242">
        <f t="shared" si="48"/>
        <v>43935.163200000003</v>
      </c>
      <c r="R223" s="86">
        <f t="shared" si="43"/>
        <v>1.8485518777354564E-5</v>
      </c>
      <c r="S223" s="62">
        <v>1</v>
      </c>
      <c r="T223" s="61">
        <f t="shared" si="47"/>
        <v>1.8485518777354564E-5</v>
      </c>
    </row>
    <row r="224" spans="1:25" s="61" customFormat="1" ht="12.95" customHeight="1" x14ac:dyDescent="0.2">
      <c r="A224" s="5" t="s">
        <v>793</v>
      </c>
      <c r="B224" s="86"/>
      <c r="C224" s="234">
        <v>58955.714</v>
      </c>
      <c r="D224" s="234">
        <v>5.0000000000000001E-4</v>
      </c>
      <c r="E224" s="245">
        <f t="shared" si="44"/>
        <v>32604.822724757258</v>
      </c>
      <c r="F224" s="245">
        <f t="shared" si="45"/>
        <v>32605</v>
      </c>
      <c r="G224" s="246">
        <f t="shared" si="42"/>
        <v>-0.12115099999209633</v>
      </c>
      <c r="K224" s="61">
        <f>G224</f>
        <v>-0.12115099999209633</v>
      </c>
      <c r="N224" s="61">
        <f t="shared" ca="1" si="50"/>
        <v>-0.12200166129425055</v>
      </c>
      <c r="P224" s="15">
        <f t="shared" si="46"/>
        <v>-0.12604584569154725</v>
      </c>
      <c r="Q224" s="242">
        <f t="shared" si="48"/>
        <v>43937.214</v>
      </c>
      <c r="R224" s="86">
        <f t="shared" si="43"/>
        <v>2.3959514421433191E-5</v>
      </c>
      <c r="S224" s="62">
        <v>1</v>
      </c>
      <c r="T224" s="61">
        <f t="shared" si="47"/>
        <v>2.3959514421433191E-5</v>
      </c>
      <c r="Y224" s="61" t="s">
        <v>806</v>
      </c>
    </row>
    <row r="225" spans="1:25" s="61" customFormat="1" ht="12.95" customHeight="1" x14ac:dyDescent="0.2">
      <c r="A225" s="5" t="s">
        <v>793</v>
      </c>
      <c r="B225" s="87" t="s">
        <v>75</v>
      </c>
      <c r="C225" s="234">
        <v>58967.675600000002</v>
      </c>
      <c r="D225" s="234">
        <v>8.0000000000000004E-4</v>
      </c>
      <c r="E225" s="245">
        <f t="shared" si="44"/>
        <v>32622.325638836766</v>
      </c>
      <c r="F225" s="245">
        <f t="shared" si="45"/>
        <v>32622.5</v>
      </c>
      <c r="G225" s="246">
        <f t="shared" si="42"/>
        <v>-0.11915949999820441</v>
      </c>
      <c r="K225" s="61">
        <f>G225</f>
        <v>-0.11915949999820441</v>
      </c>
      <c r="N225" s="61">
        <f t="shared" ca="1" si="50"/>
        <v>-0.12206086178547321</v>
      </c>
      <c r="P225" s="15">
        <f t="shared" si="46"/>
        <v>-0.12612726470485608</v>
      </c>
      <c r="Q225" s="242">
        <f t="shared" si="48"/>
        <v>43949.175600000002</v>
      </c>
      <c r="R225" s="86">
        <f t="shared" si="43"/>
        <v>4.8549745007260621E-5</v>
      </c>
      <c r="S225" s="62">
        <v>1</v>
      </c>
      <c r="T225" s="61">
        <f t="shared" si="47"/>
        <v>4.8549745007260621E-5</v>
      </c>
      <c r="Y225" s="61" t="s">
        <v>806</v>
      </c>
    </row>
    <row r="226" spans="1:25" s="61" customFormat="1" ht="12.95" customHeight="1" x14ac:dyDescent="0.2">
      <c r="A226" s="102" t="s">
        <v>800</v>
      </c>
      <c r="B226" s="103" t="s">
        <v>81</v>
      </c>
      <c r="C226" s="228">
        <v>59267.336999999825</v>
      </c>
      <c r="D226" s="105">
        <v>1E-3</v>
      </c>
      <c r="E226" s="245">
        <f t="shared" si="44"/>
        <v>33060.807759718642</v>
      </c>
      <c r="F226" s="245">
        <f t="shared" si="45"/>
        <v>33061</v>
      </c>
      <c r="G226" s="246">
        <f t="shared" si="42"/>
        <v>-0.13137820016709156</v>
      </c>
      <c r="K226" s="61">
        <f t="shared" ref="K226:K231" si="51">G226</f>
        <v>-0.13137820016709156</v>
      </c>
      <c r="N226" s="61">
        <f t="shared" ca="1" si="50"/>
        <v>-0.12354425695125222</v>
      </c>
      <c r="P226" s="15">
        <f t="shared" si="46"/>
        <v>-0.12813730159952746</v>
      </c>
      <c r="Q226" s="242">
        <f t="shared" si="48"/>
        <v>44248.836999999825</v>
      </c>
      <c r="R226" s="86">
        <f t="shared" si="43"/>
        <v>1.0503423525239028E-5</v>
      </c>
      <c r="S226" s="62">
        <v>1</v>
      </c>
      <c r="T226" s="61">
        <f t="shared" si="47"/>
        <v>1.0503423525239028E-5</v>
      </c>
    </row>
    <row r="227" spans="1:25" s="61" customFormat="1" ht="12.95" customHeight="1" x14ac:dyDescent="0.2">
      <c r="A227" s="99" t="s">
        <v>798</v>
      </c>
      <c r="B227" s="100" t="s">
        <v>81</v>
      </c>
      <c r="C227" s="101">
        <v>59292.633399999999</v>
      </c>
      <c r="D227" s="101">
        <v>2.9999999999999997E-4</v>
      </c>
      <c r="E227" s="245">
        <f t="shared" si="44"/>
        <v>33097.822934588541</v>
      </c>
      <c r="F227" s="245">
        <f t="shared" si="45"/>
        <v>33098</v>
      </c>
      <c r="G227" s="246">
        <f t="shared" si="42"/>
        <v>-0.12100759999157162</v>
      </c>
      <c r="K227" s="61">
        <f t="shared" si="51"/>
        <v>-0.12100759999157162</v>
      </c>
      <c r="N227" s="61">
        <f t="shared" ca="1" si="50"/>
        <v>-0.12366942370412297</v>
      </c>
      <c r="P227" s="15">
        <f t="shared" si="46"/>
        <v>-0.1283042580164572</v>
      </c>
      <c r="Q227" s="242">
        <f t="shared" si="48"/>
        <v>44274.133399999999</v>
      </c>
      <c r="R227" s="86">
        <f t="shared" si="43"/>
        <v>5.3241218332127091E-5</v>
      </c>
      <c r="S227" s="62">
        <v>1</v>
      </c>
      <c r="T227" s="61">
        <f t="shared" si="47"/>
        <v>5.3241218332127091E-5</v>
      </c>
    </row>
    <row r="228" spans="1:25" s="61" customFormat="1" ht="12.95" customHeight="1" x14ac:dyDescent="0.2">
      <c r="A228" s="99" t="s">
        <v>798</v>
      </c>
      <c r="B228" s="100" t="s">
        <v>81</v>
      </c>
      <c r="C228" s="101">
        <v>59310.402600000001</v>
      </c>
      <c r="D228" s="101">
        <v>1E-4</v>
      </c>
      <c r="E228" s="245">
        <f t="shared" si="44"/>
        <v>33123.823869318141</v>
      </c>
      <c r="F228" s="245">
        <f t="shared" si="45"/>
        <v>33124</v>
      </c>
      <c r="G228" s="246">
        <f t="shared" si="42"/>
        <v>-0.1203687999950489</v>
      </c>
      <c r="K228" s="61">
        <f t="shared" si="51"/>
        <v>-0.1203687999950489</v>
      </c>
      <c r="N228" s="61">
        <f t="shared" ca="1" si="50"/>
        <v>-0.12375737871965377</v>
      </c>
      <c r="P228" s="15">
        <f t="shared" si="46"/>
        <v>-0.12842133224273158</v>
      </c>
      <c r="Q228" s="242">
        <f t="shared" si="48"/>
        <v>44291.902600000001</v>
      </c>
      <c r="R228" s="86">
        <f t="shared" si="43"/>
        <v>6.4843275599969498E-5</v>
      </c>
      <c r="S228" s="62">
        <v>1</v>
      </c>
      <c r="T228" s="61">
        <f t="shared" si="47"/>
        <v>6.4843275599969498E-5</v>
      </c>
    </row>
    <row r="229" spans="1:25" s="61" customFormat="1" ht="12.95" customHeight="1" x14ac:dyDescent="0.2">
      <c r="A229" s="102" t="s">
        <v>801</v>
      </c>
      <c r="B229" s="103" t="s">
        <v>81</v>
      </c>
      <c r="C229" s="228">
        <v>59677.389000000003</v>
      </c>
      <c r="D229" s="105">
        <v>1E-4</v>
      </c>
      <c r="E229" s="245">
        <f t="shared" si="44"/>
        <v>33660.819875500114</v>
      </c>
      <c r="F229" s="245">
        <f t="shared" si="45"/>
        <v>33661</v>
      </c>
      <c r="G229" s="246">
        <f t="shared" si="42"/>
        <v>-0.1230981999906362</v>
      </c>
      <c r="K229" s="61">
        <f t="shared" si="51"/>
        <v>-0.1230981999906362</v>
      </c>
      <c r="N229" s="61">
        <f t="shared" ca="1" si="50"/>
        <v>-0.12557398807888598</v>
      </c>
      <c r="P229" s="15">
        <f t="shared" si="46"/>
        <v>-0.13079386815170943</v>
      </c>
      <c r="Q229" s="242">
        <f t="shared" si="48"/>
        <v>44658.889000000003</v>
      </c>
      <c r="R229" s="86">
        <f t="shared" si="43"/>
        <v>5.9223308445356183E-5</v>
      </c>
      <c r="S229" s="62">
        <v>1</v>
      </c>
      <c r="T229" s="61">
        <f t="shared" si="47"/>
        <v>5.9223308445356183E-5</v>
      </c>
    </row>
    <row r="230" spans="1:25" s="61" customFormat="1" ht="12.95" customHeight="1" x14ac:dyDescent="0.2">
      <c r="A230" s="295" t="s">
        <v>803</v>
      </c>
      <c r="B230" s="296" t="s">
        <v>75</v>
      </c>
      <c r="C230" s="229">
        <v>59905.298200000077</v>
      </c>
      <c r="D230" s="246"/>
      <c r="E230" s="245">
        <f t="shared" ref="E230" si="52">+(C230-C$7)/C$8</f>
        <v>33994.309972604991</v>
      </c>
      <c r="F230" s="245">
        <f t="shared" ref="F230" si="53">ROUND(2*E230,0)/2</f>
        <v>33994.5</v>
      </c>
      <c r="G230" s="246">
        <f t="shared" ref="G230" si="54">+C230-(C$7+F230*C$8)</f>
        <v>-0.12986589991487563</v>
      </c>
      <c r="K230" s="61">
        <f t="shared" si="51"/>
        <v>-0.12986589991487563</v>
      </c>
      <c r="N230" s="61">
        <f t="shared" ref="N230" ca="1" si="55">+C$11+C$12*F230</f>
        <v>-0.1267021802973291</v>
      </c>
      <c r="P230" s="15">
        <f t="shared" ref="P230" si="56">+D$11+D$12*F230+D$13*F230^2</f>
        <v>-0.13222362617046948</v>
      </c>
      <c r="Q230" s="242">
        <f t="shared" ref="Q230" si="57">C230-15018.5</f>
        <v>44886.798200000077</v>
      </c>
      <c r="R230" s="86">
        <f t="shared" ref="R230" si="58">+(P230-G230)^2</f>
        <v>5.5588730963166252E-6</v>
      </c>
      <c r="S230" s="62">
        <v>1</v>
      </c>
      <c r="T230" s="61">
        <f t="shared" ref="T230" si="59">+S230*R230</f>
        <v>5.5588730963166252E-6</v>
      </c>
    </row>
    <row r="231" spans="1:25" s="61" customFormat="1" ht="12.95" customHeight="1" x14ac:dyDescent="0.2">
      <c r="A231" s="297" t="s">
        <v>804</v>
      </c>
      <c r="B231" s="296" t="s">
        <v>81</v>
      </c>
      <c r="C231" s="105">
        <v>60043.691800000001</v>
      </c>
      <c r="D231" s="105">
        <v>2.9999999999999997E-4</v>
      </c>
      <c r="E231" s="245">
        <f t="shared" ref="E231" si="60">+(C231-C$7)/C$8</f>
        <v>34196.81559810257</v>
      </c>
      <c r="F231" s="245">
        <f t="shared" ref="F231" si="61">ROUND(2*E231,0)/2</f>
        <v>34197</v>
      </c>
      <c r="G231" s="246">
        <f t="shared" ref="G231" si="62">+C231-(C$7+F231*C$8)</f>
        <v>-0.12602139999216888</v>
      </c>
      <c r="K231" s="61">
        <f t="shared" si="51"/>
        <v>-0.12602139999216888</v>
      </c>
      <c r="N231" s="61">
        <f t="shared" ref="N231" ca="1" si="63">+C$11+C$12*F231</f>
        <v>-0.12738721455290553</v>
      </c>
      <c r="P231" s="15">
        <f t="shared" ref="P231" si="64">+D$11+D$12*F231+D$13*F231^2</f>
        <v>-0.13307543614118902</v>
      </c>
      <c r="Q231" s="242">
        <f t="shared" ref="Q231" si="65">C231-15018.5</f>
        <v>45025.191800000001</v>
      </c>
      <c r="R231" s="86">
        <f t="shared" ref="R231" si="66">+(P231-G231)^2</f>
        <v>4.975942599168293E-5</v>
      </c>
      <c r="S231" s="62">
        <v>1</v>
      </c>
      <c r="T231" s="61">
        <f t="shared" ref="T231" si="67">+S231*R231</f>
        <v>4.975942599168293E-5</v>
      </c>
    </row>
    <row r="232" spans="1:25" s="61" customFormat="1" ht="12.95" customHeight="1" x14ac:dyDescent="0.2">
      <c r="A232" s="301" t="s">
        <v>811</v>
      </c>
      <c r="B232" s="182" t="s">
        <v>81</v>
      </c>
      <c r="C232" s="302">
        <v>60330.718699999998</v>
      </c>
      <c r="D232" s="302">
        <v>5.9999999999999995E-4</v>
      </c>
      <c r="E232" s="245">
        <f t="shared" ref="E232" si="68">+(C232-C$7)/C$8</f>
        <v>34616.810178192711</v>
      </c>
      <c r="F232" s="245">
        <f t="shared" ref="F232" si="69">ROUND(2*E232,0)/2</f>
        <v>34617</v>
      </c>
      <c r="G232" s="246">
        <f t="shared" ref="G232" si="70">+C232-(C$7+F232*C$8)</f>
        <v>-0.12972539999464061</v>
      </c>
      <c r="K232" s="61">
        <f t="shared" ref="K232" si="71">G232</f>
        <v>-0.12972539999464061</v>
      </c>
      <c r="N232" s="61">
        <f t="shared" ref="N232" ca="1" si="72">+C$11+C$12*F232</f>
        <v>-0.12880802634224914</v>
      </c>
      <c r="P232" s="15">
        <f t="shared" ref="P232" si="73">+D$11+D$12*F232+D$13*F232^2</f>
        <v>-0.13480280806314995</v>
      </c>
      <c r="Q232" s="242">
        <f t="shared" ref="Q232" si="74">C232-15018.5</f>
        <v>45312.218699999998</v>
      </c>
      <c r="R232" s="86">
        <f t="shared" ref="R232" si="75">+(P232-G232)^2</f>
        <v>2.5780072694163772E-5</v>
      </c>
      <c r="S232" s="62">
        <v>1</v>
      </c>
      <c r="T232" s="61">
        <f t="shared" ref="T232" si="76">+S232*R232</f>
        <v>2.5780072694163772E-5</v>
      </c>
    </row>
    <row r="233" spans="1:25" s="61" customFormat="1" ht="12.95" customHeight="1" x14ac:dyDescent="0.2">
      <c r="A233" s="245"/>
      <c r="B233" s="245"/>
      <c r="C233" s="246"/>
      <c r="D233" s="246"/>
      <c r="G233" s="60"/>
      <c r="S233" s="62"/>
    </row>
    <row r="234" spans="1:25" s="61" customFormat="1" ht="12.95" customHeight="1" x14ac:dyDescent="0.2">
      <c r="A234" s="245"/>
      <c r="B234" s="245"/>
      <c r="C234" s="246"/>
      <c r="D234" s="246"/>
      <c r="G234" s="60"/>
      <c r="S234" s="62"/>
    </row>
    <row r="235" spans="1:25" s="61" customFormat="1" ht="12.95" customHeight="1" x14ac:dyDescent="0.2">
      <c r="A235" s="245"/>
      <c r="B235" s="245"/>
      <c r="C235" s="246"/>
      <c r="D235" s="246"/>
      <c r="G235" s="60"/>
      <c r="S235" s="62"/>
    </row>
    <row r="236" spans="1:25" s="61" customFormat="1" ht="12.95" customHeight="1" x14ac:dyDescent="0.2">
      <c r="A236" s="245"/>
      <c r="B236" s="245"/>
      <c r="C236" s="246"/>
      <c r="D236" s="246"/>
      <c r="G236" s="60"/>
      <c r="S236" s="62"/>
    </row>
    <row r="237" spans="1:25" s="61" customFormat="1" ht="12.95" customHeight="1" x14ac:dyDescent="0.2">
      <c r="A237" s="245"/>
      <c r="B237" s="245"/>
      <c r="C237" s="246"/>
      <c r="D237" s="246"/>
      <c r="G237" s="60"/>
      <c r="S237" s="62"/>
    </row>
    <row r="238" spans="1:25" s="61" customFormat="1" ht="12.95" customHeight="1" x14ac:dyDescent="0.2">
      <c r="A238" s="245"/>
      <c r="B238" s="245"/>
      <c r="C238" s="246"/>
      <c r="D238" s="246"/>
      <c r="G238" s="60"/>
      <c r="S238" s="62"/>
    </row>
    <row r="239" spans="1:25" s="61" customFormat="1" ht="12.95" customHeight="1" x14ac:dyDescent="0.2">
      <c r="C239" s="60"/>
      <c r="D239" s="60"/>
      <c r="G239" s="60"/>
      <c r="S239" s="62"/>
    </row>
    <row r="240" spans="1:25" s="61" customFormat="1" ht="12.95" customHeight="1" x14ac:dyDescent="0.2">
      <c r="C240" s="60"/>
      <c r="D240" s="60"/>
      <c r="G240" s="60"/>
      <c r="S240" s="62"/>
    </row>
    <row r="241" spans="3:19" s="61" customFormat="1" ht="12.95" customHeight="1" x14ac:dyDescent="0.2">
      <c r="C241" s="60"/>
      <c r="D241" s="60"/>
      <c r="G241" s="60"/>
      <c r="S241" s="62"/>
    </row>
    <row r="242" spans="3:19" s="61" customFormat="1" ht="12.95" customHeight="1" x14ac:dyDescent="0.2">
      <c r="C242" s="60"/>
      <c r="D242" s="60"/>
      <c r="G242" s="60"/>
      <c r="S242" s="62"/>
    </row>
    <row r="243" spans="3:19" s="61" customFormat="1" ht="12.95" customHeight="1" x14ac:dyDescent="0.2">
      <c r="C243" s="60"/>
      <c r="D243" s="60"/>
      <c r="G243" s="60"/>
      <c r="S243" s="62"/>
    </row>
    <row r="244" spans="3:19" s="61" customFormat="1" ht="12.95" customHeight="1" x14ac:dyDescent="0.2">
      <c r="C244" s="60"/>
      <c r="D244" s="60"/>
      <c r="G244" s="60"/>
      <c r="S244" s="62"/>
    </row>
    <row r="245" spans="3:19" s="61" customFormat="1" ht="12.95" customHeight="1" x14ac:dyDescent="0.2">
      <c r="C245" s="60"/>
      <c r="D245" s="60"/>
      <c r="G245" s="60"/>
      <c r="S245" s="62"/>
    </row>
    <row r="246" spans="3:19" s="61" customFormat="1" ht="12.95" customHeight="1" x14ac:dyDescent="0.2">
      <c r="C246" s="60"/>
      <c r="D246" s="60"/>
      <c r="G246" s="60"/>
      <c r="S246" s="62"/>
    </row>
    <row r="247" spans="3:19" s="61" customFormat="1" ht="12.95" customHeight="1" x14ac:dyDescent="0.2">
      <c r="C247" s="60"/>
      <c r="D247" s="60"/>
      <c r="G247" s="60"/>
      <c r="S247" s="62"/>
    </row>
    <row r="248" spans="3:19" s="61" customFormat="1" ht="12.95" customHeight="1" x14ac:dyDescent="0.2">
      <c r="C248" s="60"/>
      <c r="D248" s="60"/>
      <c r="G248" s="60"/>
      <c r="S248" s="62"/>
    </row>
    <row r="249" spans="3:19" s="61" customFormat="1" ht="12.95" customHeight="1" x14ac:dyDescent="0.2">
      <c r="C249" s="60"/>
      <c r="D249" s="60"/>
      <c r="G249" s="60"/>
      <c r="S249" s="62"/>
    </row>
    <row r="250" spans="3:19" s="61" customFormat="1" ht="12.95" customHeight="1" x14ac:dyDescent="0.2">
      <c r="C250" s="60"/>
      <c r="D250" s="60"/>
      <c r="G250" s="60"/>
      <c r="S250" s="62"/>
    </row>
    <row r="251" spans="3:19" s="61" customFormat="1" ht="12.95" customHeight="1" x14ac:dyDescent="0.2">
      <c r="C251" s="60"/>
      <c r="D251" s="60"/>
      <c r="G251" s="60"/>
      <c r="S251" s="62"/>
    </row>
    <row r="252" spans="3:19" s="61" customFormat="1" ht="12.95" customHeight="1" x14ac:dyDescent="0.2">
      <c r="C252" s="60"/>
      <c r="D252" s="60"/>
      <c r="G252" s="60"/>
      <c r="S252" s="62"/>
    </row>
    <row r="253" spans="3:19" s="61" customFormat="1" ht="12.95" customHeight="1" x14ac:dyDescent="0.2">
      <c r="C253" s="60"/>
      <c r="D253" s="60"/>
      <c r="G253" s="60"/>
      <c r="S253" s="62"/>
    </row>
    <row r="254" spans="3:19" s="61" customFormat="1" ht="12.95" customHeight="1" x14ac:dyDescent="0.2">
      <c r="C254" s="60"/>
      <c r="D254" s="60"/>
      <c r="G254" s="60"/>
      <c r="S254" s="62"/>
    </row>
    <row r="255" spans="3:19" s="61" customFormat="1" ht="12.95" customHeight="1" x14ac:dyDescent="0.2">
      <c r="C255" s="60"/>
      <c r="D255" s="60"/>
      <c r="G255" s="60"/>
      <c r="S255" s="62"/>
    </row>
    <row r="256" spans="3:19" s="61" customFormat="1" ht="12.95" customHeight="1" x14ac:dyDescent="0.2">
      <c r="C256" s="60"/>
      <c r="D256" s="60"/>
      <c r="G256" s="60"/>
      <c r="S256" s="62"/>
    </row>
    <row r="257" spans="3:19" s="61" customFormat="1" ht="12.95" customHeight="1" x14ac:dyDescent="0.2">
      <c r="C257" s="60"/>
      <c r="D257" s="60"/>
      <c r="G257" s="60"/>
      <c r="S257" s="62"/>
    </row>
    <row r="258" spans="3:19" s="61" customFormat="1" ht="12.95" customHeight="1" x14ac:dyDescent="0.2">
      <c r="C258" s="60"/>
      <c r="D258" s="60"/>
      <c r="G258" s="60"/>
      <c r="S258" s="62"/>
    </row>
    <row r="259" spans="3:19" s="61" customFormat="1" ht="12.95" customHeight="1" x14ac:dyDescent="0.2">
      <c r="C259" s="60"/>
      <c r="D259" s="60"/>
      <c r="G259" s="60"/>
      <c r="S259" s="62"/>
    </row>
    <row r="260" spans="3:19" s="61" customFormat="1" ht="12.95" customHeight="1" x14ac:dyDescent="0.2">
      <c r="C260" s="60"/>
      <c r="D260" s="60"/>
      <c r="G260" s="60"/>
      <c r="S260" s="62"/>
    </row>
    <row r="261" spans="3:19" s="61" customFormat="1" ht="12.95" customHeight="1" x14ac:dyDescent="0.2">
      <c r="C261" s="60"/>
      <c r="D261" s="60"/>
      <c r="G261" s="60"/>
      <c r="S261" s="62"/>
    </row>
    <row r="262" spans="3:19" s="61" customFormat="1" ht="12.95" customHeight="1" x14ac:dyDescent="0.2">
      <c r="C262" s="60"/>
      <c r="D262" s="60"/>
      <c r="G262" s="60"/>
      <c r="S262" s="62"/>
    </row>
    <row r="263" spans="3:19" s="61" customFormat="1" ht="12.95" customHeight="1" x14ac:dyDescent="0.2">
      <c r="C263" s="60"/>
      <c r="D263" s="60"/>
      <c r="G263" s="60"/>
      <c r="S263" s="62"/>
    </row>
    <row r="264" spans="3:19" s="61" customFormat="1" ht="12.95" customHeight="1" x14ac:dyDescent="0.2">
      <c r="C264" s="60"/>
      <c r="D264" s="60"/>
      <c r="G264" s="60"/>
      <c r="S264" s="62"/>
    </row>
    <row r="265" spans="3:19" s="61" customFormat="1" ht="12.95" customHeight="1" x14ac:dyDescent="0.2">
      <c r="C265" s="60"/>
      <c r="D265" s="60"/>
      <c r="G265" s="60"/>
      <c r="S265" s="62"/>
    </row>
    <row r="266" spans="3:19" s="61" customFormat="1" ht="12.95" customHeight="1" x14ac:dyDescent="0.2">
      <c r="C266" s="60"/>
      <c r="D266" s="60"/>
      <c r="G266" s="60"/>
      <c r="S266" s="62"/>
    </row>
    <row r="267" spans="3:19" s="61" customFormat="1" ht="12.95" customHeight="1" x14ac:dyDescent="0.2">
      <c r="C267" s="60"/>
      <c r="D267" s="60"/>
      <c r="G267" s="60"/>
      <c r="S267" s="62"/>
    </row>
    <row r="268" spans="3:19" s="61" customFormat="1" ht="12.95" customHeight="1" x14ac:dyDescent="0.2">
      <c r="C268" s="60"/>
      <c r="D268" s="60"/>
      <c r="G268" s="60"/>
      <c r="S268" s="62"/>
    </row>
    <row r="269" spans="3:19" s="61" customFormat="1" ht="12.95" customHeight="1" x14ac:dyDescent="0.2">
      <c r="C269" s="60"/>
      <c r="D269" s="60"/>
      <c r="G269" s="60"/>
      <c r="S269" s="62"/>
    </row>
    <row r="270" spans="3:19" s="61" customFormat="1" ht="12.95" customHeight="1" x14ac:dyDescent="0.2">
      <c r="C270" s="60"/>
      <c r="D270" s="60"/>
      <c r="G270" s="60"/>
      <c r="S270" s="62"/>
    </row>
    <row r="271" spans="3:19" s="61" customFormat="1" ht="12.95" customHeight="1" x14ac:dyDescent="0.2">
      <c r="C271" s="60"/>
      <c r="D271" s="60"/>
      <c r="G271" s="60"/>
      <c r="S271" s="62"/>
    </row>
    <row r="272" spans="3:19" s="61" customFormat="1" ht="12.95" customHeight="1" x14ac:dyDescent="0.2">
      <c r="C272" s="60"/>
      <c r="D272" s="60"/>
      <c r="G272" s="60"/>
      <c r="S272" s="62"/>
    </row>
    <row r="273" spans="3:19" s="61" customFormat="1" ht="12.95" customHeight="1" x14ac:dyDescent="0.2">
      <c r="C273" s="60"/>
      <c r="D273" s="60"/>
      <c r="G273" s="60"/>
      <c r="S273" s="62"/>
    </row>
    <row r="274" spans="3:19" s="61" customFormat="1" ht="12.95" customHeight="1" x14ac:dyDescent="0.2">
      <c r="C274" s="60"/>
      <c r="D274" s="60"/>
      <c r="G274" s="60"/>
      <c r="S274" s="62"/>
    </row>
    <row r="275" spans="3:19" s="61" customFormat="1" ht="12.95" customHeight="1" x14ac:dyDescent="0.2">
      <c r="C275" s="60"/>
      <c r="D275" s="60"/>
      <c r="G275" s="60"/>
      <c r="S275" s="62"/>
    </row>
    <row r="276" spans="3:19" s="61" customFormat="1" ht="12.95" customHeight="1" x14ac:dyDescent="0.2">
      <c r="C276" s="60"/>
      <c r="D276" s="60"/>
      <c r="G276" s="60"/>
      <c r="S276" s="62"/>
    </row>
    <row r="277" spans="3:19" s="61" customFormat="1" ht="12.95" customHeight="1" x14ac:dyDescent="0.2">
      <c r="C277" s="60"/>
      <c r="D277" s="60"/>
      <c r="G277" s="60"/>
      <c r="S277" s="62"/>
    </row>
    <row r="278" spans="3:19" s="61" customFormat="1" ht="12.95" customHeight="1" x14ac:dyDescent="0.2">
      <c r="C278" s="60"/>
      <c r="D278" s="60"/>
      <c r="G278" s="60"/>
      <c r="S278" s="62"/>
    </row>
    <row r="279" spans="3:19" s="61" customFormat="1" ht="12.95" customHeight="1" x14ac:dyDescent="0.2">
      <c r="C279" s="60"/>
      <c r="D279" s="60"/>
      <c r="G279" s="60"/>
      <c r="S279" s="62"/>
    </row>
    <row r="280" spans="3:19" s="61" customFormat="1" ht="12.95" customHeight="1" x14ac:dyDescent="0.2">
      <c r="C280" s="60"/>
      <c r="D280" s="60"/>
      <c r="G280" s="60"/>
      <c r="S280" s="62"/>
    </row>
    <row r="281" spans="3:19" s="61" customFormat="1" ht="12.95" customHeight="1" x14ac:dyDescent="0.2">
      <c r="C281" s="60"/>
      <c r="D281" s="60"/>
      <c r="G281" s="60"/>
      <c r="S281" s="62"/>
    </row>
    <row r="282" spans="3:19" s="61" customFormat="1" ht="12.95" customHeight="1" x14ac:dyDescent="0.2">
      <c r="C282" s="60"/>
      <c r="D282" s="60"/>
      <c r="G282" s="60"/>
      <c r="S282" s="62"/>
    </row>
    <row r="283" spans="3:19" s="61" customFormat="1" ht="12.95" customHeight="1" x14ac:dyDescent="0.2">
      <c r="C283" s="60"/>
      <c r="D283" s="60"/>
      <c r="G283" s="60"/>
      <c r="S283" s="62"/>
    </row>
    <row r="284" spans="3:19" s="61" customFormat="1" ht="12.95" customHeight="1" x14ac:dyDescent="0.2">
      <c r="C284" s="60"/>
      <c r="D284" s="60"/>
      <c r="G284" s="60"/>
      <c r="S284" s="62"/>
    </row>
    <row r="285" spans="3:19" s="61" customFormat="1" ht="12.95" customHeight="1" x14ac:dyDescent="0.2">
      <c r="C285" s="60"/>
      <c r="D285" s="60"/>
      <c r="G285" s="60"/>
      <c r="S285" s="62"/>
    </row>
    <row r="286" spans="3:19" s="61" customFormat="1" ht="12.95" customHeight="1" x14ac:dyDescent="0.2">
      <c r="C286" s="60"/>
      <c r="D286" s="60"/>
      <c r="G286" s="60"/>
      <c r="S286" s="62"/>
    </row>
    <row r="287" spans="3:19" s="61" customFormat="1" ht="12.95" customHeight="1" x14ac:dyDescent="0.2">
      <c r="C287" s="60"/>
      <c r="D287" s="60"/>
      <c r="G287" s="60"/>
      <c r="S287" s="62"/>
    </row>
    <row r="288" spans="3:19" s="61" customFormat="1" ht="12.95" customHeight="1" x14ac:dyDescent="0.2">
      <c r="C288" s="60"/>
      <c r="D288" s="60"/>
      <c r="G288" s="60"/>
      <c r="S288" s="62"/>
    </row>
    <row r="289" spans="3:19" s="61" customFormat="1" ht="12.95" customHeight="1" x14ac:dyDescent="0.2">
      <c r="C289" s="60"/>
      <c r="D289" s="60"/>
      <c r="G289" s="60"/>
      <c r="S289" s="62"/>
    </row>
    <row r="290" spans="3:19" s="61" customFormat="1" ht="12.95" customHeight="1" x14ac:dyDescent="0.2">
      <c r="C290" s="60"/>
      <c r="D290" s="60"/>
      <c r="G290" s="60"/>
      <c r="S290" s="62"/>
    </row>
    <row r="291" spans="3:19" s="61" customFormat="1" ht="12.95" customHeight="1" x14ac:dyDescent="0.2">
      <c r="C291" s="60"/>
      <c r="D291" s="60"/>
      <c r="G291" s="60"/>
      <c r="S291" s="62"/>
    </row>
    <row r="292" spans="3:19" s="61" customFormat="1" ht="12.95" customHeight="1" x14ac:dyDescent="0.2">
      <c r="C292" s="60"/>
      <c r="D292" s="60"/>
      <c r="G292" s="60"/>
      <c r="S292" s="62"/>
    </row>
    <row r="293" spans="3:19" s="61" customFormat="1" ht="12.95" customHeight="1" x14ac:dyDescent="0.2">
      <c r="C293" s="60"/>
      <c r="D293" s="60"/>
      <c r="G293" s="60"/>
      <c r="S293" s="62"/>
    </row>
    <row r="294" spans="3:19" s="61" customFormat="1" ht="12.95" customHeight="1" x14ac:dyDescent="0.2">
      <c r="C294" s="60"/>
      <c r="D294" s="60"/>
      <c r="G294" s="60"/>
      <c r="S294" s="62"/>
    </row>
    <row r="295" spans="3:19" s="61" customFormat="1" ht="12.95" customHeight="1" x14ac:dyDescent="0.2">
      <c r="C295" s="60"/>
      <c r="D295" s="60"/>
      <c r="G295" s="60"/>
      <c r="S295" s="62"/>
    </row>
    <row r="296" spans="3:19" s="61" customFormat="1" ht="12.95" customHeight="1" x14ac:dyDescent="0.2">
      <c r="C296" s="60"/>
      <c r="D296" s="60"/>
      <c r="G296" s="60"/>
      <c r="S296" s="62"/>
    </row>
    <row r="297" spans="3:19" s="61" customFormat="1" ht="12.95" customHeight="1" x14ac:dyDescent="0.2">
      <c r="C297" s="60"/>
      <c r="D297" s="60"/>
      <c r="G297" s="60"/>
      <c r="S297" s="62"/>
    </row>
    <row r="298" spans="3:19" s="61" customFormat="1" ht="12.95" customHeight="1" x14ac:dyDescent="0.2">
      <c r="C298" s="60"/>
      <c r="D298" s="60"/>
      <c r="G298" s="60"/>
      <c r="S298" s="62"/>
    </row>
    <row r="299" spans="3:19" s="61" customFormat="1" ht="12.95" customHeight="1" x14ac:dyDescent="0.2">
      <c r="C299" s="60"/>
      <c r="D299" s="60"/>
      <c r="G299" s="60"/>
      <c r="S299" s="62"/>
    </row>
    <row r="300" spans="3:19" s="61" customFormat="1" ht="12.95" customHeight="1" x14ac:dyDescent="0.2">
      <c r="C300" s="60"/>
      <c r="D300" s="60"/>
      <c r="G300" s="60"/>
      <c r="S300" s="62"/>
    </row>
    <row r="301" spans="3:19" s="61" customFormat="1" ht="12.95" customHeight="1" x14ac:dyDescent="0.2">
      <c r="C301" s="60"/>
      <c r="D301" s="60"/>
      <c r="G301" s="60"/>
      <c r="S301" s="62"/>
    </row>
    <row r="302" spans="3:19" s="61" customFormat="1" ht="12.95" customHeight="1" x14ac:dyDescent="0.2">
      <c r="C302" s="60"/>
      <c r="D302" s="60"/>
      <c r="G302" s="60"/>
      <c r="S302" s="62"/>
    </row>
    <row r="303" spans="3:19" s="61" customFormat="1" ht="12.95" customHeight="1" x14ac:dyDescent="0.2">
      <c r="C303" s="60"/>
      <c r="D303" s="60"/>
      <c r="G303" s="60"/>
      <c r="S303" s="62"/>
    </row>
    <row r="304" spans="3:19" s="61" customFormat="1" ht="12.95" customHeight="1" x14ac:dyDescent="0.2">
      <c r="C304" s="60"/>
      <c r="D304" s="60"/>
      <c r="G304" s="60"/>
      <c r="S304" s="62"/>
    </row>
    <row r="305" spans="3:19" s="61" customFormat="1" ht="12.95" customHeight="1" x14ac:dyDescent="0.2">
      <c r="C305" s="60"/>
      <c r="D305" s="60"/>
      <c r="G305" s="60"/>
      <c r="S305" s="62"/>
    </row>
    <row r="306" spans="3:19" s="61" customFormat="1" ht="12.95" customHeight="1" x14ac:dyDescent="0.2">
      <c r="C306" s="60"/>
      <c r="D306" s="60"/>
      <c r="G306" s="60"/>
      <c r="S306" s="62"/>
    </row>
    <row r="307" spans="3:19" s="61" customFormat="1" ht="12.95" customHeight="1" x14ac:dyDescent="0.2">
      <c r="C307" s="60"/>
      <c r="D307" s="60"/>
      <c r="G307" s="60"/>
      <c r="S307" s="62"/>
    </row>
    <row r="308" spans="3:19" s="61" customFormat="1" ht="12.95" customHeight="1" x14ac:dyDescent="0.2">
      <c r="C308" s="60"/>
      <c r="D308" s="60"/>
      <c r="G308" s="60"/>
      <c r="S308" s="62"/>
    </row>
    <row r="309" spans="3:19" s="61" customFormat="1" ht="12.95" customHeight="1" x14ac:dyDescent="0.2">
      <c r="C309" s="60"/>
      <c r="D309" s="60"/>
      <c r="G309" s="60"/>
      <c r="S309" s="62"/>
    </row>
    <row r="310" spans="3:19" s="61" customFormat="1" ht="12.95" customHeight="1" x14ac:dyDescent="0.2">
      <c r="C310" s="60"/>
      <c r="D310" s="60"/>
      <c r="G310" s="60"/>
      <c r="S310" s="62"/>
    </row>
    <row r="311" spans="3:19" x14ac:dyDescent="0.2">
      <c r="C311" s="18"/>
      <c r="D311" s="18"/>
    </row>
    <row r="312" spans="3:19" x14ac:dyDescent="0.2">
      <c r="C312" s="18"/>
      <c r="D312" s="18"/>
    </row>
    <row r="313" spans="3:19" x14ac:dyDescent="0.2">
      <c r="C313" s="18"/>
      <c r="D313" s="18"/>
    </row>
    <row r="314" spans="3:19" x14ac:dyDescent="0.2">
      <c r="C314" s="18"/>
      <c r="D314" s="18"/>
    </row>
    <row r="315" spans="3:19" x14ac:dyDescent="0.2">
      <c r="C315" s="18"/>
      <c r="D315" s="18"/>
    </row>
    <row r="316" spans="3:19" x14ac:dyDescent="0.2">
      <c r="C316" s="18"/>
      <c r="D316" s="18"/>
    </row>
    <row r="317" spans="3:19" x14ac:dyDescent="0.2">
      <c r="C317" s="18"/>
      <c r="D317" s="18"/>
    </row>
    <row r="318" spans="3:19" x14ac:dyDescent="0.2">
      <c r="C318" s="18"/>
      <c r="D318" s="18"/>
    </row>
    <row r="319" spans="3:19" x14ac:dyDescent="0.2">
      <c r="C319" s="18"/>
      <c r="D319" s="18"/>
    </row>
    <row r="320" spans="3:19" x14ac:dyDescent="0.2">
      <c r="C320" s="18"/>
      <c r="D320" s="18"/>
    </row>
    <row r="321" spans="3:4" x14ac:dyDescent="0.2">
      <c r="C321" s="18"/>
      <c r="D321" s="18"/>
    </row>
    <row r="322" spans="3:4" x14ac:dyDescent="0.2">
      <c r="C322" s="18"/>
      <c r="D322" s="18"/>
    </row>
    <row r="323" spans="3:4" x14ac:dyDescent="0.2">
      <c r="C323" s="18"/>
      <c r="D323" s="18"/>
    </row>
    <row r="324" spans="3:4" x14ac:dyDescent="0.2">
      <c r="C324" s="18"/>
      <c r="D324" s="18"/>
    </row>
    <row r="325" spans="3:4" x14ac:dyDescent="0.2">
      <c r="C325" s="18"/>
      <c r="D325" s="18"/>
    </row>
    <row r="326" spans="3:4" x14ac:dyDescent="0.2">
      <c r="C326" s="18"/>
      <c r="D326" s="18"/>
    </row>
    <row r="327" spans="3:4" x14ac:dyDescent="0.2">
      <c r="C327" s="18"/>
      <c r="D327" s="18"/>
    </row>
    <row r="328" spans="3:4" x14ac:dyDescent="0.2">
      <c r="C328" s="18"/>
      <c r="D328" s="18"/>
    </row>
    <row r="329" spans="3:4" x14ac:dyDescent="0.2">
      <c r="C329" s="18"/>
      <c r="D329" s="18"/>
    </row>
    <row r="330" spans="3:4" x14ac:dyDescent="0.2">
      <c r="C330" s="18"/>
      <c r="D330" s="18"/>
    </row>
    <row r="331" spans="3:4" x14ac:dyDescent="0.2">
      <c r="C331" s="18"/>
      <c r="D331" s="18"/>
    </row>
    <row r="332" spans="3:4" x14ac:dyDescent="0.2">
      <c r="C332" s="18"/>
      <c r="D332" s="18"/>
    </row>
    <row r="333" spans="3:4" x14ac:dyDescent="0.2">
      <c r="C333" s="18"/>
      <c r="D333" s="18"/>
    </row>
    <row r="334" spans="3:4" x14ac:dyDescent="0.2">
      <c r="C334" s="18"/>
      <c r="D334" s="18"/>
    </row>
    <row r="335" spans="3:4" x14ac:dyDescent="0.2">
      <c r="C335" s="18"/>
      <c r="D335" s="18"/>
    </row>
    <row r="336" spans="3:4" x14ac:dyDescent="0.2">
      <c r="C336" s="18"/>
      <c r="D336" s="18"/>
    </row>
    <row r="337" spans="3:4" x14ac:dyDescent="0.2">
      <c r="C337" s="18"/>
      <c r="D337" s="18"/>
    </row>
    <row r="338" spans="3:4" x14ac:dyDescent="0.2">
      <c r="C338" s="18"/>
      <c r="D338" s="18"/>
    </row>
    <row r="339" spans="3:4" x14ac:dyDescent="0.2">
      <c r="C339" s="18"/>
      <c r="D339" s="18"/>
    </row>
    <row r="340" spans="3:4" x14ac:dyDescent="0.2">
      <c r="C340" s="18"/>
      <c r="D340" s="18"/>
    </row>
    <row r="341" spans="3:4" x14ac:dyDescent="0.2">
      <c r="C341" s="18"/>
      <c r="D341" s="18"/>
    </row>
    <row r="342" spans="3:4" x14ac:dyDescent="0.2">
      <c r="C342" s="18"/>
      <c r="D342" s="18"/>
    </row>
    <row r="343" spans="3:4" x14ac:dyDescent="0.2">
      <c r="C343" s="18"/>
      <c r="D343" s="18"/>
    </row>
    <row r="344" spans="3:4" x14ac:dyDescent="0.2">
      <c r="C344" s="18"/>
      <c r="D344" s="18"/>
    </row>
    <row r="345" spans="3:4" x14ac:dyDescent="0.2">
      <c r="C345" s="18"/>
      <c r="D345" s="18"/>
    </row>
    <row r="346" spans="3:4" x14ac:dyDescent="0.2">
      <c r="C346" s="18"/>
      <c r="D346" s="18"/>
    </row>
    <row r="347" spans="3:4" x14ac:dyDescent="0.2">
      <c r="C347" s="18"/>
      <c r="D347" s="18"/>
    </row>
    <row r="348" spans="3:4" x14ac:dyDescent="0.2">
      <c r="C348" s="18"/>
      <c r="D348" s="18"/>
    </row>
    <row r="349" spans="3:4" x14ac:dyDescent="0.2">
      <c r="C349" s="18"/>
      <c r="D349" s="18"/>
    </row>
    <row r="350" spans="3:4" x14ac:dyDescent="0.2">
      <c r="C350" s="18"/>
      <c r="D350" s="18"/>
    </row>
    <row r="351" spans="3:4" x14ac:dyDescent="0.2">
      <c r="C351" s="18"/>
      <c r="D351" s="18"/>
    </row>
    <row r="352" spans="3:4" x14ac:dyDescent="0.2">
      <c r="C352" s="18"/>
      <c r="D352" s="18"/>
    </row>
    <row r="353" spans="3:4" x14ac:dyDescent="0.2">
      <c r="C353" s="18"/>
      <c r="D353" s="18"/>
    </row>
    <row r="354" spans="3:4" x14ac:dyDescent="0.2">
      <c r="C354" s="18"/>
      <c r="D354" s="18"/>
    </row>
    <row r="355" spans="3:4" x14ac:dyDescent="0.2">
      <c r="C355" s="18"/>
      <c r="D355" s="18"/>
    </row>
    <row r="356" spans="3:4" x14ac:dyDescent="0.2">
      <c r="C356" s="18"/>
      <c r="D356" s="18"/>
    </row>
    <row r="357" spans="3:4" x14ac:dyDescent="0.2">
      <c r="C357" s="18"/>
      <c r="D357" s="18"/>
    </row>
    <row r="358" spans="3:4" x14ac:dyDescent="0.2">
      <c r="C358" s="18"/>
      <c r="D358" s="18"/>
    </row>
    <row r="359" spans="3:4" x14ac:dyDescent="0.2">
      <c r="C359" s="18"/>
      <c r="D359" s="18"/>
    </row>
    <row r="360" spans="3:4" x14ac:dyDescent="0.2">
      <c r="C360" s="18"/>
      <c r="D360" s="18"/>
    </row>
    <row r="361" spans="3:4" x14ac:dyDescent="0.2">
      <c r="C361" s="18"/>
      <c r="D361" s="18"/>
    </row>
    <row r="362" spans="3:4" x14ac:dyDescent="0.2">
      <c r="C362" s="18"/>
      <c r="D362" s="18"/>
    </row>
    <row r="363" spans="3:4" x14ac:dyDescent="0.2">
      <c r="C363" s="18"/>
      <c r="D363" s="18"/>
    </row>
    <row r="364" spans="3:4" x14ac:dyDescent="0.2">
      <c r="C364" s="18"/>
      <c r="D364" s="18"/>
    </row>
    <row r="365" spans="3:4" x14ac:dyDescent="0.2">
      <c r="C365" s="18"/>
      <c r="D365" s="18"/>
    </row>
    <row r="366" spans="3:4" x14ac:dyDescent="0.2">
      <c r="C366" s="18"/>
      <c r="D366" s="18"/>
    </row>
    <row r="367" spans="3:4" x14ac:dyDescent="0.2">
      <c r="C367" s="18"/>
      <c r="D367" s="18"/>
    </row>
    <row r="368" spans="3:4" x14ac:dyDescent="0.2">
      <c r="C368" s="18"/>
      <c r="D368" s="18"/>
    </row>
    <row r="369" spans="3:4" x14ac:dyDescent="0.2">
      <c r="C369" s="18"/>
      <c r="D369" s="18"/>
    </row>
    <row r="370" spans="3:4" x14ac:dyDescent="0.2">
      <c r="C370" s="18"/>
      <c r="D370" s="18"/>
    </row>
    <row r="371" spans="3:4" x14ac:dyDescent="0.2">
      <c r="C371" s="18"/>
      <c r="D371" s="18"/>
    </row>
    <row r="372" spans="3:4" x14ac:dyDescent="0.2">
      <c r="C372" s="18"/>
      <c r="D372" s="18"/>
    </row>
    <row r="373" spans="3:4" x14ac:dyDescent="0.2">
      <c r="C373" s="18"/>
      <c r="D373" s="18"/>
    </row>
    <row r="374" spans="3:4" x14ac:dyDescent="0.2">
      <c r="C374" s="18"/>
      <c r="D374" s="18"/>
    </row>
    <row r="375" spans="3:4" x14ac:dyDescent="0.2">
      <c r="C375" s="18"/>
      <c r="D375" s="18"/>
    </row>
    <row r="376" spans="3:4" x14ac:dyDescent="0.2">
      <c r="C376" s="18"/>
      <c r="D376" s="18"/>
    </row>
    <row r="377" spans="3:4" x14ac:dyDescent="0.2">
      <c r="C377" s="18"/>
      <c r="D377" s="18"/>
    </row>
    <row r="378" spans="3:4" x14ac:dyDescent="0.2">
      <c r="C378" s="18"/>
      <c r="D378" s="18"/>
    </row>
    <row r="379" spans="3:4" x14ac:dyDescent="0.2">
      <c r="C379" s="18"/>
      <c r="D379" s="18"/>
    </row>
    <row r="380" spans="3:4" x14ac:dyDescent="0.2">
      <c r="C380" s="18"/>
      <c r="D380" s="18"/>
    </row>
    <row r="381" spans="3:4" x14ac:dyDescent="0.2">
      <c r="C381" s="18"/>
      <c r="D381" s="18"/>
    </row>
    <row r="382" spans="3:4" x14ac:dyDescent="0.2">
      <c r="C382" s="18"/>
      <c r="D382" s="18"/>
    </row>
    <row r="383" spans="3:4" x14ac:dyDescent="0.2">
      <c r="C383" s="18"/>
      <c r="D383" s="18"/>
    </row>
    <row r="384" spans="3:4" x14ac:dyDescent="0.2">
      <c r="C384" s="18"/>
      <c r="D384" s="18"/>
    </row>
    <row r="385" spans="3:4" x14ac:dyDescent="0.2">
      <c r="C385" s="18"/>
      <c r="D385" s="18"/>
    </row>
    <row r="386" spans="3:4" x14ac:dyDescent="0.2">
      <c r="C386" s="18"/>
      <c r="D386" s="18"/>
    </row>
    <row r="387" spans="3:4" x14ac:dyDescent="0.2">
      <c r="C387" s="18"/>
      <c r="D387" s="18"/>
    </row>
    <row r="388" spans="3:4" x14ac:dyDescent="0.2">
      <c r="C388" s="18"/>
      <c r="D388" s="18"/>
    </row>
    <row r="389" spans="3:4" x14ac:dyDescent="0.2">
      <c r="C389" s="18"/>
      <c r="D389" s="18"/>
    </row>
    <row r="390" spans="3:4" x14ac:dyDescent="0.2">
      <c r="C390" s="18"/>
      <c r="D390" s="18"/>
    </row>
    <row r="391" spans="3:4" x14ac:dyDescent="0.2">
      <c r="C391" s="18"/>
      <c r="D391" s="18"/>
    </row>
    <row r="392" spans="3:4" x14ac:dyDescent="0.2">
      <c r="C392" s="18"/>
      <c r="D392" s="18"/>
    </row>
    <row r="393" spans="3:4" x14ac:dyDescent="0.2">
      <c r="C393" s="18"/>
      <c r="D393" s="18"/>
    </row>
    <row r="394" spans="3:4" x14ac:dyDescent="0.2">
      <c r="C394" s="18"/>
      <c r="D394" s="18"/>
    </row>
    <row r="395" spans="3:4" x14ac:dyDescent="0.2">
      <c r="C395" s="18"/>
      <c r="D395" s="18"/>
    </row>
    <row r="396" spans="3:4" x14ac:dyDescent="0.2">
      <c r="C396" s="18"/>
      <c r="D396" s="18"/>
    </row>
    <row r="397" spans="3:4" x14ac:dyDescent="0.2">
      <c r="C397" s="18"/>
      <c r="D397" s="18"/>
    </row>
    <row r="398" spans="3:4" x14ac:dyDescent="0.2">
      <c r="C398" s="18"/>
      <c r="D398" s="18"/>
    </row>
    <row r="399" spans="3:4" x14ac:dyDescent="0.2">
      <c r="C399" s="18"/>
      <c r="D399" s="18"/>
    </row>
    <row r="400" spans="3:4" x14ac:dyDescent="0.2">
      <c r="C400" s="18"/>
      <c r="D400" s="18"/>
    </row>
    <row r="401" spans="3:4" x14ac:dyDescent="0.2">
      <c r="C401" s="18"/>
      <c r="D401" s="18"/>
    </row>
    <row r="402" spans="3:4" x14ac:dyDescent="0.2">
      <c r="C402" s="18"/>
      <c r="D402" s="18"/>
    </row>
    <row r="403" spans="3:4" x14ac:dyDescent="0.2">
      <c r="C403" s="18"/>
      <c r="D403" s="18"/>
    </row>
    <row r="404" spans="3:4" x14ac:dyDescent="0.2">
      <c r="C404" s="18"/>
      <c r="D404" s="18"/>
    </row>
    <row r="405" spans="3:4" x14ac:dyDescent="0.2">
      <c r="C405" s="18"/>
      <c r="D405" s="18"/>
    </row>
    <row r="406" spans="3:4" x14ac:dyDescent="0.2">
      <c r="C406" s="18"/>
      <c r="D406" s="18"/>
    </row>
    <row r="407" spans="3:4" x14ac:dyDescent="0.2">
      <c r="C407" s="18"/>
      <c r="D407" s="18"/>
    </row>
    <row r="408" spans="3:4" x14ac:dyDescent="0.2">
      <c r="C408" s="18"/>
      <c r="D408" s="18"/>
    </row>
    <row r="409" spans="3:4" x14ac:dyDescent="0.2">
      <c r="C409" s="18"/>
      <c r="D409" s="18"/>
    </row>
    <row r="410" spans="3:4" x14ac:dyDescent="0.2">
      <c r="C410" s="18"/>
      <c r="D410" s="18"/>
    </row>
    <row r="411" spans="3:4" x14ac:dyDescent="0.2">
      <c r="C411" s="18"/>
      <c r="D411" s="18"/>
    </row>
    <row r="412" spans="3:4" x14ac:dyDescent="0.2">
      <c r="C412" s="18"/>
      <c r="D412" s="18"/>
    </row>
    <row r="413" spans="3:4" x14ac:dyDescent="0.2">
      <c r="C413" s="18"/>
      <c r="D413" s="18"/>
    </row>
    <row r="414" spans="3:4" x14ac:dyDescent="0.2">
      <c r="C414" s="18"/>
      <c r="D414" s="18"/>
    </row>
    <row r="415" spans="3:4" x14ac:dyDescent="0.2">
      <c r="C415" s="18"/>
      <c r="D415" s="18"/>
    </row>
    <row r="416" spans="3:4" x14ac:dyDescent="0.2">
      <c r="C416" s="18"/>
      <c r="D416" s="18"/>
    </row>
    <row r="417" spans="3:4" x14ac:dyDescent="0.2">
      <c r="C417" s="18"/>
      <c r="D417" s="18"/>
    </row>
    <row r="418" spans="3:4" x14ac:dyDescent="0.2">
      <c r="C418" s="18"/>
      <c r="D418" s="18"/>
    </row>
    <row r="419" spans="3:4" x14ac:dyDescent="0.2">
      <c r="C419" s="18"/>
      <c r="D419" s="18"/>
    </row>
    <row r="420" spans="3:4" x14ac:dyDescent="0.2">
      <c r="C420" s="18"/>
      <c r="D420" s="18"/>
    </row>
    <row r="421" spans="3:4" x14ac:dyDescent="0.2">
      <c r="C421" s="18"/>
      <c r="D421" s="18"/>
    </row>
    <row r="422" spans="3:4" x14ac:dyDescent="0.2">
      <c r="C422" s="18"/>
      <c r="D422" s="18"/>
    </row>
    <row r="423" spans="3:4" x14ac:dyDescent="0.2">
      <c r="C423" s="18"/>
      <c r="D423" s="18"/>
    </row>
    <row r="424" spans="3:4" x14ac:dyDescent="0.2">
      <c r="C424" s="18"/>
      <c r="D424" s="18"/>
    </row>
    <row r="425" spans="3:4" x14ac:dyDescent="0.2">
      <c r="C425" s="18"/>
      <c r="D425" s="18"/>
    </row>
    <row r="426" spans="3:4" x14ac:dyDescent="0.2">
      <c r="C426" s="18"/>
      <c r="D426" s="18"/>
    </row>
    <row r="427" spans="3:4" x14ac:dyDescent="0.2">
      <c r="C427" s="18"/>
      <c r="D427" s="18"/>
    </row>
    <row r="428" spans="3:4" x14ac:dyDescent="0.2">
      <c r="C428" s="18"/>
      <c r="D428" s="18"/>
    </row>
    <row r="429" spans="3:4" x14ac:dyDescent="0.2">
      <c r="C429" s="18"/>
      <c r="D429" s="18"/>
    </row>
    <row r="430" spans="3:4" x14ac:dyDescent="0.2">
      <c r="C430" s="18"/>
      <c r="D430" s="18"/>
    </row>
    <row r="431" spans="3:4" x14ac:dyDescent="0.2">
      <c r="C431" s="18"/>
      <c r="D431" s="18"/>
    </row>
    <row r="432" spans="3:4" x14ac:dyDescent="0.2">
      <c r="C432" s="18"/>
      <c r="D432" s="18"/>
    </row>
    <row r="433" spans="3:4" x14ac:dyDescent="0.2">
      <c r="C433" s="18"/>
      <c r="D433" s="18"/>
    </row>
    <row r="434" spans="3:4" x14ac:dyDescent="0.2">
      <c r="C434" s="18"/>
      <c r="D434" s="18"/>
    </row>
    <row r="435" spans="3:4" x14ac:dyDescent="0.2">
      <c r="C435" s="18"/>
      <c r="D435" s="18"/>
    </row>
    <row r="436" spans="3:4" x14ac:dyDescent="0.2">
      <c r="C436" s="18"/>
      <c r="D436" s="18"/>
    </row>
    <row r="437" spans="3:4" x14ac:dyDescent="0.2">
      <c r="C437" s="18"/>
      <c r="D437" s="18"/>
    </row>
    <row r="438" spans="3:4" x14ac:dyDescent="0.2">
      <c r="C438" s="18"/>
      <c r="D438" s="18"/>
    </row>
    <row r="439" spans="3:4" x14ac:dyDescent="0.2">
      <c r="C439" s="18"/>
      <c r="D439" s="18"/>
    </row>
    <row r="440" spans="3:4" x14ac:dyDescent="0.2">
      <c r="C440" s="18"/>
      <c r="D440" s="18"/>
    </row>
    <row r="441" spans="3:4" x14ac:dyDescent="0.2">
      <c r="C441" s="18"/>
      <c r="D441" s="18"/>
    </row>
    <row r="442" spans="3:4" x14ac:dyDescent="0.2">
      <c r="C442" s="18"/>
      <c r="D442" s="18"/>
    </row>
    <row r="443" spans="3:4" x14ac:dyDescent="0.2">
      <c r="C443" s="18"/>
      <c r="D443" s="18"/>
    </row>
    <row r="444" spans="3:4" x14ac:dyDescent="0.2">
      <c r="C444" s="18"/>
      <c r="D444" s="18"/>
    </row>
    <row r="445" spans="3:4" x14ac:dyDescent="0.2">
      <c r="C445" s="18"/>
      <c r="D445" s="18"/>
    </row>
    <row r="446" spans="3:4" x14ac:dyDescent="0.2">
      <c r="C446" s="18"/>
      <c r="D446" s="18"/>
    </row>
    <row r="447" spans="3:4" x14ac:dyDescent="0.2">
      <c r="C447" s="18"/>
      <c r="D447" s="18"/>
    </row>
    <row r="448" spans="3:4" x14ac:dyDescent="0.2">
      <c r="C448" s="18"/>
      <c r="D448" s="18"/>
    </row>
    <row r="449" spans="3:4" x14ac:dyDescent="0.2">
      <c r="C449" s="18"/>
      <c r="D449" s="18"/>
    </row>
    <row r="450" spans="3:4" x14ac:dyDescent="0.2">
      <c r="C450" s="18"/>
      <c r="D450" s="18"/>
    </row>
    <row r="451" spans="3:4" x14ac:dyDescent="0.2">
      <c r="C451" s="18"/>
      <c r="D451" s="18"/>
    </row>
    <row r="452" spans="3:4" x14ac:dyDescent="0.2">
      <c r="C452" s="18"/>
      <c r="D452" s="18"/>
    </row>
    <row r="453" spans="3:4" x14ac:dyDescent="0.2">
      <c r="C453" s="18"/>
      <c r="D453" s="18"/>
    </row>
    <row r="454" spans="3:4" x14ac:dyDescent="0.2">
      <c r="C454" s="18"/>
      <c r="D454" s="18"/>
    </row>
    <row r="455" spans="3:4" x14ac:dyDescent="0.2">
      <c r="C455" s="18"/>
      <c r="D455" s="18"/>
    </row>
    <row r="456" spans="3:4" x14ac:dyDescent="0.2">
      <c r="C456" s="18"/>
      <c r="D456" s="18"/>
    </row>
    <row r="457" spans="3:4" x14ac:dyDescent="0.2">
      <c r="C457" s="18"/>
      <c r="D457" s="18"/>
    </row>
    <row r="458" spans="3:4" x14ac:dyDescent="0.2">
      <c r="C458" s="18"/>
      <c r="D458" s="18"/>
    </row>
    <row r="459" spans="3:4" x14ac:dyDescent="0.2">
      <c r="C459" s="18"/>
      <c r="D459" s="18"/>
    </row>
    <row r="460" spans="3:4" x14ac:dyDescent="0.2">
      <c r="C460" s="18"/>
      <c r="D460" s="18"/>
    </row>
    <row r="461" spans="3:4" x14ac:dyDescent="0.2">
      <c r="C461" s="18"/>
      <c r="D461" s="18"/>
    </row>
    <row r="462" spans="3:4" x14ac:dyDescent="0.2">
      <c r="C462" s="18"/>
      <c r="D462" s="18"/>
    </row>
    <row r="463" spans="3:4" x14ac:dyDescent="0.2">
      <c r="C463" s="18"/>
      <c r="D463" s="18"/>
    </row>
    <row r="464" spans="3:4" x14ac:dyDescent="0.2">
      <c r="C464" s="18"/>
      <c r="D464" s="18"/>
    </row>
    <row r="465" spans="3:4" x14ac:dyDescent="0.2">
      <c r="C465" s="18"/>
      <c r="D465" s="18"/>
    </row>
    <row r="466" spans="3:4" x14ac:dyDescent="0.2">
      <c r="C466" s="18"/>
      <c r="D466" s="18"/>
    </row>
    <row r="467" spans="3:4" x14ac:dyDescent="0.2">
      <c r="C467" s="18"/>
      <c r="D467" s="18"/>
    </row>
    <row r="468" spans="3:4" x14ac:dyDescent="0.2">
      <c r="C468" s="18"/>
      <c r="D468" s="18"/>
    </row>
    <row r="469" spans="3:4" x14ac:dyDescent="0.2">
      <c r="C469" s="18"/>
      <c r="D469" s="18"/>
    </row>
    <row r="470" spans="3:4" x14ac:dyDescent="0.2">
      <c r="C470" s="18"/>
      <c r="D470" s="18"/>
    </row>
    <row r="471" spans="3:4" x14ac:dyDescent="0.2">
      <c r="C471" s="18"/>
      <c r="D471" s="18"/>
    </row>
    <row r="472" spans="3:4" x14ac:dyDescent="0.2">
      <c r="C472" s="18"/>
      <c r="D472" s="18"/>
    </row>
    <row r="473" spans="3:4" x14ac:dyDescent="0.2">
      <c r="C473" s="18"/>
      <c r="D473" s="18"/>
    </row>
    <row r="474" spans="3:4" x14ac:dyDescent="0.2">
      <c r="C474" s="18"/>
      <c r="D474" s="18"/>
    </row>
    <row r="475" spans="3:4" x14ac:dyDescent="0.2">
      <c r="C475" s="18"/>
      <c r="D475" s="18"/>
    </row>
    <row r="476" spans="3:4" x14ac:dyDescent="0.2">
      <c r="C476" s="18"/>
      <c r="D476" s="18"/>
    </row>
    <row r="477" spans="3:4" x14ac:dyDescent="0.2">
      <c r="C477" s="18"/>
      <c r="D477" s="18"/>
    </row>
    <row r="478" spans="3:4" x14ac:dyDescent="0.2">
      <c r="C478" s="18"/>
      <c r="D478" s="18"/>
    </row>
    <row r="479" spans="3:4" x14ac:dyDescent="0.2">
      <c r="C479" s="18"/>
      <c r="D479" s="18"/>
    </row>
    <row r="480" spans="3:4" x14ac:dyDescent="0.2">
      <c r="C480" s="18"/>
      <c r="D480" s="18"/>
    </row>
    <row r="481" spans="3:4" x14ac:dyDescent="0.2">
      <c r="C481" s="18"/>
      <c r="D481" s="18"/>
    </row>
    <row r="482" spans="3:4" x14ac:dyDescent="0.2">
      <c r="C482" s="18"/>
      <c r="D482" s="18"/>
    </row>
    <row r="483" spans="3:4" x14ac:dyDescent="0.2">
      <c r="C483" s="18"/>
      <c r="D483" s="18"/>
    </row>
    <row r="484" spans="3:4" x14ac:dyDescent="0.2">
      <c r="C484" s="18"/>
      <c r="D484" s="18"/>
    </row>
    <row r="485" spans="3:4" x14ac:dyDescent="0.2">
      <c r="C485" s="18"/>
      <c r="D485" s="18"/>
    </row>
    <row r="486" spans="3:4" x14ac:dyDescent="0.2">
      <c r="C486" s="18"/>
      <c r="D486" s="18"/>
    </row>
    <row r="487" spans="3:4" x14ac:dyDescent="0.2">
      <c r="C487" s="18"/>
      <c r="D487" s="18"/>
    </row>
    <row r="488" spans="3:4" x14ac:dyDescent="0.2">
      <c r="C488" s="18"/>
      <c r="D488" s="18"/>
    </row>
    <row r="489" spans="3:4" x14ac:dyDescent="0.2">
      <c r="C489" s="18"/>
      <c r="D489" s="18"/>
    </row>
    <row r="490" spans="3:4" x14ac:dyDescent="0.2">
      <c r="C490" s="18"/>
      <c r="D490" s="18"/>
    </row>
    <row r="491" spans="3:4" x14ac:dyDescent="0.2">
      <c r="C491" s="18"/>
      <c r="D491" s="18"/>
    </row>
    <row r="492" spans="3:4" x14ac:dyDescent="0.2">
      <c r="C492" s="18"/>
      <c r="D492" s="18"/>
    </row>
    <row r="493" spans="3:4" x14ac:dyDescent="0.2">
      <c r="C493" s="18"/>
      <c r="D493" s="18"/>
    </row>
    <row r="494" spans="3:4" x14ac:dyDescent="0.2">
      <c r="C494" s="18"/>
      <c r="D494" s="18"/>
    </row>
    <row r="495" spans="3:4" x14ac:dyDescent="0.2">
      <c r="C495" s="18"/>
      <c r="D495" s="18"/>
    </row>
    <row r="496" spans="3:4" x14ac:dyDescent="0.2">
      <c r="C496" s="18"/>
      <c r="D496" s="18"/>
    </row>
    <row r="497" spans="3:4" x14ac:dyDescent="0.2">
      <c r="C497" s="18"/>
      <c r="D497" s="18"/>
    </row>
    <row r="498" spans="3:4" x14ac:dyDescent="0.2">
      <c r="C498" s="18"/>
      <c r="D498" s="18"/>
    </row>
    <row r="499" spans="3:4" x14ac:dyDescent="0.2">
      <c r="C499" s="18"/>
      <c r="D499" s="18"/>
    </row>
    <row r="500" spans="3:4" x14ac:dyDescent="0.2">
      <c r="C500" s="18"/>
      <c r="D500" s="18"/>
    </row>
    <row r="501" spans="3:4" x14ac:dyDescent="0.2">
      <c r="C501" s="18"/>
      <c r="D501" s="18"/>
    </row>
    <row r="502" spans="3:4" x14ac:dyDescent="0.2">
      <c r="C502" s="18"/>
      <c r="D502" s="18"/>
    </row>
    <row r="503" spans="3:4" x14ac:dyDescent="0.2">
      <c r="C503" s="18"/>
      <c r="D503" s="18"/>
    </row>
    <row r="504" spans="3:4" x14ac:dyDescent="0.2">
      <c r="C504" s="18"/>
      <c r="D504" s="18"/>
    </row>
    <row r="505" spans="3:4" x14ac:dyDescent="0.2">
      <c r="C505" s="18"/>
      <c r="D505" s="18"/>
    </row>
    <row r="506" spans="3:4" x14ac:dyDescent="0.2">
      <c r="C506" s="18"/>
      <c r="D506" s="18"/>
    </row>
    <row r="507" spans="3:4" x14ac:dyDescent="0.2">
      <c r="C507" s="18"/>
      <c r="D507" s="18"/>
    </row>
    <row r="508" spans="3:4" x14ac:dyDescent="0.2">
      <c r="C508" s="18"/>
      <c r="D508" s="18"/>
    </row>
    <row r="509" spans="3:4" x14ac:dyDescent="0.2">
      <c r="C509" s="18"/>
      <c r="D509" s="18"/>
    </row>
    <row r="510" spans="3:4" x14ac:dyDescent="0.2">
      <c r="C510" s="18"/>
      <c r="D510" s="18"/>
    </row>
    <row r="511" spans="3:4" x14ac:dyDescent="0.2">
      <c r="C511" s="18"/>
      <c r="D511" s="18"/>
    </row>
    <row r="512" spans="3:4" x14ac:dyDescent="0.2">
      <c r="C512" s="18"/>
      <c r="D512" s="18"/>
    </row>
    <row r="513" spans="3:4" x14ac:dyDescent="0.2">
      <c r="C513" s="18"/>
      <c r="D513" s="18"/>
    </row>
    <row r="514" spans="3:4" x14ac:dyDescent="0.2">
      <c r="C514" s="18"/>
      <c r="D514" s="18"/>
    </row>
    <row r="515" spans="3:4" x14ac:dyDescent="0.2">
      <c r="C515" s="18"/>
      <c r="D515" s="18"/>
    </row>
    <row r="516" spans="3:4" x14ac:dyDescent="0.2">
      <c r="C516" s="18"/>
      <c r="D516" s="18"/>
    </row>
    <row r="517" spans="3:4" x14ac:dyDescent="0.2">
      <c r="C517" s="18"/>
      <c r="D517" s="18"/>
    </row>
    <row r="518" spans="3:4" x14ac:dyDescent="0.2">
      <c r="C518" s="18"/>
      <c r="D518" s="18"/>
    </row>
    <row r="519" spans="3:4" x14ac:dyDescent="0.2">
      <c r="C519" s="18"/>
      <c r="D519" s="18"/>
    </row>
    <row r="520" spans="3:4" x14ac:dyDescent="0.2">
      <c r="C520" s="18"/>
      <c r="D520" s="18"/>
    </row>
    <row r="521" spans="3:4" x14ac:dyDescent="0.2">
      <c r="C521" s="18"/>
      <c r="D521" s="18"/>
    </row>
    <row r="522" spans="3:4" x14ac:dyDescent="0.2">
      <c r="C522" s="18"/>
      <c r="D522" s="18"/>
    </row>
    <row r="523" spans="3:4" x14ac:dyDescent="0.2">
      <c r="C523" s="18"/>
      <c r="D523" s="18"/>
    </row>
    <row r="524" spans="3:4" x14ac:dyDescent="0.2">
      <c r="C524" s="18"/>
      <c r="D524" s="18"/>
    </row>
    <row r="525" spans="3:4" x14ac:dyDescent="0.2">
      <c r="C525" s="18"/>
      <c r="D525" s="18"/>
    </row>
    <row r="526" spans="3:4" x14ac:dyDescent="0.2">
      <c r="C526" s="18"/>
      <c r="D526" s="18"/>
    </row>
    <row r="527" spans="3:4" x14ac:dyDescent="0.2">
      <c r="C527" s="18"/>
      <c r="D527" s="18"/>
    </row>
    <row r="528" spans="3:4" x14ac:dyDescent="0.2">
      <c r="C528" s="18"/>
      <c r="D528" s="18"/>
    </row>
    <row r="529" spans="3:4" x14ac:dyDescent="0.2">
      <c r="C529" s="18"/>
      <c r="D529" s="18"/>
    </row>
    <row r="530" spans="3:4" x14ac:dyDescent="0.2">
      <c r="C530" s="18"/>
      <c r="D530" s="18"/>
    </row>
    <row r="531" spans="3:4" x14ac:dyDescent="0.2">
      <c r="C531" s="18"/>
      <c r="D531" s="18"/>
    </row>
    <row r="532" spans="3:4" x14ac:dyDescent="0.2">
      <c r="C532" s="18"/>
      <c r="D532" s="18"/>
    </row>
    <row r="533" spans="3:4" x14ac:dyDescent="0.2">
      <c r="C533" s="18"/>
      <c r="D533" s="18"/>
    </row>
    <row r="534" spans="3:4" x14ac:dyDescent="0.2">
      <c r="C534" s="18"/>
      <c r="D534" s="18"/>
    </row>
    <row r="535" spans="3:4" x14ac:dyDescent="0.2">
      <c r="C535" s="18"/>
      <c r="D535" s="18"/>
    </row>
    <row r="536" spans="3:4" x14ac:dyDescent="0.2">
      <c r="C536" s="18"/>
      <c r="D536" s="18"/>
    </row>
    <row r="537" spans="3:4" x14ac:dyDescent="0.2">
      <c r="C537" s="18"/>
      <c r="D537" s="18"/>
    </row>
    <row r="538" spans="3:4" x14ac:dyDescent="0.2">
      <c r="C538" s="18"/>
      <c r="D538" s="18"/>
    </row>
    <row r="539" spans="3:4" x14ac:dyDescent="0.2">
      <c r="C539" s="18"/>
      <c r="D539" s="18"/>
    </row>
    <row r="540" spans="3:4" x14ac:dyDescent="0.2">
      <c r="C540" s="18"/>
      <c r="D540" s="18"/>
    </row>
    <row r="541" spans="3:4" x14ac:dyDescent="0.2">
      <c r="C541" s="18"/>
      <c r="D541" s="18"/>
    </row>
    <row r="542" spans="3:4" x14ac:dyDescent="0.2">
      <c r="C542" s="18"/>
      <c r="D542" s="18"/>
    </row>
    <row r="543" spans="3:4" x14ac:dyDescent="0.2">
      <c r="C543" s="18"/>
      <c r="D543" s="18"/>
    </row>
    <row r="544" spans="3:4" x14ac:dyDescent="0.2">
      <c r="C544" s="18"/>
      <c r="D544" s="18"/>
    </row>
    <row r="545" spans="3:4" x14ac:dyDescent="0.2">
      <c r="C545" s="18"/>
      <c r="D545" s="18"/>
    </row>
    <row r="546" spans="3:4" x14ac:dyDescent="0.2">
      <c r="C546" s="18"/>
      <c r="D546" s="18"/>
    </row>
    <row r="547" spans="3:4" x14ac:dyDescent="0.2">
      <c r="C547" s="18"/>
      <c r="D547" s="18"/>
    </row>
    <row r="548" spans="3:4" x14ac:dyDescent="0.2">
      <c r="C548" s="18"/>
      <c r="D548" s="18"/>
    </row>
    <row r="549" spans="3:4" x14ac:dyDescent="0.2">
      <c r="C549" s="18"/>
      <c r="D549" s="18"/>
    </row>
    <row r="550" spans="3:4" x14ac:dyDescent="0.2">
      <c r="C550" s="18"/>
      <c r="D550" s="18"/>
    </row>
    <row r="551" spans="3:4" x14ac:dyDescent="0.2">
      <c r="C551" s="18"/>
      <c r="D551" s="18"/>
    </row>
    <row r="552" spans="3:4" x14ac:dyDescent="0.2">
      <c r="C552" s="18"/>
      <c r="D552" s="18"/>
    </row>
    <row r="553" spans="3:4" x14ac:dyDescent="0.2">
      <c r="C553" s="18"/>
      <c r="D553" s="18"/>
    </row>
    <row r="554" spans="3:4" x14ac:dyDescent="0.2">
      <c r="C554" s="18"/>
      <c r="D554" s="18"/>
    </row>
    <row r="555" spans="3:4" x14ac:dyDescent="0.2">
      <c r="C555" s="18"/>
      <c r="D555" s="18"/>
    </row>
    <row r="556" spans="3:4" x14ac:dyDescent="0.2">
      <c r="C556" s="18"/>
      <c r="D556" s="18"/>
    </row>
    <row r="557" spans="3:4" x14ac:dyDescent="0.2">
      <c r="C557" s="18"/>
      <c r="D557" s="18"/>
    </row>
    <row r="558" spans="3:4" x14ac:dyDescent="0.2">
      <c r="C558" s="18"/>
      <c r="D558" s="18"/>
    </row>
    <row r="559" spans="3:4" x14ac:dyDescent="0.2">
      <c r="C559" s="18"/>
      <c r="D559" s="18"/>
    </row>
    <row r="560" spans="3:4" x14ac:dyDescent="0.2">
      <c r="C560" s="18"/>
      <c r="D560" s="18"/>
    </row>
    <row r="561" spans="3:4" x14ac:dyDescent="0.2">
      <c r="C561" s="18"/>
      <c r="D561" s="18"/>
    </row>
    <row r="562" spans="3:4" x14ac:dyDescent="0.2">
      <c r="C562" s="18"/>
      <c r="D562" s="18"/>
    </row>
    <row r="563" spans="3:4" x14ac:dyDescent="0.2">
      <c r="C563" s="18"/>
      <c r="D563" s="18"/>
    </row>
    <row r="564" spans="3:4" x14ac:dyDescent="0.2">
      <c r="C564" s="18"/>
      <c r="D564" s="18"/>
    </row>
    <row r="565" spans="3:4" x14ac:dyDescent="0.2">
      <c r="C565" s="18"/>
      <c r="D565" s="18"/>
    </row>
    <row r="566" spans="3:4" x14ac:dyDescent="0.2">
      <c r="C566" s="18"/>
      <c r="D566" s="18"/>
    </row>
    <row r="567" spans="3:4" x14ac:dyDescent="0.2">
      <c r="C567" s="18"/>
      <c r="D567" s="18"/>
    </row>
    <row r="568" spans="3:4" x14ac:dyDescent="0.2">
      <c r="C568" s="18"/>
      <c r="D568" s="18"/>
    </row>
    <row r="569" spans="3:4" x14ac:dyDescent="0.2">
      <c r="C569" s="18"/>
      <c r="D569" s="18"/>
    </row>
    <row r="570" spans="3:4" x14ac:dyDescent="0.2">
      <c r="C570" s="18"/>
      <c r="D570" s="18"/>
    </row>
    <row r="571" spans="3:4" x14ac:dyDescent="0.2">
      <c r="C571" s="18"/>
      <c r="D571" s="18"/>
    </row>
    <row r="572" spans="3:4" x14ac:dyDescent="0.2">
      <c r="C572" s="18"/>
      <c r="D572" s="18"/>
    </row>
    <row r="573" spans="3:4" x14ac:dyDescent="0.2">
      <c r="C573" s="18"/>
      <c r="D573" s="18"/>
    </row>
    <row r="574" spans="3:4" x14ac:dyDescent="0.2">
      <c r="C574" s="18"/>
      <c r="D574" s="18"/>
    </row>
    <row r="575" spans="3:4" x14ac:dyDescent="0.2">
      <c r="C575" s="18"/>
      <c r="D575" s="18"/>
    </row>
    <row r="576" spans="3:4" x14ac:dyDescent="0.2">
      <c r="C576" s="18"/>
      <c r="D576" s="18"/>
    </row>
    <row r="577" spans="3:4" x14ac:dyDescent="0.2">
      <c r="C577" s="18"/>
      <c r="D577" s="18"/>
    </row>
    <row r="578" spans="3:4" x14ac:dyDescent="0.2">
      <c r="C578" s="18"/>
      <c r="D578" s="18"/>
    </row>
    <row r="579" spans="3:4" x14ac:dyDescent="0.2">
      <c r="C579" s="18"/>
      <c r="D579" s="18"/>
    </row>
    <row r="580" spans="3:4" x14ac:dyDescent="0.2">
      <c r="C580" s="18"/>
      <c r="D580" s="18"/>
    </row>
    <row r="581" spans="3:4" x14ac:dyDescent="0.2">
      <c r="C581" s="18"/>
      <c r="D581" s="18"/>
    </row>
    <row r="582" spans="3:4" x14ac:dyDescent="0.2">
      <c r="C582" s="18"/>
      <c r="D582" s="18"/>
    </row>
    <row r="583" spans="3:4" x14ac:dyDescent="0.2">
      <c r="C583" s="18"/>
      <c r="D583" s="18"/>
    </row>
    <row r="584" spans="3:4" x14ac:dyDescent="0.2">
      <c r="C584" s="18"/>
      <c r="D584" s="18"/>
    </row>
    <row r="585" spans="3:4" x14ac:dyDescent="0.2">
      <c r="C585" s="18"/>
      <c r="D585" s="18"/>
    </row>
    <row r="586" spans="3:4" x14ac:dyDescent="0.2">
      <c r="C586" s="18"/>
      <c r="D586" s="18"/>
    </row>
    <row r="587" spans="3:4" x14ac:dyDescent="0.2">
      <c r="C587" s="18"/>
      <c r="D587" s="18"/>
    </row>
    <row r="588" spans="3:4" x14ac:dyDescent="0.2">
      <c r="C588" s="18"/>
      <c r="D588" s="18"/>
    </row>
    <row r="589" spans="3:4" x14ac:dyDescent="0.2">
      <c r="C589" s="18"/>
      <c r="D589" s="18"/>
    </row>
    <row r="590" spans="3:4" x14ac:dyDescent="0.2">
      <c r="C590" s="18"/>
      <c r="D590" s="18"/>
    </row>
    <row r="591" spans="3:4" x14ac:dyDescent="0.2">
      <c r="C591" s="18"/>
      <c r="D591" s="18"/>
    </row>
    <row r="592" spans="3:4" x14ac:dyDescent="0.2">
      <c r="C592" s="18"/>
      <c r="D592" s="18"/>
    </row>
    <row r="593" spans="3:4" x14ac:dyDescent="0.2">
      <c r="C593" s="18"/>
      <c r="D593" s="18"/>
    </row>
    <row r="594" spans="3:4" x14ac:dyDescent="0.2">
      <c r="C594" s="18"/>
      <c r="D594" s="18"/>
    </row>
    <row r="595" spans="3:4" x14ac:dyDescent="0.2">
      <c r="C595" s="18"/>
      <c r="D595" s="18"/>
    </row>
    <row r="596" spans="3:4" x14ac:dyDescent="0.2">
      <c r="C596" s="18"/>
      <c r="D596" s="18"/>
    </row>
    <row r="597" spans="3:4" x14ac:dyDescent="0.2">
      <c r="C597" s="18"/>
      <c r="D597" s="18"/>
    </row>
    <row r="598" spans="3:4" x14ac:dyDescent="0.2">
      <c r="C598" s="18"/>
      <c r="D598" s="18"/>
    </row>
    <row r="599" spans="3:4" x14ac:dyDescent="0.2">
      <c r="C599" s="18"/>
      <c r="D599" s="18"/>
    </row>
    <row r="600" spans="3:4" x14ac:dyDescent="0.2">
      <c r="C600" s="18"/>
      <c r="D600" s="18"/>
    </row>
    <row r="601" spans="3:4" x14ac:dyDescent="0.2">
      <c r="C601" s="18"/>
      <c r="D601" s="18"/>
    </row>
    <row r="602" spans="3:4" x14ac:dyDescent="0.2">
      <c r="C602" s="18"/>
      <c r="D602" s="18"/>
    </row>
    <row r="603" spans="3:4" x14ac:dyDescent="0.2">
      <c r="C603" s="18"/>
      <c r="D603" s="18"/>
    </row>
    <row r="604" spans="3:4" x14ac:dyDescent="0.2">
      <c r="C604" s="18"/>
      <c r="D604" s="18"/>
    </row>
    <row r="605" spans="3:4" x14ac:dyDescent="0.2">
      <c r="C605" s="18"/>
      <c r="D605" s="18"/>
    </row>
    <row r="606" spans="3:4" x14ac:dyDescent="0.2">
      <c r="C606" s="18"/>
      <c r="D606" s="18"/>
    </row>
    <row r="607" spans="3:4" x14ac:dyDescent="0.2">
      <c r="C607" s="18"/>
      <c r="D607" s="18"/>
    </row>
    <row r="608" spans="3:4" x14ac:dyDescent="0.2">
      <c r="C608" s="18"/>
      <c r="D608" s="18"/>
    </row>
    <row r="609" spans="3:4" x14ac:dyDescent="0.2">
      <c r="C609" s="18"/>
      <c r="D609" s="18"/>
    </row>
    <row r="610" spans="3:4" x14ac:dyDescent="0.2">
      <c r="C610" s="18"/>
      <c r="D610" s="18"/>
    </row>
    <row r="611" spans="3:4" x14ac:dyDescent="0.2">
      <c r="C611" s="18"/>
      <c r="D611" s="18"/>
    </row>
    <row r="612" spans="3:4" x14ac:dyDescent="0.2">
      <c r="C612" s="18"/>
      <c r="D612" s="18"/>
    </row>
    <row r="613" spans="3:4" x14ac:dyDescent="0.2">
      <c r="C613" s="18"/>
      <c r="D613" s="18"/>
    </row>
    <row r="614" spans="3:4" x14ac:dyDescent="0.2">
      <c r="C614" s="18"/>
      <c r="D614" s="18"/>
    </row>
    <row r="615" spans="3:4" x14ac:dyDescent="0.2">
      <c r="C615" s="18"/>
      <c r="D615" s="18"/>
    </row>
    <row r="616" spans="3:4" x14ac:dyDescent="0.2">
      <c r="C616" s="18"/>
      <c r="D616" s="18"/>
    </row>
    <row r="617" spans="3:4" x14ac:dyDescent="0.2">
      <c r="C617" s="18"/>
      <c r="D617" s="18"/>
    </row>
    <row r="618" spans="3:4" x14ac:dyDescent="0.2">
      <c r="C618" s="18"/>
      <c r="D618" s="18"/>
    </row>
    <row r="619" spans="3:4" x14ac:dyDescent="0.2">
      <c r="C619" s="18"/>
      <c r="D619" s="18"/>
    </row>
    <row r="620" spans="3:4" x14ac:dyDescent="0.2">
      <c r="C620" s="18"/>
      <c r="D620" s="18"/>
    </row>
    <row r="621" spans="3:4" x14ac:dyDescent="0.2">
      <c r="C621" s="18"/>
      <c r="D621" s="18"/>
    </row>
    <row r="622" spans="3:4" x14ac:dyDescent="0.2">
      <c r="C622" s="18"/>
      <c r="D622" s="18"/>
    </row>
    <row r="623" spans="3:4" x14ac:dyDescent="0.2">
      <c r="C623" s="18"/>
      <c r="D623" s="18"/>
    </row>
    <row r="624" spans="3:4" x14ac:dyDescent="0.2">
      <c r="C624" s="18"/>
      <c r="D624" s="18"/>
    </row>
    <row r="625" spans="3:4" x14ac:dyDescent="0.2">
      <c r="C625" s="18"/>
      <c r="D625" s="18"/>
    </row>
    <row r="626" spans="3:4" x14ac:dyDescent="0.2">
      <c r="C626" s="18"/>
      <c r="D626" s="18"/>
    </row>
    <row r="627" spans="3:4" x14ac:dyDescent="0.2">
      <c r="C627" s="18"/>
      <c r="D627" s="18"/>
    </row>
    <row r="628" spans="3:4" x14ac:dyDescent="0.2">
      <c r="C628" s="18"/>
      <c r="D628" s="18"/>
    </row>
    <row r="629" spans="3:4" x14ac:dyDescent="0.2">
      <c r="C629" s="18"/>
      <c r="D629" s="18"/>
    </row>
    <row r="630" spans="3:4" x14ac:dyDescent="0.2">
      <c r="C630" s="18"/>
      <c r="D630" s="18"/>
    </row>
    <row r="631" spans="3:4" x14ac:dyDescent="0.2">
      <c r="C631" s="18"/>
      <c r="D631" s="18"/>
    </row>
    <row r="632" spans="3:4" x14ac:dyDescent="0.2">
      <c r="C632" s="18"/>
      <c r="D632" s="18"/>
    </row>
    <row r="633" spans="3:4" x14ac:dyDescent="0.2">
      <c r="C633" s="18"/>
      <c r="D633" s="18"/>
    </row>
    <row r="634" spans="3:4" x14ac:dyDescent="0.2">
      <c r="C634" s="18"/>
      <c r="D634" s="18"/>
    </row>
    <row r="635" spans="3:4" x14ac:dyDescent="0.2">
      <c r="C635" s="18"/>
      <c r="D635" s="18"/>
    </row>
    <row r="636" spans="3:4" x14ac:dyDescent="0.2">
      <c r="C636" s="18"/>
      <c r="D636" s="18"/>
    </row>
    <row r="637" spans="3:4" x14ac:dyDescent="0.2">
      <c r="C637" s="18"/>
      <c r="D637" s="18"/>
    </row>
    <row r="638" spans="3:4" x14ac:dyDescent="0.2">
      <c r="C638" s="18"/>
      <c r="D638" s="18"/>
    </row>
    <row r="639" spans="3:4" x14ac:dyDescent="0.2">
      <c r="C639" s="18"/>
      <c r="D639" s="18"/>
    </row>
    <row r="640" spans="3:4" x14ac:dyDescent="0.2">
      <c r="C640" s="18"/>
      <c r="D640" s="18"/>
    </row>
    <row r="641" spans="3:4" x14ac:dyDescent="0.2">
      <c r="C641" s="18"/>
      <c r="D641" s="18"/>
    </row>
    <row r="642" spans="3:4" x14ac:dyDescent="0.2">
      <c r="C642" s="18"/>
      <c r="D642" s="18"/>
    </row>
    <row r="643" spans="3:4" x14ac:dyDescent="0.2">
      <c r="C643" s="18"/>
      <c r="D643" s="18"/>
    </row>
    <row r="644" spans="3:4" x14ac:dyDescent="0.2">
      <c r="C644" s="18"/>
      <c r="D644" s="18"/>
    </row>
    <row r="645" spans="3:4" x14ac:dyDescent="0.2">
      <c r="C645" s="18"/>
      <c r="D645" s="18"/>
    </row>
    <row r="646" spans="3:4" x14ac:dyDescent="0.2">
      <c r="C646" s="18"/>
      <c r="D646" s="18"/>
    </row>
    <row r="647" spans="3:4" x14ac:dyDescent="0.2">
      <c r="C647" s="18"/>
      <c r="D647" s="18"/>
    </row>
    <row r="648" spans="3:4" x14ac:dyDescent="0.2">
      <c r="C648" s="18"/>
      <c r="D648" s="18"/>
    </row>
    <row r="649" spans="3:4" x14ac:dyDescent="0.2">
      <c r="C649" s="18"/>
      <c r="D649" s="18"/>
    </row>
    <row r="650" spans="3:4" x14ac:dyDescent="0.2">
      <c r="C650" s="18"/>
      <c r="D650" s="18"/>
    </row>
    <row r="651" spans="3:4" x14ac:dyDescent="0.2">
      <c r="C651" s="18"/>
      <c r="D651" s="18"/>
    </row>
    <row r="652" spans="3:4" x14ac:dyDescent="0.2">
      <c r="C652" s="18"/>
      <c r="D652" s="18"/>
    </row>
    <row r="653" spans="3:4" x14ac:dyDescent="0.2">
      <c r="C653" s="18"/>
      <c r="D653" s="18"/>
    </row>
    <row r="654" spans="3:4" x14ac:dyDescent="0.2">
      <c r="C654" s="18"/>
      <c r="D654" s="18"/>
    </row>
    <row r="655" spans="3:4" x14ac:dyDescent="0.2">
      <c r="C655" s="18"/>
      <c r="D655" s="18"/>
    </row>
    <row r="656" spans="3:4" x14ac:dyDescent="0.2">
      <c r="C656" s="18"/>
      <c r="D656" s="18"/>
    </row>
    <row r="657" spans="3:4" x14ac:dyDescent="0.2">
      <c r="C657" s="18"/>
      <c r="D657" s="18"/>
    </row>
    <row r="658" spans="3:4" x14ac:dyDescent="0.2">
      <c r="C658" s="18"/>
      <c r="D658" s="18"/>
    </row>
    <row r="659" spans="3:4" x14ac:dyDescent="0.2">
      <c r="C659" s="18"/>
      <c r="D659" s="18"/>
    </row>
    <row r="660" spans="3:4" x14ac:dyDescent="0.2">
      <c r="C660" s="18"/>
      <c r="D660" s="18"/>
    </row>
    <row r="661" spans="3:4" x14ac:dyDescent="0.2">
      <c r="C661" s="18"/>
      <c r="D661" s="18"/>
    </row>
    <row r="662" spans="3:4" x14ac:dyDescent="0.2">
      <c r="C662" s="18"/>
      <c r="D662" s="18"/>
    </row>
    <row r="663" spans="3:4" x14ac:dyDescent="0.2">
      <c r="C663" s="18"/>
      <c r="D663" s="18"/>
    </row>
    <row r="664" spans="3:4" x14ac:dyDescent="0.2">
      <c r="C664" s="18"/>
      <c r="D664" s="18"/>
    </row>
    <row r="665" spans="3:4" x14ac:dyDescent="0.2">
      <c r="C665" s="18"/>
      <c r="D665" s="18"/>
    </row>
    <row r="666" spans="3:4" x14ac:dyDescent="0.2">
      <c r="C666" s="18"/>
      <c r="D666" s="18"/>
    </row>
    <row r="667" spans="3:4" x14ac:dyDescent="0.2">
      <c r="C667" s="18"/>
      <c r="D667" s="18"/>
    </row>
    <row r="668" spans="3:4" x14ac:dyDescent="0.2">
      <c r="C668" s="18"/>
      <c r="D668" s="18"/>
    </row>
    <row r="669" spans="3:4" x14ac:dyDescent="0.2">
      <c r="C669" s="18"/>
      <c r="D669" s="18"/>
    </row>
    <row r="670" spans="3:4" x14ac:dyDescent="0.2">
      <c r="C670" s="18"/>
      <c r="D670" s="18"/>
    </row>
    <row r="671" spans="3:4" x14ac:dyDescent="0.2">
      <c r="C671" s="18"/>
      <c r="D671" s="18"/>
    </row>
    <row r="672" spans="3:4" x14ac:dyDescent="0.2">
      <c r="C672" s="18"/>
      <c r="D672" s="18"/>
    </row>
    <row r="673" spans="3:4" x14ac:dyDescent="0.2">
      <c r="C673" s="18"/>
      <c r="D673" s="18"/>
    </row>
    <row r="674" spans="3:4" x14ac:dyDescent="0.2">
      <c r="C674" s="18"/>
      <c r="D674" s="18"/>
    </row>
    <row r="675" spans="3:4" x14ac:dyDescent="0.2">
      <c r="C675" s="18"/>
      <c r="D675" s="18"/>
    </row>
    <row r="676" spans="3:4" x14ac:dyDescent="0.2">
      <c r="C676" s="18"/>
      <c r="D676" s="18"/>
    </row>
    <row r="677" spans="3:4" x14ac:dyDescent="0.2">
      <c r="C677" s="18"/>
      <c r="D677" s="18"/>
    </row>
    <row r="678" spans="3:4" x14ac:dyDescent="0.2">
      <c r="C678" s="18"/>
      <c r="D678" s="18"/>
    </row>
    <row r="679" spans="3:4" x14ac:dyDescent="0.2">
      <c r="C679" s="18"/>
      <c r="D679" s="18"/>
    </row>
    <row r="680" spans="3:4" x14ac:dyDescent="0.2">
      <c r="C680" s="18"/>
      <c r="D680" s="18"/>
    </row>
    <row r="681" spans="3:4" x14ac:dyDescent="0.2">
      <c r="C681" s="18"/>
      <c r="D681" s="18"/>
    </row>
    <row r="682" spans="3:4" x14ac:dyDescent="0.2">
      <c r="C682" s="18"/>
      <c r="D682" s="18"/>
    </row>
    <row r="683" spans="3:4" x14ac:dyDescent="0.2">
      <c r="C683" s="18"/>
      <c r="D683" s="18"/>
    </row>
    <row r="684" spans="3:4" x14ac:dyDescent="0.2">
      <c r="C684" s="18"/>
      <c r="D684" s="18"/>
    </row>
    <row r="685" spans="3:4" x14ac:dyDescent="0.2">
      <c r="C685" s="18"/>
      <c r="D685" s="18"/>
    </row>
    <row r="686" spans="3:4" x14ac:dyDescent="0.2">
      <c r="C686" s="18"/>
      <c r="D686" s="18"/>
    </row>
    <row r="687" spans="3:4" x14ac:dyDescent="0.2">
      <c r="C687" s="18"/>
      <c r="D687" s="18"/>
    </row>
    <row r="688" spans="3:4" x14ac:dyDescent="0.2">
      <c r="C688" s="18"/>
      <c r="D688" s="18"/>
    </row>
    <row r="689" spans="3:4" x14ac:dyDescent="0.2">
      <c r="C689" s="18"/>
      <c r="D689" s="18"/>
    </row>
    <row r="690" spans="3:4" x14ac:dyDescent="0.2">
      <c r="C690" s="18"/>
      <c r="D690" s="18"/>
    </row>
    <row r="691" spans="3:4" x14ac:dyDescent="0.2">
      <c r="C691" s="18"/>
      <c r="D691" s="18"/>
    </row>
    <row r="692" spans="3:4" x14ac:dyDescent="0.2">
      <c r="C692" s="18"/>
      <c r="D692" s="18"/>
    </row>
    <row r="693" spans="3:4" x14ac:dyDescent="0.2">
      <c r="C693" s="18"/>
      <c r="D693" s="18"/>
    </row>
    <row r="694" spans="3:4" x14ac:dyDescent="0.2">
      <c r="C694" s="18"/>
      <c r="D694" s="18"/>
    </row>
    <row r="695" spans="3:4" x14ac:dyDescent="0.2">
      <c r="C695" s="18"/>
      <c r="D695" s="18"/>
    </row>
    <row r="696" spans="3:4" x14ac:dyDescent="0.2">
      <c r="C696" s="18"/>
      <c r="D696" s="18"/>
    </row>
    <row r="697" spans="3:4" x14ac:dyDescent="0.2">
      <c r="C697" s="18"/>
      <c r="D697" s="18"/>
    </row>
    <row r="698" spans="3:4" x14ac:dyDescent="0.2">
      <c r="C698" s="18"/>
      <c r="D698" s="18"/>
    </row>
    <row r="699" spans="3:4" x14ac:dyDescent="0.2">
      <c r="C699" s="18"/>
      <c r="D699" s="18"/>
    </row>
    <row r="700" spans="3:4" x14ac:dyDescent="0.2">
      <c r="C700" s="18"/>
      <c r="D700" s="18"/>
    </row>
    <row r="701" spans="3:4" x14ac:dyDescent="0.2">
      <c r="C701" s="18"/>
      <c r="D701" s="18"/>
    </row>
    <row r="702" spans="3:4" x14ac:dyDescent="0.2">
      <c r="C702" s="18"/>
      <c r="D702" s="18"/>
    </row>
    <row r="703" spans="3:4" x14ac:dyDescent="0.2">
      <c r="C703" s="18"/>
      <c r="D703" s="18"/>
    </row>
    <row r="704" spans="3:4" x14ac:dyDescent="0.2">
      <c r="C704" s="18"/>
      <c r="D704" s="18"/>
    </row>
    <row r="705" spans="3:4" x14ac:dyDescent="0.2">
      <c r="C705" s="18"/>
      <c r="D705" s="18"/>
    </row>
    <row r="706" spans="3:4" x14ac:dyDescent="0.2">
      <c r="C706" s="18"/>
      <c r="D706" s="18"/>
    </row>
    <row r="707" spans="3:4" x14ac:dyDescent="0.2">
      <c r="C707" s="18"/>
      <c r="D707" s="18"/>
    </row>
    <row r="708" spans="3:4" x14ac:dyDescent="0.2">
      <c r="C708" s="18"/>
      <c r="D708" s="18"/>
    </row>
    <row r="709" spans="3:4" x14ac:dyDescent="0.2">
      <c r="C709" s="18"/>
      <c r="D709" s="18"/>
    </row>
    <row r="710" spans="3:4" x14ac:dyDescent="0.2">
      <c r="C710" s="18"/>
      <c r="D710" s="18"/>
    </row>
    <row r="711" spans="3:4" x14ac:dyDescent="0.2">
      <c r="C711" s="18"/>
      <c r="D711" s="18"/>
    </row>
    <row r="712" spans="3:4" x14ac:dyDescent="0.2">
      <c r="C712" s="18"/>
      <c r="D712" s="18"/>
    </row>
    <row r="713" spans="3:4" x14ac:dyDescent="0.2">
      <c r="C713" s="18"/>
      <c r="D713" s="18"/>
    </row>
    <row r="714" spans="3:4" x14ac:dyDescent="0.2">
      <c r="C714" s="18"/>
      <c r="D714" s="18"/>
    </row>
    <row r="715" spans="3:4" x14ac:dyDescent="0.2">
      <c r="C715" s="18"/>
      <c r="D715" s="18"/>
    </row>
    <row r="716" spans="3:4" x14ac:dyDescent="0.2">
      <c r="C716" s="18"/>
      <c r="D716" s="18"/>
    </row>
    <row r="717" spans="3:4" x14ac:dyDescent="0.2">
      <c r="C717" s="18"/>
      <c r="D717" s="18"/>
    </row>
    <row r="718" spans="3:4" x14ac:dyDescent="0.2">
      <c r="C718" s="18"/>
      <c r="D718" s="18"/>
    </row>
    <row r="719" spans="3:4" x14ac:dyDescent="0.2">
      <c r="C719" s="18"/>
      <c r="D719" s="18"/>
    </row>
    <row r="720" spans="3:4" x14ac:dyDescent="0.2">
      <c r="C720" s="18"/>
      <c r="D720" s="18"/>
    </row>
    <row r="721" spans="3:4" x14ac:dyDescent="0.2">
      <c r="C721" s="18"/>
      <c r="D721" s="18"/>
    </row>
    <row r="722" spans="3:4" x14ac:dyDescent="0.2">
      <c r="C722" s="18"/>
      <c r="D722" s="18"/>
    </row>
    <row r="723" spans="3:4" x14ac:dyDescent="0.2">
      <c r="C723" s="18"/>
      <c r="D723" s="18"/>
    </row>
    <row r="724" spans="3:4" x14ac:dyDescent="0.2">
      <c r="C724" s="18"/>
      <c r="D724" s="18"/>
    </row>
    <row r="725" spans="3:4" x14ac:dyDescent="0.2">
      <c r="C725" s="18"/>
      <c r="D725" s="18"/>
    </row>
    <row r="726" spans="3:4" x14ac:dyDescent="0.2">
      <c r="C726" s="18"/>
      <c r="D726" s="18"/>
    </row>
    <row r="727" spans="3:4" x14ac:dyDescent="0.2">
      <c r="C727" s="18"/>
      <c r="D727" s="18"/>
    </row>
    <row r="728" spans="3:4" x14ac:dyDescent="0.2">
      <c r="C728" s="18"/>
      <c r="D728" s="18"/>
    </row>
    <row r="729" spans="3:4" x14ac:dyDescent="0.2">
      <c r="C729" s="18"/>
      <c r="D729" s="18"/>
    </row>
    <row r="730" spans="3:4" x14ac:dyDescent="0.2">
      <c r="C730" s="18"/>
      <c r="D730" s="18"/>
    </row>
    <row r="731" spans="3:4" x14ac:dyDescent="0.2">
      <c r="C731" s="18"/>
      <c r="D731" s="18"/>
    </row>
    <row r="732" spans="3:4" x14ac:dyDescent="0.2">
      <c r="C732" s="18"/>
      <c r="D732" s="18"/>
    </row>
    <row r="733" spans="3:4" x14ac:dyDescent="0.2">
      <c r="C733" s="18"/>
      <c r="D733" s="18"/>
    </row>
    <row r="734" spans="3:4" x14ac:dyDescent="0.2">
      <c r="C734" s="18"/>
      <c r="D734" s="18"/>
    </row>
    <row r="735" spans="3:4" x14ac:dyDescent="0.2">
      <c r="C735" s="18"/>
      <c r="D735" s="18"/>
    </row>
    <row r="736" spans="3:4" x14ac:dyDescent="0.2">
      <c r="C736" s="18"/>
      <c r="D736" s="18"/>
    </row>
    <row r="737" spans="3:4" x14ac:dyDescent="0.2">
      <c r="C737" s="18"/>
      <c r="D737" s="18"/>
    </row>
    <row r="738" spans="3:4" x14ac:dyDescent="0.2">
      <c r="C738" s="18"/>
      <c r="D738" s="18"/>
    </row>
    <row r="739" spans="3:4" x14ac:dyDescent="0.2">
      <c r="C739" s="18"/>
      <c r="D739" s="18"/>
    </row>
    <row r="740" spans="3:4" x14ac:dyDescent="0.2">
      <c r="C740" s="18"/>
      <c r="D740" s="18"/>
    </row>
    <row r="741" spans="3:4" x14ac:dyDescent="0.2">
      <c r="C741" s="18"/>
      <c r="D741" s="18"/>
    </row>
    <row r="742" spans="3:4" x14ac:dyDescent="0.2">
      <c r="C742" s="18"/>
      <c r="D742" s="18"/>
    </row>
    <row r="743" spans="3:4" x14ac:dyDescent="0.2">
      <c r="C743" s="18"/>
      <c r="D743" s="18"/>
    </row>
    <row r="744" spans="3:4" x14ac:dyDescent="0.2">
      <c r="C744" s="18"/>
      <c r="D744" s="18"/>
    </row>
    <row r="745" spans="3:4" x14ac:dyDescent="0.2">
      <c r="C745" s="18"/>
      <c r="D745" s="18"/>
    </row>
    <row r="746" spans="3:4" x14ac:dyDescent="0.2">
      <c r="C746" s="18"/>
      <c r="D746" s="18"/>
    </row>
    <row r="747" spans="3:4" x14ac:dyDescent="0.2">
      <c r="C747" s="18"/>
      <c r="D747" s="18"/>
    </row>
    <row r="748" spans="3:4" x14ac:dyDescent="0.2">
      <c r="C748" s="18"/>
      <c r="D748" s="18"/>
    </row>
    <row r="749" spans="3:4" x14ac:dyDescent="0.2">
      <c r="C749" s="18"/>
      <c r="D749" s="18"/>
    </row>
    <row r="750" spans="3:4" x14ac:dyDescent="0.2">
      <c r="C750" s="18"/>
      <c r="D750" s="18"/>
    </row>
    <row r="751" spans="3:4" x14ac:dyDescent="0.2">
      <c r="C751" s="18"/>
      <c r="D751" s="18"/>
    </row>
    <row r="752" spans="3:4" x14ac:dyDescent="0.2">
      <c r="C752" s="18"/>
      <c r="D752" s="18"/>
    </row>
    <row r="753" spans="3:4" x14ac:dyDescent="0.2">
      <c r="C753" s="18"/>
      <c r="D753" s="18"/>
    </row>
    <row r="754" spans="3:4" x14ac:dyDescent="0.2">
      <c r="C754" s="18"/>
      <c r="D754" s="18"/>
    </row>
    <row r="755" spans="3:4" x14ac:dyDescent="0.2">
      <c r="C755" s="18"/>
      <c r="D755" s="18"/>
    </row>
    <row r="756" spans="3:4" x14ac:dyDescent="0.2">
      <c r="C756" s="18"/>
      <c r="D756" s="18"/>
    </row>
    <row r="757" spans="3:4" x14ac:dyDescent="0.2">
      <c r="C757" s="18"/>
      <c r="D757" s="18"/>
    </row>
    <row r="758" spans="3:4" x14ac:dyDescent="0.2">
      <c r="C758" s="18"/>
      <c r="D758" s="18"/>
    </row>
    <row r="759" spans="3:4" x14ac:dyDescent="0.2">
      <c r="C759" s="18"/>
      <c r="D759" s="18"/>
    </row>
    <row r="760" spans="3:4" x14ac:dyDescent="0.2">
      <c r="C760" s="18"/>
      <c r="D760" s="18"/>
    </row>
    <row r="761" spans="3:4" x14ac:dyDescent="0.2">
      <c r="C761" s="18"/>
      <c r="D761" s="18"/>
    </row>
    <row r="762" spans="3:4" x14ac:dyDescent="0.2">
      <c r="C762" s="18"/>
      <c r="D762" s="18"/>
    </row>
    <row r="763" spans="3:4" x14ac:dyDescent="0.2">
      <c r="C763" s="18"/>
      <c r="D763" s="18"/>
    </row>
    <row r="764" spans="3:4" x14ac:dyDescent="0.2">
      <c r="C764" s="18"/>
      <c r="D764" s="18"/>
    </row>
    <row r="765" spans="3:4" x14ac:dyDescent="0.2">
      <c r="C765" s="18"/>
      <c r="D765" s="18"/>
    </row>
    <row r="766" spans="3:4" x14ac:dyDescent="0.2">
      <c r="C766" s="18"/>
      <c r="D766" s="18"/>
    </row>
    <row r="767" spans="3:4" x14ac:dyDescent="0.2">
      <c r="C767" s="18"/>
      <c r="D767" s="18"/>
    </row>
    <row r="768" spans="3:4" x14ac:dyDescent="0.2">
      <c r="C768" s="18"/>
      <c r="D768" s="18"/>
    </row>
    <row r="769" spans="3:4" x14ac:dyDescent="0.2">
      <c r="C769" s="18"/>
      <c r="D769" s="18"/>
    </row>
    <row r="770" spans="3:4" x14ac:dyDescent="0.2">
      <c r="C770" s="18"/>
      <c r="D770" s="18"/>
    </row>
    <row r="771" spans="3:4" x14ac:dyDescent="0.2">
      <c r="C771" s="18"/>
      <c r="D771" s="18"/>
    </row>
    <row r="772" spans="3:4" x14ac:dyDescent="0.2">
      <c r="C772" s="18"/>
      <c r="D772" s="18"/>
    </row>
    <row r="773" spans="3:4" x14ac:dyDescent="0.2">
      <c r="C773" s="18"/>
      <c r="D773" s="18"/>
    </row>
    <row r="774" spans="3:4" x14ac:dyDescent="0.2">
      <c r="C774" s="18"/>
      <c r="D774" s="18"/>
    </row>
    <row r="775" spans="3:4" x14ac:dyDescent="0.2">
      <c r="C775" s="18"/>
      <c r="D775" s="18"/>
    </row>
    <row r="776" spans="3:4" x14ac:dyDescent="0.2">
      <c r="C776" s="18"/>
      <c r="D776" s="18"/>
    </row>
    <row r="777" spans="3:4" x14ac:dyDescent="0.2">
      <c r="C777" s="18"/>
      <c r="D777" s="18"/>
    </row>
    <row r="778" spans="3:4" x14ac:dyDescent="0.2">
      <c r="C778" s="18"/>
      <c r="D778" s="18"/>
    </row>
    <row r="779" spans="3:4" x14ac:dyDescent="0.2">
      <c r="C779" s="18"/>
      <c r="D779" s="18"/>
    </row>
    <row r="780" spans="3:4" x14ac:dyDescent="0.2">
      <c r="C780" s="18"/>
      <c r="D780" s="18"/>
    </row>
    <row r="781" spans="3:4" x14ac:dyDescent="0.2">
      <c r="C781" s="18"/>
      <c r="D781" s="18"/>
    </row>
    <row r="782" spans="3:4" x14ac:dyDescent="0.2">
      <c r="C782" s="18"/>
      <c r="D782" s="18"/>
    </row>
    <row r="783" spans="3:4" x14ac:dyDescent="0.2">
      <c r="C783" s="18"/>
      <c r="D783" s="18"/>
    </row>
    <row r="784" spans="3:4" x14ac:dyDescent="0.2">
      <c r="C784" s="18"/>
      <c r="D784" s="18"/>
    </row>
    <row r="785" spans="3:4" x14ac:dyDescent="0.2">
      <c r="C785" s="18"/>
      <c r="D785" s="18"/>
    </row>
    <row r="786" spans="3:4" x14ac:dyDescent="0.2">
      <c r="C786" s="18"/>
      <c r="D786" s="18"/>
    </row>
    <row r="787" spans="3:4" x14ac:dyDescent="0.2">
      <c r="C787" s="18"/>
      <c r="D787" s="18"/>
    </row>
    <row r="788" spans="3:4" x14ac:dyDescent="0.2">
      <c r="C788" s="18"/>
      <c r="D788" s="18"/>
    </row>
    <row r="789" spans="3:4" x14ac:dyDescent="0.2">
      <c r="C789" s="18"/>
      <c r="D789" s="18"/>
    </row>
    <row r="790" spans="3:4" x14ac:dyDescent="0.2">
      <c r="C790" s="18"/>
      <c r="D790" s="18"/>
    </row>
    <row r="791" spans="3:4" x14ac:dyDescent="0.2">
      <c r="C791" s="18"/>
      <c r="D791" s="18"/>
    </row>
    <row r="792" spans="3:4" x14ac:dyDescent="0.2">
      <c r="C792" s="18"/>
      <c r="D792" s="18"/>
    </row>
    <row r="793" spans="3:4" x14ac:dyDescent="0.2">
      <c r="C793" s="18"/>
      <c r="D793" s="18"/>
    </row>
    <row r="794" spans="3:4" x14ac:dyDescent="0.2">
      <c r="C794" s="18"/>
      <c r="D794" s="18"/>
    </row>
    <row r="795" spans="3:4" x14ac:dyDescent="0.2">
      <c r="C795" s="18"/>
      <c r="D795" s="18"/>
    </row>
    <row r="796" spans="3:4" x14ac:dyDescent="0.2">
      <c r="C796" s="18"/>
      <c r="D796" s="18"/>
    </row>
    <row r="797" spans="3:4" x14ac:dyDescent="0.2">
      <c r="C797" s="18"/>
      <c r="D797" s="18"/>
    </row>
    <row r="798" spans="3:4" x14ac:dyDescent="0.2">
      <c r="C798" s="18"/>
      <c r="D798" s="18"/>
    </row>
    <row r="799" spans="3:4" x14ac:dyDescent="0.2">
      <c r="C799" s="18"/>
      <c r="D799" s="18"/>
    </row>
    <row r="800" spans="3:4" x14ac:dyDescent="0.2">
      <c r="C800" s="18"/>
      <c r="D800" s="18"/>
    </row>
    <row r="801" spans="3:4" x14ac:dyDescent="0.2">
      <c r="C801" s="18"/>
      <c r="D801" s="18"/>
    </row>
    <row r="802" spans="3:4" x14ac:dyDescent="0.2">
      <c r="C802" s="18"/>
      <c r="D802" s="18"/>
    </row>
    <row r="803" spans="3:4" x14ac:dyDescent="0.2">
      <c r="C803" s="18"/>
      <c r="D803" s="18"/>
    </row>
    <row r="804" spans="3:4" x14ac:dyDescent="0.2">
      <c r="C804" s="18"/>
      <c r="D804" s="18"/>
    </row>
    <row r="805" spans="3:4" x14ac:dyDescent="0.2">
      <c r="C805" s="18"/>
      <c r="D805" s="18"/>
    </row>
    <row r="806" spans="3:4" x14ac:dyDescent="0.2">
      <c r="C806" s="18"/>
      <c r="D806" s="18"/>
    </row>
    <row r="807" spans="3:4" x14ac:dyDescent="0.2">
      <c r="C807" s="18"/>
      <c r="D807" s="18"/>
    </row>
    <row r="808" spans="3:4" x14ac:dyDescent="0.2">
      <c r="C808" s="18"/>
      <c r="D808" s="18"/>
    </row>
    <row r="809" spans="3:4" x14ac:dyDescent="0.2">
      <c r="C809" s="18"/>
      <c r="D809" s="18"/>
    </row>
    <row r="810" spans="3:4" x14ac:dyDescent="0.2">
      <c r="C810" s="18"/>
      <c r="D810" s="18"/>
    </row>
    <row r="811" spans="3:4" x14ac:dyDescent="0.2">
      <c r="C811" s="18"/>
      <c r="D811" s="18"/>
    </row>
    <row r="812" spans="3:4" x14ac:dyDescent="0.2">
      <c r="C812" s="18"/>
      <c r="D812" s="18"/>
    </row>
    <row r="813" spans="3:4" x14ac:dyDescent="0.2">
      <c r="C813" s="18"/>
      <c r="D813" s="18"/>
    </row>
    <row r="814" spans="3:4" x14ac:dyDescent="0.2">
      <c r="C814" s="18"/>
      <c r="D814" s="18"/>
    </row>
    <row r="815" spans="3:4" x14ac:dyDescent="0.2">
      <c r="C815" s="18"/>
      <c r="D815" s="18"/>
    </row>
    <row r="816" spans="3:4" x14ac:dyDescent="0.2">
      <c r="C816" s="18"/>
      <c r="D816" s="18"/>
    </row>
    <row r="817" spans="3:4" x14ac:dyDescent="0.2">
      <c r="C817" s="18"/>
      <c r="D817" s="18"/>
    </row>
    <row r="818" spans="3:4" x14ac:dyDescent="0.2">
      <c r="C818" s="18"/>
      <c r="D818" s="18"/>
    </row>
    <row r="819" spans="3:4" x14ac:dyDescent="0.2">
      <c r="C819" s="18"/>
      <c r="D819" s="18"/>
    </row>
    <row r="820" spans="3:4" x14ac:dyDescent="0.2">
      <c r="C820" s="18"/>
      <c r="D820" s="18"/>
    </row>
    <row r="821" spans="3:4" x14ac:dyDescent="0.2">
      <c r="C821" s="18"/>
      <c r="D821" s="18"/>
    </row>
    <row r="822" spans="3:4" x14ac:dyDescent="0.2">
      <c r="C822" s="18"/>
      <c r="D822" s="18"/>
    </row>
    <row r="823" spans="3:4" x14ac:dyDescent="0.2">
      <c r="C823" s="18"/>
      <c r="D823" s="18"/>
    </row>
    <row r="824" spans="3:4" x14ac:dyDescent="0.2">
      <c r="C824" s="18"/>
      <c r="D824" s="18"/>
    </row>
    <row r="825" spans="3:4" x14ac:dyDescent="0.2">
      <c r="C825" s="18"/>
      <c r="D825" s="18"/>
    </row>
    <row r="826" spans="3:4" x14ac:dyDescent="0.2">
      <c r="C826" s="18"/>
      <c r="D826" s="18"/>
    </row>
    <row r="827" spans="3:4" x14ac:dyDescent="0.2">
      <c r="C827" s="18"/>
      <c r="D827" s="18"/>
    </row>
    <row r="828" spans="3:4" x14ac:dyDescent="0.2">
      <c r="C828" s="18"/>
      <c r="D828" s="18"/>
    </row>
    <row r="829" spans="3:4" x14ac:dyDescent="0.2">
      <c r="C829" s="18"/>
      <c r="D829" s="18"/>
    </row>
    <row r="830" spans="3:4" x14ac:dyDescent="0.2">
      <c r="C830" s="18"/>
      <c r="D830" s="18"/>
    </row>
    <row r="831" spans="3:4" x14ac:dyDescent="0.2">
      <c r="C831" s="18"/>
      <c r="D831" s="18"/>
    </row>
    <row r="832" spans="3:4" x14ac:dyDescent="0.2">
      <c r="C832" s="18"/>
      <c r="D832" s="18"/>
    </row>
    <row r="833" spans="3:4" x14ac:dyDescent="0.2">
      <c r="C833" s="18"/>
      <c r="D833" s="18"/>
    </row>
    <row r="834" spans="3:4" x14ac:dyDescent="0.2">
      <c r="C834" s="18"/>
      <c r="D834" s="18"/>
    </row>
    <row r="835" spans="3:4" x14ac:dyDescent="0.2">
      <c r="C835" s="18"/>
      <c r="D835" s="18"/>
    </row>
    <row r="836" spans="3:4" x14ac:dyDescent="0.2">
      <c r="C836" s="18"/>
      <c r="D836" s="18"/>
    </row>
    <row r="837" spans="3:4" x14ac:dyDescent="0.2">
      <c r="C837" s="18"/>
      <c r="D837" s="18"/>
    </row>
    <row r="838" spans="3:4" x14ac:dyDescent="0.2">
      <c r="C838" s="18"/>
      <c r="D838" s="18"/>
    </row>
    <row r="839" spans="3:4" x14ac:dyDescent="0.2">
      <c r="C839" s="18"/>
      <c r="D839" s="18"/>
    </row>
    <row r="840" spans="3:4" x14ac:dyDescent="0.2">
      <c r="C840" s="18"/>
      <c r="D840" s="18"/>
    </row>
    <row r="841" spans="3:4" x14ac:dyDescent="0.2">
      <c r="C841" s="18"/>
      <c r="D841" s="18"/>
    </row>
    <row r="842" spans="3:4" x14ac:dyDescent="0.2">
      <c r="C842" s="18"/>
      <c r="D842" s="18"/>
    </row>
    <row r="843" spans="3:4" x14ac:dyDescent="0.2">
      <c r="C843" s="18"/>
      <c r="D843" s="18"/>
    </row>
    <row r="844" spans="3:4" x14ac:dyDescent="0.2">
      <c r="C844" s="18"/>
      <c r="D844" s="18"/>
    </row>
    <row r="845" spans="3:4" x14ac:dyDescent="0.2">
      <c r="C845" s="18"/>
      <c r="D845" s="18"/>
    </row>
    <row r="846" spans="3:4" x14ac:dyDescent="0.2">
      <c r="C846" s="18"/>
      <c r="D846" s="18"/>
    </row>
    <row r="847" spans="3:4" x14ac:dyDescent="0.2">
      <c r="C847" s="18"/>
      <c r="D847" s="18"/>
    </row>
    <row r="848" spans="3:4" x14ac:dyDescent="0.2">
      <c r="C848" s="18"/>
      <c r="D848" s="18"/>
    </row>
    <row r="849" spans="3:4" x14ac:dyDescent="0.2">
      <c r="C849" s="18"/>
      <c r="D849" s="18"/>
    </row>
    <row r="850" spans="3:4" x14ac:dyDescent="0.2">
      <c r="C850" s="18"/>
      <c r="D850" s="18"/>
    </row>
    <row r="851" spans="3:4" x14ac:dyDescent="0.2">
      <c r="C851" s="18"/>
      <c r="D851" s="18"/>
    </row>
    <row r="852" spans="3:4" x14ac:dyDescent="0.2">
      <c r="C852" s="18"/>
      <c r="D852" s="18"/>
    </row>
    <row r="853" spans="3:4" x14ac:dyDescent="0.2">
      <c r="C853" s="18"/>
      <c r="D853" s="18"/>
    </row>
    <row r="854" spans="3:4" x14ac:dyDescent="0.2">
      <c r="C854" s="18"/>
      <c r="D854" s="18"/>
    </row>
    <row r="855" spans="3:4" x14ac:dyDescent="0.2">
      <c r="C855" s="18"/>
      <c r="D855" s="18"/>
    </row>
    <row r="856" spans="3:4" x14ac:dyDescent="0.2">
      <c r="C856" s="18"/>
      <c r="D856" s="18"/>
    </row>
    <row r="857" spans="3:4" x14ac:dyDescent="0.2">
      <c r="C857" s="18"/>
      <c r="D857" s="18"/>
    </row>
    <row r="858" spans="3:4" x14ac:dyDescent="0.2">
      <c r="C858" s="18"/>
      <c r="D858" s="18"/>
    </row>
    <row r="859" spans="3:4" x14ac:dyDescent="0.2">
      <c r="C859" s="18"/>
      <c r="D859" s="18"/>
    </row>
    <row r="860" spans="3:4" x14ac:dyDescent="0.2">
      <c r="C860" s="18"/>
      <c r="D860" s="18"/>
    </row>
    <row r="861" spans="3:4" x14ac:dyDescent="0.2">
      <c r="C861" s="18"/>
      <c r="D861" s="18"/>
    </row>
    <row r="862" spans="3:4" x14ac:dyDescent="0.2">
      <c r="C862" s="18"/>
      <c r="D862" s="18"/>
    </row>
    <row r="863" spans="3:4" x14ac:dyDescent="0.2">
      <c r="C863" s="18"/>
      <c r="D863" s="18"/>
    </row>
    <row r="864" spans="3:4" x14ac:dyDescent="0.2">
      <c r="C864" s="18"/>
      <c r="D864" s="18"/>
    </row>
    <row r="865" spans="3:4" x14ac:dyDescent="0.2">
      <c r="C865" s="18"/>
      <c r="D865" s="18"/>
    </row>
    <row r="866" spans="3:4" x14ac:dyDescent="0.2">
      <c r="C866" s="18"/>
      <c r="D866" s="18"/>
    </row>
    <row r="867" spans="3:4" x14ac:dyDescent="0.2">
      <c r="C867" s="18"/>
      <c r="D867" s="18"/>
    </row>
    <row r="868" spans="3:4" x14ac:dyDescent="0.2">
      <c r="C868" s="18"/>
      <c r="D868" s="18"/>
    </row>
    <row r="869" spans="3:4" x14ac:dyDescent="0.2">
      <c r="C869" s="18"/>
      <c r="D869" s="18"/>
    </row>
    <row r="870" spans="3:4" x14ac:dyDescent="0.2">
      <c r="C870" s="18"/>
      <c r="D870" s="18"/>
    </row>
    <row r="871" spans="3:4" x14ac:dyDescent="0.2">
      <c r="C871" s="18"/>
      <c r="D871" s="18"/>
    </row>
    <row r="872" spans="3:4" x14ac:dyDescent="0.2">
      <c r="C872" s="18"/>
      <c r="D872" s="18"/>
    </row>
    <row r="873" spans="3:4" x14ac:dyDescent="0.2">
      <c r="C873" s="18"/>
      <c r="D873" s="18"/>
    </row>
    <row r="874" spans="3:4" x14ac:dyDescent="0.2">
      <c r="C874" s="18"/>
      <c r="D874" s="18"/>
    </row>
    <row r="875" spans="3:4" x14ac:dyDescent="0.2">
      <c r="C875" s="18"/>
      <c r="D875" s="18"/>
    </row>
    <row r="876" spans="3:4" x14ac:dyDescent="0.2">
      <c r="C876" s="18"/>
      <c r="D876" s="18"/>
    </row>
    <row r="877" spans="3:4" x14ac:dyDescent="0.2">
      <c r="C877" s="18"/>
      <c r="D877" s="18"/>
    </row>
    <row r="878" spans="3:4" x14ac:dyDescent="0.2">
      <c r="C878" s="18"/>
      <c r="D878" s="18"/>
    </row>
    <row r="879" spans="3:4" x14ac:dyDescent="0.2">
      <c r="C879" s="18"/>
      <c r="D879" s="18"/>
    </row>
    <row r="880" spans="3:4" x14ac:dyDescent="0.2">
      <c r="C880" s="18"/>
      <c r="D880" s="18"/>
    </row>
    <row r="881" spans="3:4" x14ac:dyDescent="0.2">
      <c r="C881" s="18"/>
      <c r="D881" s="18"/>
    </row>
    <row r="882" spans="3:4" x14ac:dyDescent="0.2">
      <c r="C882" s="18"/>
      <c r="D882" s="18"/>
    </row>
    <row r="883" spans="3:4" x14ac:dyDescent="0.2">
      <c r="C883" s="18"/>
      <c r="D883" s="18"/>
    </row>
    <row r="884" spans="3:4" x14ac:dyDescent="0.2">
      <c r="C884" s="18"/>
      <c r="D884" s="18"/>
    </row>
    <row r="885" spans="3:4" x14ac:dyDescent="0.2">
      <c r="C885" s="18"/>
      <c r="D885" s="18"/>
    </row>
    <row r="886" spans="3:4" x14ac:dyDescent="0.2">
      <c r="C886" s="18"/>
      <c r="D886" s="18"/>
    </row>
    <row r="887" spans="3:4" x14ac:dyDescent="0.2">
      <c r="C887" s="18"/>
      <c r="D887" s="18"/>
    </row>
    <row r="888" spans="3:4" x14ac:dyDescent="0.2">
      <c r="C888" s="18"/>
      <c r="D888" s="18"/>
    </row>
    <row r="889" spans="3:4" x14ac:dyDescent="0.2">
      <c r="C889" s="18"/>
      <c r="D889" s="18"/>
    </row>
    <row r="890" spans="3:4" x14ac:dyDescent="0.2">
      <c r="C890" s="18"/>
      <c r="D890" s="18"/>
    </row>
    <row r="891" spans="3:4" x14ac:dyDescent="0.2">
      <c r="C891" s="18"/>
      <c r="D891" s="18"/>
    </row>
    <row r="892" spans="3:4" x14ac:dyDescent="0.2">
      <c r="C892" s="18"/>
      <c r="D892" s="18"/>
    </row>
    <row r="893" spans="3:4" x14ac:dyDescent="0.2">
      <c r="C893" s="18"/>
      <c r="D893" s="18"/>
    </row>
    <row r="894" spans="3:4" x14ac:dyDescent="0.2">
      <c r="C894" s="18"/>
      <c r="D894" s="18"/>
    </row>
    <row r="895" spans="3:4" x14ac:dyDescent="0.2">
      <c r="C895" s="18"/>
      <c r="D895" s="18"/>
    </row>
    <row r="896" spans="3:4" x14ac:dyDescent="0.2">
      <c r="C896" s="18"/>
      <c r="D896" s="18"/>
    </row>
    <row r="897" spans="3:4" x14ac:dyDescent="0.2">
      <c r="C897" s="18"/>
      <c r="D897" s="18"/>
    </row>
    <row r="898" spans="3:4" x14ac:dyDescent="0.2">
      <c r="C898" s="18"/>
      <c r="D898" s="18"/>
    </row>
    <row r="899" spans="3:4" x14ac:dyDescent="0.2">
      <c r="C899" s="18"/>
      <c r="D899" s="18"/>
    </row>
    <row r="900" spans="3:4" x14ac:dyDescent="0.2">
      <c r="C900" s="18"/>
      <c r="D900" s="18"/>
    </row>
    <row r="901" spans="3:4" x14ac:dyDescent="0.2">
      <c r="C901" s="18"/>
      <c r="D901" s="18"/>
    </row>
    <row r="902" spans="3:4" x14ac:dyDescent="0.2">
      <c r="C902" s="18"/>
      <c r="D902" s="18"/>
    </row>
    <row r="903" spans="3:4" x14ac:dyDescent="0.2">
      <c r="C903" s="18"/>
      <c r="D903" s="18"/>
    </row>
    <row r="904" spans="3:4" x14ac:dyDescent="0.2">
      <c r="C904" s="18"/>
      <c r="D904" s="18"/>
    </row>
    <row r="905" spans="3:4" x14ac:dyDescent="0.2">
      <c r="C905" s="18"/>
      <c r="D905" s="18"/>
    </row>
    <row r="906" spans="3:4" x14ac:dyDescent="0.2">
      <c r="C906" s="18"/>
      <c r="D906" s="18"/>
    </row>
    <row r="907" spans="3:4" x14ac:dyDescent="0.2">
      <c r="C907" s="18"/>
      <c r="D907" s="18"/>
    </row>
    <row r="908" spans="3:4" x14ac:dyDescent="0.2">
      <c r="C908" s="18"/>
      <c r="D908" s="18"/>
    </row>
    <row r="909" spans="3:4" x14ac:dyDescent="0.2">
      <c r="C909" s="18"/>
      <c r="D909" s="18"/>
    </row>
    <row r="910" spans="3:4" x14ac:dyDescent="0.2">
      <c r="C910" s="18"/>
      <c r="D910" s="18"/>
    </row>
    <row r="911" spans="3:4" x14ac:dyDescent="0.2">
      <c r="C911" s="18"/>
      <c r="D911" s="18"/>
    </row>
    <row r="912" spans="3:4" x14ac:dyDescent="0.2">
      <c r="C912" s="18"/>
      <c r="D912" s="18"/>
    </row>
    <row r="913" spans="3:4" x14ac:dyDescent="0.2">
      <c r="C913" s="18"/>
      <c r="D913" s="18"/>
    </row>
    <row r="914" spans="3:4" x14ac:dyDescent="0.2">
      <c r="C914" s="18"/>
      <c r="D914" s="18"/>
    </row>
    <row r="915" spans="3:4" x14ac:dyDescent="0.2">
      <c r="C915" s="18"/>
      <c r="D915" s="18"/>
    </row>
    <row r="916" spans="3:4" x14ac:dyDescent="0.2">
      <c r="C916" s="18"/>
      <c r="D916" s="18"/>
    </row>
    <row r="917" spans="3:4" x14ac:dyDescent="0.2">
      <c r="C917" s="18"/>
      <c r="D917" s="18"/>
    </row>
    <row r="918" spans="3:4" x14ac:dyDescent="0.2">
      <c r="C918" s="18"/>
      <c r="D918" s="18"/>
    </row>
    <row r="919" spans="3:4" x14ac:dyDescent="0.2">
      <c r="C919" s="18"/>
      <c r="D919" s="18"/>
    </row>
    <row r="920" spans="3:4" x14ac:dyDescent="0.2">
      <c r="C920" s="18"/>
      <c r="D920" s="18"/>
    </row>
    <row r="921" spans="3:4" x14ac:dyDescent="0.2">
      <c r="C921" s="18"/>
      <c r="D921" s="18"/>
    </row>
    <row r="922" spans="3:4" x14ac:dyDescent="0.2">
      <c r="C922" s="18"/>
      <c r="D922" s="18"/>
    </row>
    <row r="923" spans="3:4" x14ac:dyDescent="0.2">
      <c r="C923" s="18"/>
      <c r="D923" s="18"/>
    </row>
    <row r="924" spans="3:4" x14ac:dyDescent="0.2">
      <c r="C924" s="18"/>
      <c r="D924" s="18"/>
    </row>
    <row r="925" spans="3:4" x14ac:dyDescent="0.2">
      <c r="C925" s="18"/>
      <c r="D925" s="18"/>
    </row>
    <row r="926" spans="3:4" x14ac:dyDescent="0.2">
      <c r="C926" s="18"/>
      <c r="D926" s="18"/>
    </row>
    <row r="927" spans="3:4" x14ac:dyDescent="0.2">
      <c r="C927" s="18"/>
      <c r="D927" s="18"/>
    </row>
    <row r="928" spans="3:4" x14ac:dyDescent="0.2">
      <c r="C928" s="18"/>
      <c r="D928" s="18"/>
    </row>
    <row r="929" spans="3:4" x14ac:dyDescent="0.2">
      <c r="C929" s="18"/>
      <c r="D929" s="18"/>
    </row>
    <row r="930" spans="3:4" x14ac:dyDescent="0.2">
      <c r="C930" s="18"/>
      <c r="D930" s="18"/>
    </row>
    <row r="931" spans="3:4" x14ac:dyDescent="0.2">
      <c r="C931" s="18"/>
      <c r="D931" s="18"/>
    </row>
    <row r="932" spans="3:4" x14ac:dyDescent="0.2">
      <c r="C932" s="18"/>
      <c r="D932" s="18"/>
    </row>
    <row r="933" spans="3:4" x14ac:dyDescent="0.2">
      <c r="C933" s="18"/>
      <c r="D933" s="18"/>
    </row>
    <row r="934" spans="3:4" x14ac:dyDescent="0.2">
      <c r="C934" s="18"/>
      <c r="D934" s="18"/>
    </row>
    <row r="935" spans="3:4" x14ac:dyDescent="0.2">
      <c r="C935" s="18"/>
      <c r="D935" s="18"/>
    </row>
    <row r="936" spans="3:4" x14ac:dyDescent="0.2">
      <c r="C936" s="18"/>
      <c r="D936" s="18"/>
    </row>
    <row r="937" spans="3:4" x14ac:dyDescent="0.2">
      <c r="C937" s="18"/>
      <c r="D937" s="18"/>
    </row>
    <row r="938" spans="3:4" x14ac:dyDescent="0.2">
      <c r="C938" s="18"/>
      <c r="D938" s="18"/>
    </row>
    <row r="939" spans="3:4" x14ac:dyDescent="0.2">
      <c r="C939" s="18"/>
      <c r="D939" s="18"/>
    </row>
    <row r="940" spans="3:4" x14ac:dyDescent="0.2">
      <c r="C940" s="18"/>
      <c r="D940" s="18"/>
    </row>
    <row r="941" spans="3:4" x14ac:dyDescent="0.2">
      <c r="C941" s="18"/>
      <c r="D941" s="18"/>
    </row>
    <row r="942" spans="3:4" x14ac:dyDescent="0.2">
      <c r="C942" s="18"/>
      <c r="D942" s="18"/>
    </row>
    <row r="943" spans="3:4" x14ac:dyDescent="0.2">
      <c r="C943" s="18"/>
      <c r="D943" s="18"/>
    </row>
    <row r="944" spans="3:4" x14ac:dyDescent="0.2">
      <c r="C944" s="18"/>
      <c r="D944" s="18"/>
    </row>
    <row r="945" spans="3:4" x14ac:dyDescent="0.2">
      <c r="C945" s="18"/>
      <c r="D945" s="18"/>
    </row>
    <row r="946" spans="3:4" x14ac:dyDescent="0.2">
      <c r="C946" s="18"/>
      <c r="D946" s="18"/>
    </row>
    <row r="947" spans="3:4" x14ac:dyDescent="0.2">
      <c r="C947" s="18"/>
      <c r="D947" s="18"/>
    </row>
    <row r="948" spans="3:4" x14ac:dyDescent="0.2">
      <c r="C948" s="18"/>
      <c r="D948" s="18"/>
    </row>
    <row r="949" spans="3:4" x14ac:dyDescent="0.2">
      <c r="C949" s="18"/>
      <c r="D949" s="18"/>
    </row>
    <row r="950" spans="3:4" x14ac:dyDescent="0.2">
      <c r="C950" s="18"/>
      <c r="D950" s="18"/>
    </row>
    <row r="951" spans="3:4" x14ac:dyDescent="0.2">
      <c r="C951" s="18"/>
      <c r="D951" s="18"/>
    </row>
    <row r="952" spans="3:4" x14ac:dyDescent="0.2">
      <c r="C952" s="18"/>
      <c r="D952" s="18"/>
    </row>
    <row r="953" spans="3:4" x14ac:dyDescent="0.2">
      <c r="C953" s="18"/>
      <c r="D953" s="18"/>
    </row>
    <row r="954" spans="3:4" x14ac:dyDescent="0.2">
      <c r="C954" s="18"/>
      <c r="D954" s="18"/>
    </row>
    <row r="955" spans="3:4" x14ac:dyDescent="0.2">
      <c r="C955" s="18"/>
      <c r="D955" s="18"/>
    </row>
    <row r="956" spans="3:4" x14ac:dyDescent="0.2">
      <c r="C956" s="18"/>
      <c r="D956" s="18"/>
    </row>
    <row r="957" spans="3:4" x14ac:dyDescent="0.2">
      <c r="C957" s="18"/>
      <c r="D957" s="18"/>
    </row>
    <row r="958" spans="3:4" x14ac:dyDescent="0.2">
      <c r="C958" s="18"/>
      <c r="D958" s="18"/>
    </row>
    <row r="959" spans="3:4" x14ac:dyDescent="0.2">
      <c r="C959" s="18"/>
      <c r="D959" s="18"/>
    </row>
    <row r="960" spans="3:4" x14ac:dyDescent="0.2">
      <c r="C960" s="18"/>
      <c r="D960" s="18"/>
    </row>
    <row r="961" spans="3:4" x14ac:dyDescent="0.2">
      <c r="C961" s="18"/>
      <c r="D961" s="18"/>
    </row>
    <row r="962" spans="3:4" x14ac:dyDescent="0.2">
      <c r="C962" s="18"/>
      <c r="D962" s="18"/>
    </row>
    <row r="963" spans="3:4" x14ac:dyDescent="0.2">
      <c r="C963" s="18"/>
      <c r="D963" s="18"/>
    </row>
    <row r="964" spans="3:4" x14ac:dyDescent="0.2">
      <c r="C964" s="18"/>
      <c r="D964" s="18"/>
    </row>
    <row r="965" spans="3:4" x14ac:dyDescent="0.2">
      <c r="C965" s="18"/>
      <c r="D965" s="18"/>
    </row>
    <row r="966" spans="3:4" x14ac:dyDescent="0.2">
      <c r="C966" s="18"/>
      <c r="D966" s="18"/>
    </row>
    <row r="967" spans="3:4" x14ac:dyDescent="0.2">
      <c r="C967" s="18"/>
      <c r="D967" s="18"/>
    </row>
    <row r="968" spans="3:4" x14ac:dyDescent="0.2">
      <c r="C968" s="18"/>
      <c r="D968" s="18"/>
    </row>
    <row r="969" spans="3:4" x14ac:dyDescent="0.2">
      <c r="C969" s="18"/>
      <c r="D969" s="18"/>
    </row>
    <row r="970" spans="3:4" x14ac:dyDescent="0.2">
      <c r="C970" s="18"/>
      <c r="D970" s="18"/>
    </row>
    <row r="971" spans="3:4" x14ac:dyDescent="0.2">
      <c r="C971" s="18"/>
      <c r="D971" s="18"/>
    </row>
    <row r="972" spans="3:4" x14ac:dyDescent="0.2">
      <c r="C972" s="18"/>
      <c r="D972" s="18"/>
    </row>
    <row r="973" spans="3:4" x14ac:dyDescent="0.2">
      <c r="C973" s="18"/>
      <c r="D973" s="18"/>
    </row>
    <row r="974" spans="3:4" x14ac:dyDescent="0.2">
      <c r="C974" s="18"/>
      <c r="D974" s="18"/>
    </row>
    <row r="975" spans="3:4" x14ac:dyDescent="0.2">
      <c r="C975" s="18"/>
      <c r="D975" s="18"/>
    </row>
    <row r="976" spans="3:4" x14ac:dyDescent="0.2">
      <c r="C976" s="18"/>
      <c r="D976" s="18"/>
    </row>
    <row r="977" spans="3:4" x14ac:dyDescent="0.2">
      <c r="C977" s="18"/>
      <c r="D977" s="18"/>
    </row>
    <row r="978" spans="3:4" x14ac:dyDescent="0.2">
      <c r="C978" s="18"/>
      <c r="D978" s="18"/>
    </row>
    <row r="979" spans="3:4" x14ac:dyDescent="0.2">
      <c r="C979" s="18"/>
      <c r="D979" s="18"/>
    </row>
    <row r="980" spans="3:4" x14ac:dyDescent="0.2">
      <c r="C980" s="18"/>
      <c r="D980" s="18"/>
    </row>
    <row r="981" spans="3:4" x14ac:dyDescent="0.2">
      <c r="C981" s="18"/>
      <c r="D981" s="18"/>
    </row>
    <row r="982" spans="3:4" x14ac:dyDescent="0.2">
      <c r="C982" s="18"/>
      <c r="D982" s="18"/>
    </row>
    <row r="983" spans="3:4" x14ac:dyDescent="0.2">
      <c r="C983" s="18"/>
      <c r="D983" s="18"/>
    </row>
    <row r="984" spans="3:4" x14ac:dyDescent="0.2">
      <c r="C984" s="18"/>
      <c r="D984" s="18"/>
    </row>
    <row r="985" spans="3:4" x14ac:dyDescent="0.2">
      <c r="C985" s="18"/>
      <c r="D985" s="18"/>
    </row>
    <row r="986" spans="3:4" x14ac:dyDescent="0.2">
      <c r="C986" s="18"/>
      <c r="D986" s="18"/>
    </row>
    <row r="987" spans="3:4" x14ac:dyDescent="0.2">
      <c r="C987" s="18"/>
      <c r="D987" s="18"/>
    </row>
    <row r="988" spans="3:4" x14ac:dyDescent="0.2">
      <c r="C988" s="18"/>
      <c r="D988" s="18"/>
    </row>
    <row r="989" spans="3:4" x14ac:dyDescent="0.2">
      <c r="C989" s="18"/>
      <c r="D989" s="18"/>
    </row>
    <row r="990" spans="3:4" x14ac:dyDescent="0.2">
      <c r="C990" s="18"/>
      <c r="D990" s="18"/>
    </row>
    <row r="991" spans="3:4" x14ac:dyDescent="0.2">
      <c r="C991" s="18"/>
      <c r="D991" s="18"/>
    </row>
    <row r="992" spans="3:4" x14ac:dyDescent="0.2">
      <c r="C992" s="18"/>
      <c r="D992" s="18"/>
    </row>
    <row r="993" spans="3:4" x14ac:dyDescent="0.2">
      <c r="C993" s="18"/>
      <c r="D993" s="18"/>
    </row>
    <row r="994" spans="3:4" x14ac:dyDescent="0.2">
      <c r="C994" s="18"/>
      <c r="D994" s="18"/>
    </row>
    <row r="995" spans="3:4" x14ac:dyDescent="0.2">
      <c r="C995" s="18"/>
      <c r="D995" s="18"/>
    </row>
    <row r="996" spans="3:4" x14ac:dyDescent="0.2">
      <c r="C996" s="18"/>
      <c r="D996" s="18"/>
    </row>
    <row r="997" spans="3:4" x14ac:dyDescent="0.2">
      <c r="C997" s="18"/>
      <c r="D997" s="18"/>
    </row>
    <row r="998" spans="3:4" x14ac:dyDescent="0.2">
      <c r="C998" s="18"/>
      <c r="D998" s="18"/>
    </row>
    <row r="999" spans="3:4" x14ac:dyDescent="0.2">
      <c r="C999" s="18"/>
      <c r="D999" s="18"/>
    </row>
    <row r="1000" spans="3:4" x14ac:dyDescent="0.2">
      <c r="C1000" s="18"/>
      <c r="D1000" s="18"/>
    </row>
    <row r="1001" spans="3:4" x14ac:dyDescent="0.2">
      <c r="C1001" s="18"/>
      <c r="D1001" s="18"/>
    </row>
    <row r="1002" spans="3:4" x14ac:dyDescent="0.2">
      <c r="C1002" s="18"/>
      <c r="D1002" s="18"/>
    </row>
    <row r="1003" spans="3:4" x14ac:dyDescent="0.2">
      <c r="C1003" s="18"/>
      <c r="D1003" s="18"/>
    </row>
    <row r="1004" spans="3:4" x14ac:dyDescent="0.2">
      <c r="C1004" s="18"/>
      <c r="D1004" s="18"/>
    </row>
    <row r="1005" spans="3:4" x14ac:dyDescent="0.2">
      <c r="C1005" s="18"/>
      <c r="D1005" s="18"/>
    </row>
    <row r="1006" spans="3:4" x14ac:dyDescent="0.2">
      <c r="C1006" s="18"/>
      <c r="D1006" s="18"/>
    </row>
    <row r="1007" spans="3:4" x14ac:dyDescent="0.2">
      <c r="C1007" s="18"/>
      <c r="D1007" s="18"/>
    </row>
    <row r="1008" spans="3:4" x14ac:dyDescent="0.2">
      <c r="C1008" s="18"/>
      <c r="D1008" s="18"/>
    </row>
    <row r="1009" spans="3:4" x14ac:dyDescent="0.2">
      <c r="C1009" s="18"/>
      <c r="D1009" s="18"/>
    </row>
    <row r="1010" spans="3:4" x14ac:dyDescent="0.2">
      <c r="C1010" s="18"/>
      <c r="D1010" s="18"/>
    </row>
    <row r="1011" spans="3:4" x14ac:dyDescent="0.2">
      <c r="C1011" s="18"/>
      <c r="D1011" s="18"/>
    </row>
    <row r="1012" spans="3:4" x14ac:dyDescent="0.2">
      <c r="C1012" s="18"/>
      <c r="D1012" s="18"/>
    </row>
    <row r="1013" spans="3:4" x14ac:dyDescent="0.2">
      <c r="C1013" s="18"/>
      <c r="D1013" s="18"/>
    </row>
    <row r="1014" spans="3:4" x14ac:dyDescent="0.2">
      <c r="C1014" s="18"/>
      <c r="D1014" s="18"/>
    </row>
    <row r="1015" spans="3:4" x14ac:dyDescent="0.2">
      <c r="C1015" s="18"/>
      <c r="D1015" s="18"/>
    </row>
    <row r="1016" spans="3:4" x14ac:dyDescent="0.2">
      <c r="C1016" s="18"/>
      <c r="D1016" s="18"/>
    </row>
    <row r="1017" spans="3:4" x14ac:dyDescent="0.2">
      <c r="C1017" s="18"/>
      <c r="D1017" s="18"/>
    </row>
    <row r="1018" spans="3:4" x14ac:dyDescent="0.2">
      <c r="C1018" s="18"/>
      <c r="D1018" s="18"/>
    </row>
    <row r="1019" spans="3:4" x14ac:dyDescent="0.2">
      <c r="C1019" s="18"/>
      <c r="D1019" s="18"/>
    </row>
    <row r="1020" spans="3:4" x14ac:dyDescent="0.2">
      <c r="C1020" s="18"/>
      <c r="D1020" s="18"/>
    </row>
    <row r="1021" spans="3:4" x14ac:dyDescent="0.2">
      <c r="C1021" s="18"/>
      <c r="D1021" s="18"/>
    </row>
    <row r="1022" spans="3:4" x14ac:dyDescent="0.2">
      <c r="C1022" s="18"/>
      <c r="D1022" s="18"/>
    </row>
    <row r="1023" spans="3:4" x14ac:dyDescent="0.2">
      <c r="C1023" s="18"/>
      <c r="D1023" s="18"/>
    </row>
    <row r="1024" spans="3:4" x14ac:dyDescent="0.2">
      <c r="C1024" s="18"/>
      <c r="D1024" s="18"/>
    </row>
    <row r="1025" spans="3:4" x14ac:dyDescent="0.2">
      <c r="C1025" s="18"/>
      <c r="D1025" s="18"/>
    </row>
    <row r="1026" spans="3:4" x14ac:dyDescent="0.2">
      <c r="C1026" s="18"/>
      <c r="D1026" s="18"/>
    </row>
    <row r="1027" spans="3:4" x14ac:dyDescent="0.2">
      <c r="C1027" s="18"/>
      <c r="D1027" s="18"/>
    </row>
    <row r="1028" spans="3:4" x14ac:dyDescent="0.2">
      <c r="C1028" s="18"/>
      <c r="D1028" s="18"/>
    </row>
    <row r="1029" spans="3:4" x14ac:dyDescent="0.2">
      <c r="C1029" s="18"/>
      <c r="D1029" s="18"/>
    </row>
    <row r="1030" spans="3:4" x14ac:dyDescent="0.2">
      <c r="C1030" s="18"/>
      <c r="D1030" s="18"/>
    </row>
    <row r="1031" spans="3:4" x14ac:dyDescent="0.2">
      <c r="C1031" s="18"/>
      <c r="D1031" s="18"/>
    </row>
    <row r="1032" spans="3:4" x14ac:dyDescent="0.2">
      <c r="C1032" s="18"/>
      <c r="D1032" s="18"/>
    </row>
    <row r="1033" spans="3:4" x14ac:dyDescent="0.2">
      <c r="C1033" s="18"/>
      <c r="D1033" s="18"/>
    </row>
    <row r="1034" spans="3:4" x14ac:dyDescent="0.2">
      <c r="C1034" s="18"/>
      <c r="D1034" s="18"/>
    </row>
    <row r="1035" spans="3:4" x14ac:dyDescent="0.2">
      <c r="C1035" s="18"/>
      <c r="D1035" s="18"/>
    </row>
    <row r="1036" spans="3:4" x14ac:dyDescent="0.2">
      <c r="C1036" s="18"/>
      <c r="D1036" s="18"/>
    </row>
    <row r="1037" spans="3:4" x14ac:dyDescent="0.2">
      <c r="C1037" s="18"/>
      <c r="D1037" s="18"/>
    </row>
    <row r="1038" spans="3:4" x14ac:dyDescent="0.2">
      <c r="C1038" s="18"/>
      <c r="D1038" s="18"/>
    </row>
    <row r="1039" spans="3:4" x14ac:dyDescent="0.2">
      <c r="C1039" s="18"/>
      <c r="D1039" s="18"/>
    </row>
    <row r="1040" spans="3:4" x14ac:dyDescent="0.2">
      <c r="C1040" s="18"/>
      <c r="D1040" s="18"/>
    </row>
    <row r="1041" spans="3:4" x14ac:dyDescent="0.2">
      <c r="C1041" s="18"/>
      <c r="D1041" s="18"/>
    </row>
    <row r="1042" spans="3:4" x14ac:dyDescent="0.2">
      <c r="C1042" s="18"/>
      <c r="D1042" s="18"/>
    </row>
    <row r="1043" spans="3:4" x14ac:dyDescent="0.2">
      <c r="C1043" s="18"/>
      <c r="D1043" s="18"/>
    </row>
    <row r="1044" spans="3:4" x14ac:dyDescent="0.2">
      <c r="C1044" s="18"/>
      <c r="D1044" s="18"/>
    </row>
    <row r="1045" spans="3:4" x14ac:dyDescent="0.2">
      <c r="C1045" s="18"/>
      <c r="D1045" s="18"/>
    </row>
    <row r="1046" spans="3:4" x14ac:dyDescent="0.2">
      <c r="C1046" s="18"/>
      <c r="D1046" s="18"/>
    </row>
    <row r="1047" spans="3:4" x14ac:dyDescent="0.2">
      <c r="C1047" s="18"/>
      <c r="D1047" s="18"/>
    </row>
    <row r="1048" spans="3:4" x14ac:dyDescent="0.2">
      <c r="C1048" s="18"/>
      <c r="D1048" s="18"/>
    </row>
    <row r="1049" spans="3:4" x14ac:dyDescent="0.2">
      <c r="C1049" s="18"/>
      <c r="D1049" s="18"/>
    </row>
    <row r="1050" spans="3:4" x14ac:dyDescent="0.2">
      <c r="C1050" s="18"/>
      <c r="D1050" s="18"/>
    </row>
    <row r="1051" spans="3:4" x14ac:dyDescent="0.2">
      <c r="C1051" s="18"/>
      <c r="D1051" s="18"/>
    </row>
    <row r="1052" spans="3:4" x14ac:dyDescent="0.2">
      <c r="C1052" s="18"/>
      <c r="D1052" s="18"/>
    </row>
    <row r="1053" spans="3:4" x14ac:dyDescent="0.2">
      <c r="C1053" s="18"/>
      <c r="D1053" s="18"/>
    </row>
    <row r="1054" spans="3:4" x14ac:dyDescent="0.2">
      <c r="C1054" s="18"/>
      <c r="D1054" s="18"/>
    </row>
    <row r="1055" spans="3:4" x14ac:dyDescent="0.2">
      <c r="C1055" s="18"/>
      <c r="D1055" s="18"/>
    </row>
    <row r="1056" spans="3:4" x14ac:dyDescent="0.2">
      <c r="C1056" s="18"/>
      <c r="D1056" s="18"/>
    </row>
    <row r="1057" spans="3:4" x14ac:dyDescent="0.2">
      <c r="C1057" s="18"/>
      <c r="D1057" s="18"/>
    </row>
    <row r="1058" spans="3:4" x14ac:dyDescent="0.2">
      <c r="C1058" s="18"/>
      <c r="D1058" s="18"/>
    </row>
    <row r="1059" spans="3:4" x14ac:dyDescent="0.2">
      <c r="C1059" s="18"/>
      <c r="D1059" s="18"/>
    </row>
    <row r="1060" spans="3:4" x14ac:dyDescent="0.2">
      <c r="C1060" s="18"/>
      <c r="D1060" s="18"/>
    </row>
    <row r="1061" spans="3:4" x14ac:dyDescent="0.2">
      <c r="C1061" s="18"/>
      <c r="D1061" s="18"/>
    </row>
    <row r="1062" spans="3:4" x14ac:dyDescent="0.2">
      <c r="C1062" s="18"/>
      <c r="D1062" s="18"/>
    </row>
    <row r="1063" spans="3:4" x14ac:dyDescent="0.2">
      <c r="C1063" s="18"/>
      <c r="D1063" s="18"/>
    </row>
    <row r="1064" spans="3:4" x14ac:dyDescent="0.2">
      <c r="C1064" s="18"/>
      <c r="D1064" s="18"/>
    </row>
    <row r="1065" spans="3:4" x14ac:dyDescent="0.2">
      <c r="C1065" s="18"/>
      <c r="D1065" s="18"/>
    </row>
    <row r="1066" spans="3:4" x14ac:dyDescent="0.2">
      <c r="C1066" s="18"/>
      <c r="D1066" s="18"/>
    </row>
    <row r="1067" spans="3:4" x14ac:dyDescent="0.2">
      <c r="C1067" s="18"/>
      <c r="D1067" s="18"/>
    </row>
    <row r="1068" spans="3:4" x14ac:dyDescent="0.2">
      <c r="C1068" s="18"/>
      <c r="D1068" s="18"/>
    </row>
    <row r="1069" spans="3:4" x14ac:dyDescent="0.2">
      <c r="C1069" s="18"/>
      <c r="D1069" s="18"/>
    </row>
    <row r="1070" spans="3:4" x14ac:dyDescent="0.2">
      <c r="C1070" s="18"/>
      <c r="D1070" s="18"/>
    </row>
    <row r="1071" spans="3:4" x14ac:dyDescent="0.2">
      <c r="C1071" s="18"/>
      <c r="D1071" s="18"/>
    </row>
    <row r="1072" spans="3:4" x14ac:dyDescent="0.2">
      <c r="C1072" s="18"/>
      <c r="D1072" s="18"/>
    </row>
    <row r="1073" spans="3:4" x14ac:dyDescent="0.2">
      <c r="C1073" s="18"/>
      <c r="D1073" s="18"/>
    </row>
    <row r="1074" spans="3:4" x14ac:dyDescent="0.2">
      <c r="C1074" s="18"/>
      <c r="D1074" s="18"/>
    </row>
    <row r="1075" spans="3:4" x14ac:dyDescent="0.2">
      <c r="C1075" s="18"/>
      <c r="D1075" s="18"/>
    </row>
    <row r="1076" spans="3:4" x14ac:dyDescent="0.2">
      <c r="C1076" s="18"/>
      <c r="D1076" s="18"/>
    </row>
    <row r="1077" spans="3:4" x14ac:dyDescent="0.2">
      <c r="C1077" s="18"/>
      <c r="D1077" s="18"/>
    </row>
    <row r="1078" spans="3:4" x14ac:dyDescent="0.2">
      <c r="C1078" s="18"/>
      <c r="D1078" s="18"/>
    </row>
    <row r="1079" spans="3:4" x14ac:dyDescent="0.2">
      <c r="C1079" s="18"/>
      <c r="D1079" s="18"/>
    </row>
    <row r="1080" spans="3:4" x14ac:dyDescent="0.2">
      <c r="C1080" s="18"/>
      <c r="D1080" s="18"/>
    </row>
    <row r="1081" spans="3:4" x14ac:dyDescent="0.2">
      <c r="C1081" s="18"/>
      <c r="D1081" s="18"/>
    </row>
    <row r="1082" spans="3:4" x14ac:dyDescent="0.2">
      <c r="C1082" s="18"/>
      <c r="D1082" s="18"/>
    </row>
    <row r="1083" spans="3:4" x14ac:dyDescent="0.2">
      <c r="C1083" s="18"/>
      <c r="D1083" s="18"/>
    </row>
    <row r="1084" spans="3:4" x14ac:dyDescent="0.2">
      <c r="C1084" s="18"/>
      <c r="D1084" s="18"/>
    </row>
    <row r="1085" spans="3:4" x14ac:dyDescent="0.2">
      <c r="C1085" s="18"/>
      <c r="D1085" s="18"/>
    </row>
    <row r="1086" spans="3:4" x14ac:dyDescent="0.2">
      <c r="C1086" s="18"/>
      <c r="D1086" s="18"/>
    </row>
    <row r="1087" spans="3:4" x14ac:dyDescent="0.2">
      <c r="C1087" s="18"/>
      <c r="D1087" s="18"/>
    </row>
    <row r="1088" spans="3:4" x14ac:dyDescent="0.2">
      <c r="C1088" s="18"/>
      <c r="D1088" s="18"/>
    </row>
    <row r="1089" spans="3:4" x14ac:dyDescent="0.2">
      <c r="C1089" s="18"/>
      <c r="D1089" s="18"/>
    </row>
    <row r="1090" spans="3:4" x14ac:dyDescent="0.2">
      <c r="C1090" s="18"/>
      <c r="D1090" s="18"/>
    </row>
    <row r="1091" spans="3:4" x14ac:dyDescent="0.2">
      <c r="C1091" s="18"/>
      <c r="D1091" s="18"/>
    </row>
    <row r="1092" spans="3:4" x14ac:dyDescent="0.2">
      <c r="C1092" s="18"/>
      <c r="D1092" s="18"/>
    </row>
    <row r="1093" spans="3:4" x14ac:dyDescent="0.2">
      <c r="C1093" s="18"/>
      <c r="D1093" s="18"/>
    </row>
    <row r="1094" spans="3:4" x14ac:dyDescent="0.2">
      <c r="C1094" s="18"/>
      <c r="D1094" s="18"/>
    </row>
    <row r="1095" spans="3:4" x14ac:dyDescent="0.2">
      <c r="C1095" s="18"/>
      <c r="D1095" s="18"/>
    </row>
    <row r="1096" spans="3:4" x14ac:dyDescent="0.2">
      <c r="C1096" s="18"/>
      <c r="D1096" s="18"/>
    </row>
    <row r="1097" spans="3:4" x14ac:dyDescent="0.2">
      <c r="C1097" s="18"/>
      <c r="D1097" s="18"/>
    </row>
    <row r="1098" spans="3:4" x14ac:dyDescent="0.2">
      <c r="C1098" s="18"/>
      <c r="D1098" s="18"/>
    </row>
    <row r="1099" spans="3:4" x14ac:dyDescent="0.2">
      <c r="C1099" s="18"/>
      <c r="D1099" s="18"/>
    </row>
    <row r="1100" spans="3:4" x14ac:dyDescent="0.2">
      <c r="C1100" s="18"/>
      <c r="D1100" s="18"/>
    </row>
    <row r="1101" spans="3:4" x14ac:dyDescent="0.2">
      <c r="C1101" s="18"/>
      <c r="D1101" s="18"/>
    </row>
    <row r="1102" spans="3:4" x14ac:dyDescent="0.2">
      <c r="C1102" s="18"/>
      <c r="D1102" s="18"/>
    </row>
    <row r="1103" spans="3:4" x14ac:dyDescent="0.2">
      <c r="C1103" s="18"/>
      <c r="D1103" s="18"/>
    </row>
    <row r="1104" spans="3:4" x14ac:dyDescent="0.2">
      <c r="C1104" s="18"/>
      <c r="D1104" s="18"/>
    </row>
    <row r="1105" spans="3:4" x14ac:dyDescent="0.2">
      <c r="C1105" s="18"/>
      <c r="D1105" s="18"/>
    </row>
    <row r="1106" spans="3:4" x14ac:dyDescent="0.2">
      <c r="C1106" s="18"/>
      <c r="D1106" s="18"/>
    </row>
    <row r="1107" spans="3:4" x14ac:dyDescent="0.2">
      <c r="C1107" s="18"/>
      <c r="D1107" s="18"/>
    </row>
    <row r="1108" spans="3:4" x14ac:dyDescent="0.2">
      <c r="C1108" s="18"/>
      <c r="D1108" s="18"/>
    </row>
    <row r="1109" spans="3:4" x14ac:dyDescent="0.2">
      <c r="C1109" s="18"/>
      <c r="D1109" s="18"/>
    </row>
    <row r="1110" spans="3:4" x14ac:dyDescent="0.2">
      <c r="C1110" s="18"/>
      <c r="D1110" s="18"/>
    </row>
    <row r="1111" spans="3:4" x14ac:dyDescent="0.2">
      <c r="C1111" s="18"/>
      <c r="D1111" s="18"/>
    </row>
    <row r="1112" spans="3:4" x14ac:dyDescent="0.2">
      <c r="C1112" s="18"/>
      <c r="D1112" s="18"/>
    </row>
    <row r="1113" spans="3:4" x14ac:dyDescent="0.2">
      <c r="C1113" s="18"/>
      <c r="D1113" s="18"/>
    </row>
    <row r="1114" spans="3:4" x14ac:dyDescent="0.2">
      <c r="C1114" s="18"/>
      <c r="D1114" s="18"/>
    </row>
    <row r="1115" spans="3:4" x14ac:dyDescent="0.2">
      <c r="C1115" s="18"/>
      <c r="D1115" s="18"/>
    </row>
    <row r="1116" spans="3:4" x14ac:dyDescent="0.2">
      <c r="C1116" s="18"/>
      <c r="D1116" s="18"/>
    </row>
    <row r="1117" spans="3:4" x14ac:dyDescent="0.2">
      <c r="C1117" s="18"/>
      <c r="D1117" s="18"/>
    </row>
    <row r="1118" spans="3:4" x14ac:dyDescent="0.2">
      <c r="C1118" s="18"/>
      <c r="D1118" s="18"/>
    </row>
    <row r="1119" spans="3:4" x14ac:dyDescent="0.2">
      <c r="C1119" s="18"/>
      <c r="D1119" s="18"/>
    </row>
    <row r="1120" spans="3:4" x14ac:dyDescent="0.2">
      <c r="C1120" s="18"/>
      <c r="D1120" s="18"/>
    </row>
    <row r="1121" spans="3:4" x14ac:dyDescent="0.2">
      <c r="C1121" s="18"/>
      <c r="D1121" s="18"/>
    </row>
    <row r="1122" spans="3:4" x14ac:dyDescent="0.2">
      <c r="C1122" s="18"/>
      <c r="D1122" s="18"/>
    </row>
    <row r="1123" spans="3:4" x14ac:dyDescent="0.2">
      <c r="C1123" s="18"/>
      <c r="D1123" s="18"/>
    </row>
    <row r="1124" spans="3:4" x14ac:dyDescent="0.2">
      <c r="C1124" s="18"/>
      <c r="D1124" s="18"/>
    </row>
    <row r="1125" spans="3:4" x14ac:dyDescent="0.2">
      <c r="C1125" s="18"/>
      <c r="D1125" s="18"/>
    </row>
    <row r="1126" spans="3:4" x14ac:dyDescent="0.2">
      <c r="C1126" s="18"/>
      <c r="D1126" s="18"/>
    </row>
    <row r="1127" spans="3:4" x14ac:dyDescent="0.2">
      <c r="C1127" s="18"/>
      <c r="D1127" s="18"/>
    </row>
    <row r="1128" spans="3:4" x14ac:dyDescent="0.2">
      <c r="C1128" s="18"/>
      <c r="D1128" s="18"/>
    </row>
    <row r="1129" spans="3:4" x14ac:dyDescent="0.2">
      <c r="C1129" s="18"/>
      <c r="D1129" s="18"/>
    </row>
    <row r="1130" spans="3:4" x14ac:dyDescent="0.2">
      <c r="C1130" s="18"/>
      <c r="D1130" s="18"/>
    </row>
    <row r="1131" spans="3:4" x14ac:dyDescent="0.2">
      <c r="C1131" s="18"/>
      <c r="D1131" s="18"/>
    </row>
    <row r="1132" spans="3:4" x14ac:dyDescent="0.2">
      <c r="C1132" s="18"/>
      <c r="D1132" s="18"/>
    </row>
    <row r="1133" spans="3:4" x14ac:dyDescent="0.2">
      <c r="C1133" s="18"/>
      <c r="D1133" s="18"/>
    </row>
    <row r="1134" spans="3:4" x14ac:dyDescent="0.2">
      <c r="C1134" s="18"/>
      <c r="D1134" s="18"/>
    </row>
    <row r="1135" spans="3:4" x14ac:dyDescent="0.2">
      <c r="C1135" s="18"/>
      <c r="D1135" s="18"/>
    </row>
    <row r="1136" spans="3:4" x14ac:dyDescent="0.2">
      <c r="C1136" s="18"/>
      <c r="D1136" s="18"/>
    </row>
    <row r="1137" spans="3:4" x14ac:dyDescent="0.2">
      <c r="C1137" s="18"/>
      <c r="D1137" s="18"/>
    </row>
    <row r="1138" spans="3:4" x14ac:dyDescent="0.2">
      <c r="C1138" s="18"/>
      <c r="D1138" s="18"/>
    </row>
    <row r="1139" spans="3:4" x14ac:dyDescent="0.2">
      <c r="C1139" s="18"/>
      <c r="D1139" s="18"/>
    </row>
    <row r="1140" spans="3:4" x14ac:dyDescent="0.2">
      <c r="C1140" s="18"/>
      <c r="D1140" s="18"/>
    </row>
    <row r="1141" spans="3:4" x14ac:dyDescent="0.2">
      <c r="C1141" s="18"/>
      <c r="D1141" s="18"/>
    </row>
    <row r="1142" spans="3:4" x14ac:dyDescent="0.2">
      <c r="C1142" s="18"/>
      <c r="D1142" s="18"/>
    </row>
    <row r="1143" spans="3:4" x14ac:dyDescent="0.2">
      <c r="C1143" s="18"/>
      <c r="D1143" s="18"/>
    </row>
    <row r="1144" spans="3:4" x14ac:dyDescent="0.2">
      <c r="C1144" s="18"/>
      <c r="D1144" s="18"/>
    </row>
    <row r="1145" spans="3:4" x14ac:dyDescent="0.2">
      <c r="C1145" s="18"/>
      <c r="D1145" s="18"/>
    </row>
    <row r="1146" spans="3:4" x14ac:dyDescent="0.2">
      <c r="C1146" s="18"/>
      <c r="D1146" s="18"/>
    </row>
    <row r="1147" spans="3:4" x14ac:dyDescent="0.2">
      <c r="C1147" s="18"/>
      <c r="D1147" s="18"/>
    </row>
    <row r="1148" spans="3:4" x14ac:dyDescent="0.2">
      <c r="C1148" s="18"/>
      <c r="D1148" s="18"/>
    </row>
    <row r="1149" spans="3:4" x14ac:dyDescent="0.2">
      <c r="C1149" s="18"/>
      <c r="D1149" s="18"/>
    </row>
    <row r="1150" spans="3:4" x14ac:dyDescent="0.2">
      <c r="C1150" s="18"/>
      <c r="D1150" s="18"/>
    </row>
    <row r="1151" spans="3:4" x14ac:dyDescent="0.2">
      <c r="C1151" s="18"/>
      <c r="D1151" s="18"/>
    </row>
    <row r="1152" spans="3:4" x14ac:dyDescent="0.2">
      <c r="C1152" s="18"/>
      <c r="D1152" s="18"/>
    </row>
    <row r="1153" spans="3:4" x14ac:dyDescent="0.2">
      <c r="C1153" s="18"/>
      <c r="D1153" s="18"/>
    </row>
    <row r="1154" spans="3:4" x14ac:dyDescent="0.2">
      <c r="C1154" s="18"/>
      <c r="D1154" s="18"/>
    </row>
    <row r="1155" spans="3:4" x14ac:dyDescent="0.2">
      <c r="C1155" s="18"/>
      <c r="D1155" s="18"/>
    </row>
    <row r="1156" spans="3:4" x14ac:dyDescent="0.2">
      <c r="C1156" s="18"/>
      <c r="D1156" s="18"/>
    </row>
    <row r="1157" spans="3:4" x14ac:dyDescent="0.2">
      <c r="C1157" s="18"/>
      <c r="D1157" s="18"/>
    </row>
    <row r="1158" spans="3:4" x14ac:dyDescent="0.2">
      <c r="C1158" s="18"/>
      <c r="D1158" s="18"/>
    </row>
    <row r="1159" spans="3:4" x14ac:dyDescent="0.2">
      <c r="C1159" s="18"/>
      <c r="D1159" s="18"/>
    </row>
    <row r="1160" spans="3:4" x14ac:dyDescent="0.2">
      <c r="C1160" s="18"/>
      <c r="D1160" s="18"/>
    </row>
    <row r="1161" spans="3:4" x14ac:dyDescent="0.2">
      <c r="C1161" s="18"/>
      <c r="D1161" s="18"/>
    </row>
    <row r="1162" spans="3:4" x14ac:dyDescent="0.2">
      <c r="C1162" s="18"/>
      <c r="D1162" s="18"/>
    </row>
    <row r="1163" spans="3:4" x14ac:dyDescent="0.2">
      <c r="C1163" s="18"/>
      <c r="D1163" s="18"/>
    </row>
    <row r="1164" spans="3:4" x14ac:dyDescent="0.2">
      <c r="C1164" s="18"/>
      <c r="D1164" s="18"/>
    </row>
    <row r="1165" spans="3:4" x14ac:dyDescent="0.2">
      <c r="C1165" s="18"/>
      <c r="D1165" s="18"/>
    </row>
    <row r="1166" spans="3:4" x14ac:dyDescent="0.2">
      <c r="C1166" s="18"/>
      <c r="D1166" s="18"/>
    </row>
    <row r="1167" spans="3:4" x14ac:dyDescent="0.2">
      <c r="C1167" s="18"/>
      <c r="D1167" s="18"/>
    </row>
    <row r="1168" spans="3:4" x14ac:dyDescent="0.2">
      <c r="C1168" s="18"/>
      <c r="D1168" s="18"/>
    </row>
    <row r="1169" spans="3:4" x14ac:dyDescent="0.2">
      <c r="C1169" s="18"/>
      <c r="D1169" s="18"/>
    </row>
    <row r="1170" spans="3:4" x14ac:dyDescent="0.2">
      <c r="C1170" s="18"/>
      <c r="D1170" s="18"/>
    </row>
    <row r="1171" spans="3:4" x14ac:dyDescent="0.2">
      <c r="C1171" s="18"/>
      <c r="D1171" s="18"/>
    </row>
    <row r="1172" spans="3:4" x14ac:dyDescent="0.2">
      <c r="C1172" s="18"/>
      <c r="D1172" s="18"/>
    </row>
    <row r="1173" spans="3:4" x14ac:dyDescent="0.2">
      <c r="C1173" s="18"/>
      <c r="D1173" s="18"/>
    </row>
    <row r="1174" spans="3:4" x14ac:dyDescent="0.2">
      <c r="C1174" s="18"/>
      <c r="D1174" s="18"/>
    </row>
    <row r="1175" spans="3:4" x14ac:dyDescent="0.2">
      <c r="C1175" s="18"/>
      <c r="D1175" s="18"/>
    </row>
    <row r="1176" spans="3:4" x14ac:dyDescent="0.2">
      <c r="C1176" s="18"/>
      <c r="D1176" s="18"/>
    </row>
    <row r="1177" spans="3:4" x14ac:dyDescent="0.2">
      <c r="C1177" s="18"/>
      <c r="D1177" s="18"/>
    </row>
    <row r="1178" spans="3:4" x14ac:dyDescent="0.2">
      <c r="C1178" s="18"/>
      <c r="D1178" s="18"/>
    </row>
    <row r="1179" spans="3:4" x14ac:dyDescent="0.2">
      <c r="C1179" s="18"/>
      <c r="D1179" s="18"/>
    </row>
    <row r="1180" spans="3:4" x14ac:dyDescent="0.2">
      <c r="C1180" s="18"/>
      <c r="D1180" s="18"/>
    </row>
    <row r="1181" spans="3:4" x14ac:dyDescent="0.2">
      <c r="C1181" s="18"/>
      <c r="D1181" s="18"/>
    </row>
    <row r="1182" spans="3:4" x14ac:dyDescent="0.2">
      <c r="C1182" s="18"/>
      <c r="D1182" s="18"/>
    </row>
    <row r="1183" spans="3:4" x14ac:dyDescent="0.2">
      <c r="C1183" s="18"/>
      <c r="D1183" s="18"/>
    </row>
    <row r="1184" spans="3:4" x14ac:dyDescent="0.2">
      <c r="C1184" s="18"/>
      <c r="D1184" s="18"/>
    </row>
    <row r="1185" spans="3:4" x14ac:dyDescent="0.2">
      <c r="C1185" s="18"/>
      <c r="D1185" s="18"/>
    </row>
    <row r="1186" spans="3:4" x14ac:dyDescent="0.2">
      <c r="C1186" s="18"/>
      <c r="D1186" s="18"/>
    </row>
    <row r="1187" spans="3:4" x14ac:dyDescent="0.2">
      <c r="C1187" s="18"/>
      <c r="D1187" s="18"/>
    </row>
    <row r="1188" spans="3:4" x14ac:dyDescent="0.2">
      <c r="C1188" s="18"/>
      <c r="D1188" s="18"/>
    </row>
    <row r="1189" spans="3:4" x14ac:dyDescent="0.2">
      <c r="C1189" s="18"/>
      <c r="D1189" s="18"/>
    </row>
    <row r="1190" spans="3:4" x14ac:dyDescent="0.2">
      <c r="C1190" s="18"/>
      <c r="D1190" s="18"/>
    </row>
    <row r="1191" spans="3:4" x14ac:dyDescent="0.2">
      <c r="C1191" s="18"/>
      <c r="D1191" s="18"/>
    </row>
    <row r="1192" spans="3:4" x14ac:dyDescent="0.2">
      <c r="C1192" s="18"/>
      <c r="D1192" s="18"/>
    </row>
    <row r="1193" spans="3:4" x14ac:dyDescent="0.2">
      <c r="C1193" s="18"/>
      <c r="D1193" s="18"/>
    </row>
    <row r="1194" spans="3:4" x14ac:dyDescent="0.2">
      <c r="C1194" s="18"/>
      <c r="D1194" s="18"/>
    </row>
    <row r="1195" spans="3:4" x14ac:dyDescent="0.2">
      <c r="C1195" s="18"/>
      <c r="D1195" s="18"/>
    </row>
    <row r="1196" spans="3:4" x14ac:dyDescent="0.2">
      <c r="C1196" s="18"/>
      <c r="D1196" s="18"/>
    </row>
    <row r="1197" spans="3:4" x14ac:dyDescent="0.2">
      <c r="C1197" s="18"/>
      <c r="D1197" s="18"/>
    </row>
    <row r="1198" spans="3:4" x14ac:dyDescent="0.2">
      <c r="C1198" s="18"/>
      <c r="D1198" s="18"/>
    </row>
    <row r="1199" spans="3:4" x14ac:dyDescent="0.2">
      <c r="C1199" s="18"/>
      <c r="D1199" s="18"/>
    </row>
    <row r="1200" spans="3:4" x14ac:dyDescent="0.2">
      <c r="C1200" s="18"/>
      <c r="D1200" s="18"/>
    </row>
    <row r="1201" spans="3:4" x14ac:dyDescent="0.2">
      <c r="C1201" s="18"/>
      <c r="D1201" s="18"/>
    </row>
    <row r="1202" spans="3:4" x14ac:dyDescent="0.2">
      <c r="C1202" s="18"/>
      <c r="D1202" s="18"/>
    </row>
    <row r="1203" spans="3:4" x14ac:dyDescent="0.2">
      <c r="C1203" s="18"/>
      <c r="D1203" s="18"/>
    </row>
    <row r="1204" spans="3:4" x14ac:dyDescent="0.2">
      <c r="C1204" s="18"/>
      <c r="D1204" s="18"/>
    </row>
    <row r="1205" spans="3:4" x14ac:dyDescent="0.2">
      <c r="C1205" s="18"/>
      <c r="D1205" s="18"/>
    </row>
    <row r="1206" spans="3:4" x14ac:dyDescent="0.2">
      <c r="C1206" s="18"/>
      <c r="D1206" s="18"/>
    </row>
    <row r="1207" spans="3:4" x14ac:dyDescent="0.2">
      <c r="C1207" s="18"/>
      <c r="D1207" s="18"/>
    </row>
    <row r="1208" spans="3:4" x14ac:dyDescent="0.2">
      <c r="C1208" s="18"/>
      <c r="D1208" s="18"/>
    </row>
    <row r="1209" spans="3:4" x14ac:dyDescent="0.2">
      <c r="C1209" s="18"/>
      <c r="D1209" s="18"/>
    </row>
    <row r="1210" spans="3:4" x14ac:dyDescent="0.2">
      <c r="C1210" s="18"/>
      <c r="D1210" s="18"/>
    </row>
    <row r="1211" spans="3:4" x14ac:dyDescent="0.2">
      <c r="C1211" s="18"/>
      <c r="D1211" s="18"/>
    </row>
    <row r="1212" spans="3:4" x14ac:dyDescent="0.2">
      <c r="C1212" s="18"/>
      <c r="D1212" s="18"/>
    </row>
    <row r="1213" spans="3:4" x14ac:dyDescent="0.2">
      <c r="C1213" s="18"/>
      <c r="D1213" s="18"/>
    </row>
    <row r="1214" spans="3:4" x14ac:dyDescent="0.2">
      <c r="C1214" s="18"/>
      <c r="D1214" s="18"/>
    </row>
    <row r="1215" spans="3:4" x14ac:dyDescent="0.2">
      <c r="C1215" s="18"/>
      <c r="D1215" s="18"/>
    </row>
    <row r="1216" spans="3:4" x14ac:dyDescent="0.2">
      <c r="C1216" s="18"/>
      <c r="D1216" s="18"/>
    </row>
    <row r="1217" spans="3:4" x14ac:dyDescent="0.2">
      <c r="C1217" s="18"/>
      <c r="D1217" s="18"/>
    </row>
    <row r="1218" spans="3:4" x14ac:dyDescent="0.2">
      <c r="C1218" s="18"/>
      <c r="D1218" s="18"/>
    </row>
    <row r="1219" spans="3:4" x14ac:dyDescent="0.2">
      <c r="C1219" s="18"/>
      <c r="D1219" s="18"/>
    </row>
    <row r="1220" spans="3:4" x14ac:dyDescent="0.2">
      <c r="C1220" s="18"/>
      <c r="D1220" s="18"/>
    </row>
    <row r="1221" spans="3:4" x14ac:dyDescent="0.2">
      <c r="C1221" s="18"/>
      <c r="D1221" s="18"/>
    </row>
    <row r="1222" spans="3:4" x14ac:dyDescent="0.2">
      <c r="C1222" s="18"/>
      <c r="D1222" s="18"/>
    </row>
    <row r="1223" spans="3:4" x14ac:dyDescent="0.2">
      <c r="C1223" s="18"/>
      <c r="D1223" s="18"/>
    </row>
    <row r="1224" spans="3:4" x14ac:dyDescent="0.2">
      <c r="C1224" s="18"/>
      <c r="D1224" s="18"/>
    </row>
    <row r="1225" spans="3:4" x14ac:dyDescent="0.2">
      <c r="C1225" s="18"/>
      <c r="D1225" s="18"/>
    </row>
    <row r="1226" spans="3:4" x14ac:dyDescent="0.2">
      <c r="C1226" s="18"/>
      <c r="D1226" s="18"/>
    </row>
    <row r="1227" spans="3:4" x14ac:dyDescent="0.2">
      <c r="C1227" s="18"/>
      <c r="D1227" s="18"/>
    </row>
    <row r="1228" spans="3:4" x14ac:dyDescent="0.2">
      <c r="C1228" s="18"/>
      <c r="D1228" s="18"/>
    </row>
    <row r="1229" spans="3:4" x14ac:dyDescent="0.2">
      <c r="C1229" s="18"/>
      <c r="D1229" s="18"/>
    </row>
    <row r="1230" spans="3:4" x14ac:dyDescent="0.2">
      <c r="C1230" s="18"/>
      <c r="D1230" s="18"/>
    </row>
    <row r="1231" spans="3:4" x14ac:dyDescent="0.2">
      <c r="C1231" s="18"/>
      <c r="D1231" s="18"/>
    </row>
    <row r="1232" spans="3:4" x14ac:dyDescent="0.2">
      <c r="C1232" s="18"/>
      <c r="D1232" s="18"/>
    </row>
    <row r="1233" spans="3:4" x14ac:dyDescent="0.2">
      <c r="C1233" s="18"/>
      <c r="D1233" s="18"/>
    </row>
    <row r="1234" spans="3:4" x14ac:dyDescent="0.2">
      <c r="C1234" s="18"/>
      <c r="D1234" s="18"/>
    </row>
    <row r="1235" spans="3:4" x14ac:dyDescent="0.2">
      <c r="C1235" s="18"/>
      <c r="D1235" s="18"/>
    </row>
    <row r="1236" spans="3:4" x14ac:dyDescent="0.2">
      <c r="C1236" s="18"/>
      <c r="D1236" s="18"/>
    </row>
    <row r="1237" spans="3:4" x14ac:dyDescent="0.2">
      <c r="C1237" s="18"/>
      <c r="D1237" s="18"/>
    </row>
    <row r="1238" spans="3:4" x14ac:dyDescent="0.2">
      <c r="C1238" s="18"/>
      <c r="D1238" s="18"/>
    </row>
    <row r="1239" spans="3:4" x14ac:dyDescent="0.2">
      <c r="C1239" s="18"/>
      <c r="D1239" s="18"/>
    </row>
    <row r="1240" spans="3:4" x14ac:dyDescent="0.2">
      <c r="C1240" s="18"/>
      <c r="D1240" s="18"/>
    </row>
    <row r="1241" spans="3:4" x14ac:dyDescent="0.2">
      <c r="C1241" s="18"/>
      <c r="D1241" s="18"/>
    </row>
    <row r="1242" spans="3:4" x14ac:dyDescent="0.2">
      <c r="C1242" s="18"/>
      <c r="D1242" s="18"/>
    </row>
    <row r="1243" spans="3:4" x14ac:dyDescent="0.2">
      <c r="C1243" s="18"/>
      <c r="D1243" s="18"/>
    </row>
    <row r="1244" spans="3:4" x14ac:dyDescent="0.2">
      <c r="C1244" s="18"/>
      <c r="D1244" s="18"/>
    </row>
    <row r="1245" spans="3:4" x14ac:dyDescent="0.2">
      <c r="C1245" s="18"/>
      <c r="D1245" s="18"/>
    </row>
    <row r="1246" spans="3:4" x14ac:dyDescent="0.2">
      <c r="C1246" s="18"/>
      <c r="D1246" s="18"/>
    </row>
    <row r="1247" spans="3:4" x14ac:dyDescent="0.2">
      <c r="C1247" s="18"/>
      <c r="D1247" s="18"/>
    </row>
    <row r="1248" spans="3:4" x14ac:dyDescent="0.2">
      <c r="C1248" s="18"/>
      <c r="D1248" s="18"/>
    </row>
    <row r="1249" spans="3:4" x14ac:dyDescent="0.2">
      <c r="C1249" s="18"/>
      <c r="D1249" s="18"/>
    </row>
    <row r="1250" spans="3:4" x14ac:dyDescent="0.2">
      <c r="C1250" s="18"/>
      <c r="D1250" s="18"/>
    </row>
    <row r="1251" spans="3:4" x14ac:dyDescent="0.2">
      <c r="C1251" s="18"/>
      <c r="D1251" s="18"/>
    </row>
    <row r="1252" spans="3:4" x14ac:dyDescent="0.2">
      <c r="C1252" s="18"/>
      <c r="D1252" s="18"/>
    </row>
    <row r="1253" spans="3:4" x14ac:dyDescent="0.2">
      <c r="C1253" s="18"/>
      <c r="D1253" s="18"/>
    </row>
    <row r="1254" spans="3:4" x14ac:dyDescent="0.2">
      <c r="C1254" s="18"/>
      <c r="D1254" s="18"/>
    </row>
    <row r="1255" spans="3:4" x14ac:dyDescent="0.2">
      <c r="C1255" s="18"/>
      <c r="D1255" s="18"/>
    </row>
    <row r="1256" spans="3:4" x14ac:dyDescent="0.2">
      <c r="C1256" s="18"/>
      <c r="D1256" s="18"/>
    </row>
    <row r="1257" spans="3:4" x14ac:dyDescent="0.2">
      <c r="C1257" s="18"/>
      <c r="D1257" s="18"/>
    </row>
    <row r="1258" spans="3:4" x14ac:dyDescent="0.2">
      <c r="C1258" s="18"/>
      <c r="D1258" s="18"/>
    </row>
    <row r="1259" spans="3:4" x14ac:dyDescent="0.2">
      <c r="C1259" s="18"/>
      <c r="D1259" s="18"/>
    </row>
    <row r="1260" spans="3:4" x14ac:dyDescent="0.2">
      <c r="C1260" s="18"/>
      <c r="D1260" s="18"/>
    </row>
    <row r="1261" spans="3:4" x14ac:dyDescent="0.2">
      <c r="C1261" s="18"/>
      <c r="D1261" s="18"/>
    </row>
    <row r="1262" spans="3:4" x14ac:dyDescent="0.2">
      <c r="C1262" s="18"/>
      <c r="D1262" s="18"/>
    </row>
    <row r="1263" spans="3:4" x14ac:dyDescent="0.2">
      <c r="C1263" s="18"/>
      <c r="D1263" s="18"/>
    </row>
    <row r="1264" spans="3:4" x14ac:dyDescent="0.2">
      <c r="C1264" s="18"/>
      <c r="D1264" s="18"/>
    </row>
    <row r="1265" spans="3:4" x14ac:dyDescent="0.2">
      <c r="C1265" s="18"/>
      <c r="D1265" s="18"/>
    </row>
    <row r="1266" spans="3:4" x14ac:dyDescent="0.2">
      <c r="C1266" s="18"/>
      <c r="D1266" s="18"/>
    </row>
    <row r="1267" spans="3:4" x14ac:dyDescent="0.2">
      <c r="C1267" s="18"/>
      <c r="D1267" s="18"/>
    </row>
    <row r="1268" spans="3:4" x14ac:dyDescent="0.2">
      <c r="C1268" s="18"/>
      <c r="D1268" s="18"/>
    </row>
    <row r="1269" spans="3:4" x14ac:dyDescent="0.2">
      <c r="C1269" s="18"/>
      <c r="D1269" s="18"/>
    </row>
    <row r="1270" spans="3:4" x14ac:dyDescent="0.2">
      <c r="C1270" s="18"/>
      <c r="D1270" s="18"/>
    </row>
    <row r="1271" spans="3:4" x14ac:dyDescent="0.2">
      <c r="C1271" s="18"/>
      <c r="D1271" s="18"/>
    </row>
    <row r="1272" spans="3:4" x14ac:dyDescent="0.2">
      <c r="C1272" s="18"/>
      <c r="D1272" s="18"/>
    </row>
    <row r="1273" spans="3:4" x14ac:dyDescent="0.2">
      <c r="C1273" s="18"/>
      <c r="D1273" s="18"/>
    </row>
    <row r="1274" spans="3:4" x14ac:dyDescent="0.2">
      <c r="C1274" s="18"/>
      <c r="D1274" s="18"/>
    </row>
    <row r="1275" spans="3:4" x14ac:dyDescent="0.2">
      <c r="C1275" s="18"/>
      <c r="D1275" s="18"/>
    </row>
    <row r="1276" spans="3:4" x14ac:dyDescent="0.2">
      <c r="C1276" s="18"/>
      <c r="D1276" s="18"/>
    </row>
    <row r="1277" spans="3:4" x14ac:dyDescent="0.2">
      <c r="C1277" s="18"/>
      <c r="D1277" s="18"/>
    </row>
    <row r="1278" spans="3:4" x14ac:dyDescent="0.2">
      <c r="C1278" s="18"/>
      <c r="D1278" s="18"/>
    </row>
    <row r="1279" spans="3:4" x14ac:dyDescent="0.2">
      <c r="C1279" s="18"/>
      <c r="D1279" s="18"/>
    </row>
    <row r="1280" spans="3:4" x14ac:dyDescent="0.2">
      <c r="C1280" s="18"/>
      <c r="D1280" s="18"/>
    </row>
    <row r="1281" spans="3:4" x14ac:dyDescent="0.2">
      <c r="C1281" s="18"/>
      <c r="D1281" s="18"/>
    </row>
    <row r="1282" spans="3:4" x14ac:dyDescent="0.2">
      <c r="C1282" s="18"/>
      <c r="D1282" s="18"/>
    </row>
    <row r="1283" spans="3:4" x14ac:dyDescent="0.2">
      <c r="C1283" s="18"/>
      <c r="D1283" s="18"/>
    </row>
    <row r="1284" spans="3:4" x14ac:dyDescent="0.2">
      <c r="C1284" s="18"/>
      <c r="D1284" s="18"/>
    </row>
    <row r="1285" spans="3:4" x14ac:dyDescent="0.2">
      <c r="C1285" s="18"/>
      <c r="D1285" s="18"/>
    </row>
    <row r="1286" spans="3:4" x14ac:dyDescent="0.2">
      <c r="C1286" s="18"/>
      <c r="D1286" s="18"/>
    </row>
    <row r="1287" spans="3:4" x14ac:dyDescent="0.2">
      <c r="C1287" s="18"/>
      <c r="D1287" s="18"/>
    </row>
    <row r="1288" spans="3:4" x14ac:dyDescent="0.2">
      <c r="C1288" s="18"/>
      <c r="D1288" s="18"/>
    </row>
    <row r="1289" spans="3:4" x14ac:dyDescent="0.2">
      <c r="C1289" s="18"/>
      <c r="D1289" s="18"/>
    </row>
    <row r="1290" spans="3:4" x14ac:dyDescent="0.2">
      <c r="C1290" s="18"/>
      <c r="D1290" s="18"/>
    </row>
    <row r="1291" spans="3:4" x14ac:dyDescent="0.2">
      <c r="C1291" s="18"/>
      <c r="D1291" s="18"/>
    </row>
    <row r="1292" spans="3:4" x14ac:dyDescent="0.2">
      <c r="C1292" s="18"/>
      <c r="D1292" s="18"/>
    </row>
    <row r="1293" spans="3:4" x14ac:dyDescent="0.2">
      <c r="C1293" s="18"/>
      <c r="D1293" s="18"/>
    </row>
    <row r="1294" spans="3:4" x14ac:dyDescent="0.2">
      <c r="C1294" s="18"/>
      <c r="D1294" s="18"/>
    </row>
    <row r="1295" spans="3:4" x14ac:dyDescent="0.2">
      <c r="C1295" s="18"/>
      <c r="D1295" s="18"/>
    </row>
    <row r="1296" spans="3:4" x14ac:dyDescent="0.2">
      <c r="C1296" s="18"/>
      <c r="D1296" s="18"/>
    </row>
    <row r="1297" spans="3:4" x14ac:dyDescent="0.2">
      <c r="C1297" s="18"/>
      <c r="D1297" s="18"/>
    </row>
    <row r="1298" spans="3:4" x14ac:dyDescent="0.2">
      <c r="C1298" s="18"/>
      <c r="D1298" s="18"/>
    </row>
    <row r="1299" spans="3:4" x14ac:dyDescent="0.2">
      <c r="C1299" s="18"/>
      <c r="D1299" s="18"/>
    </row>
    <row r="1300" spans="3:4" x14ac:dyDescent="0.2">
      <c r="C1300" s="18"/>
      <c r="D1300" s="18"/>
    </row>
    <row r="1301" spans="3:4" x14ac:dyDescent="0.2">
      <c r="C1301" s="18"/>
      <c r="D1301" s="18"/>
    </row>
    <row r="1302" spans="3:4" x14ac:dyDescent="0.2">
      <c r="C1302" s="18"/>
      <c r="D1302" s="18"/>
    </row>
    <row r="1303" spans="3:4" x14ac:dyDescent="0.2">
      <c r="C1303" s="18"/>
      <c r="D1303" s="18"/>
    </row>
    <row r="1304" spans="3:4" x14ac:dyDescent="0.2">
      <c r="C1304" s="18"/>
      <c r="D1304" s="18"/>
    </row>
    <row r="1305" spans="3:4" x14ac:dyDescent="0.2">
      <c r="C1305" s="18"/>
      <c r="D1305" s="18"/>
    </row>
    <row r="1306" spans="3:4" x14ac:dyDescent="0.2">
      <c r="C1306" s="18"/>
      <c r="D1306" s="18"/>
    </row>
    <row r="1307" spans="3:4" x14ac:dyDescent="0.2">
      <c r="C1307" s="18"/>
      <c r="D1307" s="18"/>
    </row>
    <row r="1308" spans="3:4" x14ac:dyDescent="0.2">
      <c r="C1308" s="18"/>
      <c r="D1308" s="18"/>
    </row>
    <row r="1309" spans="3:4" x14ac:dyDescent="0.2">
      <c r="C1309" s="18"/>
      <c r="D1309" s="18"/>
    </row>
    <row r="1310" spans="3:4" x14ac:dyDescent="0.2">
      <c r="C1310" s="18"/>
      <c r="D1310" s="18"/>
    </row>
    <row r="1311" spans="3:4" x14ac:dyDescent="0.2">
      <c r="C1311" s="18"/>
      <c r="D1311" s="18"/>
    </row>
    <row r="1312" spans="3:4" x14ac:dyDescent="0.2">
      <c r="C1312" s="18"/>
      <c r="D1312" s="18"/>
    </row>
    <row r="1313" spans="3:4" x14ac:dyDescent="0.2">
      <c r="C1313" s="18"/>
      <c r="D1313" s="18"/>
    </row>
    <row r="1314" spans="3:4" x14ac:dyDescent="0.2">
      <c r="C1314" s="18"/>
      <c r="D1314" s="18"/>
    </row>
    <row r="1315" spans="3:4" x14ac:dyDescent="0.2">
      <c r="C1315" s="18"/>
      <c r="D1315" s="18"/>
    </row>
    <row r="1316" spans="3:4" x14ac:dyDescent="0.2">
      <c r="C1316" s="18"/>
      <c r="D1316" s="18"/>
    </row>
    <row r="1317" spans="3:4" x14ac:dyDescent="0.2">
      <c r="C1317" s="18"/>
      <c r="D1317" s="18"/>
    </row>
    <row r="1318" spans="3:4" x14ac:dyDescent="0.2">
      <c r="C1318" s="18"/>
      <c r="D1318" s="18"/>
    </row>
    <row r="1319" spans="3:4" x14ac:dyDescent="0.2">
      <c r="C1319" s="18"/>
      <c r="D1319" s="18"/>
    </row>
    <row r="1320" spans="3:4" x14ac:dyDescent="0.2">
      <c r="C1320" s="18"/>
      <c r="D1320" s="18"/>
    </row>
    <row r="1321" spans="3:4" x14ac:dyDescent="0.2">
      <c r="C1321" s="18"/>
      <c r="D1321" s="18"/>
    </row>
    <row r="1322" spans="3:4" x14ac:dyDescent="0.2">
      <c r="C1322" s="18"/>
      <c r="D1322" s="18"/>
    </row>
    <row r="1323" spans="3:4" x14ac:dyDescent="0.2">
      <c r="C1323" s="18"/>
      <c r="D1323" s="18"/>
    </row>
    <row r="1324" spans="3:4" x14ac:dyDescent="0.2">
      <c r="C1324" s="18"/>
      <c r="D1324" s="18"/>
    </row>
    <row r="1325" spans="3:4" x14ac:dyDescent="0.2">
      <c r="C1325" s="18"/>
      <c r="D1325" s="18"/>
    </row>
    <row r="1326" spans="3:4" x14ac:dyDescent="0.2">
      <c r="C1326" s="18"/>
      <c r="D1326" s="18"/>
    </row>
    <row r="1327" spans="3:4" x14ac:dyDescent="0.2">
      <c r="C1327" s="18"/>
      <c r="D1327" s="18"/>
    </row>
    <row r="1328" spans="3:4" x14ac:dyDescent="0.2">
      <c r="C1328" s="18"/>
      <c r="D1328" s="18"/>
    </row>
    <row r="1329" spans="3:4" x14ac:dyDescent="0.2">
      <c r="C1329" s="18"/>
      <c r="D1329" s="18"/>
    </row>
    <row r="1330" spans="3:4" x14ac:dyDescent="0.2">
      <c r="C1330" s="18"/>
      <c r="D1330" s="18"/>
    </row>
    <row r="1331" spans="3:4" x14ac:dyDescent="0.2">
      <c r="C1331" s="18"/>
      <c r="D1331" s="18"/>
    </row>
    <row r="1332" spans="3:4" x14ac:dyDescent="0.2">
      <c r="C1332" s="18"/>
      <c r="D1332" s="18"/>
    </row>
    <row r="1333" spans="3:4" x14ac:dyDescent="0.2">
      <c r="C1333" s="18"/>
      <c r="D1333" s="18"/>
    </row>
    <row r="1334" spans="3:4" x14ac:dyDescent="0.2">
      <c r="C1334" s="18"/>
      <c r="D1334" s="18"/>
    </row>
    <row r="1335" spans="3:4" x14ac:dyDescent="0.2">
      <c r="C1335" s="18"/>
      <c r="D1335" s="18"/>
    </row>
    <row r="1336" spans="3:4" x14ac:dyDescent="0.2">
      <c r="C1336" s="18"/>
      <c r="D1336" s="18"/>
    </row>
    <row r="1337" spans="3:4" x14ac:dyDescent="0.2">
      <c r="C1337" s="18"/>
      <c r="D1337" s="18"/>
    </row>
    <row r="1338" spans="3:4" x14ac:dyDescent="0.2">
      <c r="C1338" s="18"/>
      <c r="D1338" s="18"/>
    </row>
    <row r="1339" spans="3:4" x14ac:dyDescent="0.2">
      <c r="C1339" s="18"/>
      <c r="D1339" s="18"/>
    </row>
    <row r="1340" spans="3:4" x14ac:dyDescent="0.2">
      <c r="C1340" s="18"/>
      <c r="D1340" s="18"/>
    </row>
    <row r="1341" spans="3:4" x14ac:dyDescent="0.2">
      <c r="C1341" s="18"/>
      <c r="D1341" s="18"/>
    </row>
    <row r="1342" spans="3:4" x14ac:dyDescent="0.2">
      <c r="C1342" s="18"/>
      <c r="D1342" s="18"/>
    </row>
    <row r="1343" spans="3:4" x14ac:dyDescent="0.2">
      <c r="C1343" s="18"/>
      <c r="D1343" s="18"/>
    </row>
    <row r="1344" spans="3:4" x14ac:dyDescent="0.2">
      <c r="C1344" s="18"/>
      <c r="D1344" s="18"/>
    </row>
    <row r="1345" spans="3:4" x14ac:dyDescent="0.2">
      <c r="C1345" s="18"/>
      <c r="D1345" s="18"/>
    </row>
    <row r="1346" spans="3:4" x14ac:dyDescent="0.2">
      <c r="C1346" s="18"/>
      <c r="D1346" s="18"/>
    </row>
    <row r="1347" spans="3:4" x14ac:dyDescent="0.2">
      <c r="C1347" s="18"/>
      <c r="D1347" s="18"/>
    </row>
    <row r="1348" spans="3:4" x14ac:dyDescent="0.2">
      <c r="C1348" s="18"/>
      <c r="D1348" s="18"/>
    </row>
    <row r="1349" spans="3:4" x14ac:dyDescent="0.2">
      <c r="C1349" s="18"/>
      <c r="D1349" s="18"/>
    </row>
    <row r="1350" spans="3:4" x14ac:dyDescent="0.2">
      <c r="C1350" s="18"/>
      <c r="D1350" s="18"/>
    </row>
    <row r="1351" spans="3:4" x14ac:dyDescent="0.2">
      <c r="C1351" s="18"/>
      <c r="D1351" s="18"/>
    </row>
    <row r="1352" spans="3:4" x14ac:dyDescent="0.2">
      <c r="C1352" s="18"/>
      <c r="D1352" s="18"/>
    </row>
    <row r="1353" spans="3:4" x14ac:dyDescent="0.2">
      <c r="C1353" s="18"/>
      <c r="D1353" s="18"/>
    </row>
    <row r="1354" spans="3:4" x14ac:dyDescent="0.2">
      <c r="C1354" s="18"/>
      <c r="D1354" s="18"/>
    </row>
    <row r="1355" spans="3:4" x14ac:dyDescent="0.2">
      <c r="C1355" s="18"/>
      <c r="D1355" s="18"/>
    </row>
    <row r="1356" spans="3:4" x14ac:dyDescent="0.2">
      <c r="C1356" s="18"/>
      <c r="D1356" s="18"/>
    </row>
    <row r="1357" spans="3:4" x14ac:dyDescent="0.2">
      <c r="C1357" s="18"/>
      <c r="D1357" s="18"/>
    </row>
    <row r="1358" spans="3:4" x14ac:dyDescent="0.2">
      <c r="C1358" s="18"/>
      <c r="D1358" s="18"/>
    </row>
    <row r="1359" spans="3:4" x14ac:dyDescent="0.2">
      <c r="C1359" s="18"/>
      <c r="D1359" s="18"/>
    </row>
    <row r="1360" spans="3:4" x14ac:dyDescent="0.2">
      <c r="C1360" s="18"/>
      <c r="D1360" s="18"/>
    </row>
    <row r="1361" spans="3:4" x14ac:dyDescent="0.2">
      <c r="C1361" s="18"/>
      <c r="D1361" s="18"/>
    </row>
    <row r="1362" spans="3:4" x14ac:dyDescent="0.2">
      <c r="C1362" s="18"/>
      <c r="D1362" s="18"/>
    </row>
    <row r="1363" spans="3:4" x14ac:dyDescent="0.2">
      <c r="C1363" s="18"/>
      <c r="D1363" s="18"/>
    </row>
    <row r="1364" spans="3:4" x14ac:dyDescent="0.2">
      <c r="C1364" s="18"/>
      <c r="D1364" s="18"/>
    </row>
    <row r="1365" spans="3:4" x14ac:dyDescent="0.2">
      <c r="C1365" s="18"/>
      <c r="D1365" s="18"/>
    </row>
    <row r="1366" spans="3:4" x14ac:dyDescent="0.2">
      <c r="C1366" s="18"/>
      <c r="D1366" s="18"/>
    </row>
    <row r="1367" spans="3:4" x14ac:dyDescent="0.2">
      <c r="C1367" s="18"/>
      <c r="D1367" s="18"/>
    </row>
    <row r="1368" spans="3:4" x14ac:dyDescent="0.2">
      <c r="C1368" s="18"/>
      <c r="D1368" s="18"/>
    </row>
    <row r="1369" spans="3:4" x14ac:dyDescent="0.2">
      <c r="C1369" s="18"/>
      <c r="D1369" s="18"/>
    </row>
    <row r="1370" spans="3:4" x14ac:dyDescent="0.2">
      <c r="C1370" s="18"/>
      <c r="D1370" s="18"/>
    </row>
    <row r="1371" spans="3:4" x14ac:dyDescent="0.2">
      <c r="C1371" s="18"/>
      <c r="D1371" s="18"/>
    </row>
    <row r="1372" spans="3:4" x14ac:dyDescent="0.2">
      <c r="C1372" s="18"/>
      <c r="D1372" s="18"/>
    </row>
    <row r="1373" spans="3:4" x14ac:dyDescent="0.2">
      <c r="C1373" s="18"/>
      <c r="D1373" s="18"/>
    </row>
    <row r="1374" spans="3:4" x14ac:dyDescent="0.2">
      <c r="C1374" s="18"/>
      <c r="D1374" s="18"/>
    </row>
    <row r="1375" spans="3:4" x14ac:dyDescent="0.2">
      <c r="C1375" s="18"/>
      <c r="D1375" s="18"/>
    </row>
    <row r="1376" spans="3:4" x14ac:dyDescent="0.2">
      <c r="C1376" s="18"/>
      <c r="D1376" s="18"/>
    </row>
    <row r="1377" spans="3:4" x14ac:dyDescent="0.2">
      <c r="C1377" s="18"/>
      <c r="D1377" s="18"/>
    </row>
    <row r="1378" spans="3:4" x14ac:dyDescent="0.2">
      <c r="C1378" s="18"/>
      <c r="D1378" s="18"/>
    </row>
    <row r="1379" spans="3:4" x14ac:dyDescent="0.2">
      <c r="C1379" s="18"/>
      <c r="D1379" s="18"/>
    </row>
    <row r="1380" spans="3:4" x14ac:dyDescent="0.2">
      <c r="C1380" s="18"/>
      <c r="D1380" s="18"/>
    </row>
    <row r="1381" spans="3:4" x14ac:dyDescent="0.2">
      <c r="C1381" s="18"/>
      <c r="D1381" s="18"/>
    </row>
    <row r="1382" spans="3:4" x14ac:dyDescent="0.2">
      <c r="C1382" s="18"/>
      <c r="D1382" s="18"/>
    </row>
    <row r="1383" spans="3:4" x14ac:dyDescent="0.2">
      <c r="C1383" s="18"/>
      <c r="D1383" s="18"/>
    </row>
    <row r="1384" spans="3:4" x14ac:dyDescent="0.2">
      <c r="C1384" s="18"/>
      <c r="D1384" s="18"/>
    </row>
    <row r="1385" spans="3:4" x14ac:dyDescent="0.2">
      <c r="C1385" s="18"/>
      <c r="D1385" s="18"/>
    </row>
    <row r="1386" spans="3:4" x14ac:dyDescent="0.2">
      <c r="C1386" s="18"/>
      <c r="D1386" s="18"/>
    </row>
    <row r="1387" spans="3:4" x14ac:dyDescent="0.2">
      <c r="C1387" s="18"/>
      <c r="D1387" s="18"/>
    </row>
    <row r="1388" spans="3:4" x14ac:dyDescent="0.2">
      <c r="C1388" s="18"/>
      <c r="D1388" s="18"/>
    </row>
    <row r="1389" spans="3:4" x14ac:dyDescent="0.2">
      <c r="C1389" s="18"/>
      <c r="D1389" s="18"/>
    </row>
    <row r="1390" spans="3:4" x14ac:dyDescent="0.2">
      <c r="C1390" s="18"/>
      <c r="D1390" s="18"/>
    </row>
    <row r="1391" spans="3:4" x14ac:dyDescent="0.2">
      <c r="C1391" s="18"/>
      <c r="D1391" s="18"/>
    </row>
    <row r="1392" spans="3:4" x14ac:dyDescent="0.2">
      <c r="C1392" s="18"/>
      <c r="D1392" s="18"/>
    </row>
    <row r="1393" spans="3:4" x14ac:dyDescent="0.2">
      <c r="C1393" s="18"/>
      <c r="D1393" s="18"/>
    </row>
    <row r="1394" spans="3:4" x14ac:dyDescent="0.2">
      <c r="C1394" s="18"/>
      <c r="D1394" s="18"/>
    </row>
    <row r="1395" spans="3:4" x14ac:dyDescent="0.2">
      <c r="C1395" s="18"/>
      <c r="D1395" s="18"/>
    </row>
    <row r="1396" spans="3:4" x14ac:dyDescent="0.2">
      <c r="C1396" s="18"/>
      <c r="D1396" s="18"/>
    </row>
    <row r="1397" spans="3:4" x14ac:dyDescent="0.2">
      <c r="C1397" s="18"/>
      <c r="D1397" s="18"/>
    </row>
    <row r="1398" spans="3:4" x14ac:dyDescent="0.2">
      <c r="C1398" s="18"/>
      <c r="D1398" s="18"/>
    </row>
    <row r="1399" spans="3:4" x14ac:dyDescent="0.2">
      <c r="C1399" s="18"/>
      <c r="D1399" s="18"/>
    </row>
    <row r="1400" spans="3:4" x14ac:dyDescent="0.2">
      <c r="C1400" s="18"/>
      <c r="D1400" s="18"/>
    </row>
    <row r="1401" spans="3:4" x14ac:dyDescent="0.2">
      <c r="C1401" s="18"/>
      <c r="D1401" s="18"/>
    </row>
    <row r="1402" spans="3:4" x14ac:dyDescent="0.2">
      <c r="C1402" s="18"/>
      <c r="D1402" s="18"/>
    </row>
    <row r="1403" spans="3:4" x14ac:dyDescent="0.2">
      <c r="C1403" s="18"/>
      <c r="D1403" s="18"/>
    </row>
    <row r="1404" spans="3:4" x14ac:dyDescent="0.2">
      <c r="C1404" s="18"/>
      <c r="D1404" s="18"/>
    </row>
    <row r="1405" spans="3:4" x14ac:dyDescent="0.2">
      <c r="C1405" s="18"/>
      <c r="D1405" s="18"/>
    </row>
    <row r="1406" spans="3:4" x14ac:dyDescent="0.2">
      <c r="C1406" s="18"/>
      <c r="D1406" s="18"/>
    </row>
    <row r="1407" spans="3:4" x14ac:dyDescent="0.2">
      <c r="C1407" s="18"/>
      <c r="D1407" s="18"/>
    </row>
    <row r="1408" spans="3:4" x14ac:dyDescent="0.2">
      <c r="C1408" s="18"/>
      <c r="D1408" s="18"/>
    </row>
    <row r="1409" spans="3:4" x14ac:dyDescent="0.2">
      <c r="C1409" s="18"/>
      <c r="D1409" s="18"/>
    </row>
    <row r="1410" spans="3:4" x14ac:dyDescent="0.2">
      <c r="C1410" s="18"/>
      <c r="D1410" s="18"/>
    </row>
    <row r="1411" spans="3:4" x14ac:dyDescent="0.2">
      <c r="C1411" s="18"/>
      <c r="D1411" s="18"/>
    </row>
    <row r="1412" spans="3:4" x14ac:dyDescent="0.2">
      <c r="C1412" s="18"/>
      <c r="D1412" s="18"/>
    </row>
    <row r="1413" spans="3:4" x14ac:dyDescent="0.2">
      <c r="C1413" s="18"/>
      <c r="D1413" s="18"/>
    </row>
    <row r="1414" spans="3:4" x14ac:dyDescent="0.2">
      <c r="C1414" s="18"/>
      <c r="D1414" s="18"/>
    </row>
    <row r="1415" spans="3:4" x14ac:dyDescent="0.2">
      <c r="C1415" s="18"/>
      <c r="D1415" s="18"/>
    </row>
    <row r="1416" spans="3:4" x14ac:dyDescent="0.2">
      <c r="C1416" s="18"/>
      <c r="D1416" s="18"/>
    </row>
    <row r="1417" spans="3:4" x14ac:dyDescent="0.2">
      <c r="C1417" s="18"/>
      <c r="D1417" s="18"/>
    </row>
    <row r="1418" spans="3:4" x14ac:dyDescent="0.2">
      <c r="C1418" s="18"/>
      <c r="D1418" s="18"/>
    </row>
    <row r="1419" spans="3:4" x14ac:dyDescent="0.2">
      <c r="C1419" s="18"/>
      <c r="D1419" s="18"/>
    </row>
    <row r="1420" spans="3:4" x14ac:dyDescent="0.2">
      <c r="C1420" s="18"/>
      <c r="D1420" s="18"/>
    </row>
    <row r="1421" spans="3:4" x14ac:dyDescent="0.2">
      <c r="C1421" s="18"/>
      <c r="D1421" s="18"/>
    </row>
    <row r="1422" spans="3:4" x14ac:dyDescent="0.2">
      <c r="C1422" s="18"/>
      <c r="D1422" s="18"/>
    </row>
    <row r="1423" spans="3:4" x14ac:dyDescent="0.2">
      <c r="C1423" s="18"/>
      <c r="D1423" s="18"/>
    </row>
    <row r="1424" spans="3:4" x14ac:dyDescent="0.2">
      <c r="C1424" s="18"/>
      <c r="D1424" s="18"/>
    </row>
    <row r="1425" spans="3:4" x14ac:dyDescent="0.2">
      <c r="C1425" s="18"/>
      <c r="D1425" s="18"/>
    </row>
    <row r="1426" spans="3:4" x14ac:dyDescent="0.2">
      <c r="C1426" s="18"/>
      <c r="D1426" s="18"/>
    </row>
  </sheetData>
  <protectedRanges>
    <protectedRange sqref="A214:D219" name="Range1"/>
  </protectedRanges>
  <sortState xmlns:xlrd2="http://schemas.microsoft.com/office/spreadsheetml/2017/richdata2" ref="A21:U229">
    <sortCondition ref="C21:C229"/>
  </sortState>
  <phoneticPr fontId="0" type="noConversion"/>
  <hyperlinks>
    <hyperlink ref="H64482" r:id="rId1" display="http://vsolj.cetus-net.org/bulletin.html" xr:uid="{00000000-0004-0000-0000-000000000000}"/>
    <hyperlink ref="H64475" r:id="rId2" display="https://www.aavso.org/ejaavso" xr:uid="{00000000-0004-0000-0000-000001000000}"/>
    <hyperlink ref="AP626" r:id="rId3" display="http://cdsbib.u-strasbg.fr/cgi-bin/cdsbib?1990RMxAA..21..381G" xr:uid="{00000000-0004-0000-0000-000002000000}"/>
    <hyperlink ref="AP630" r:id="rId4" display="http://cdsbib.u-strasbg.fr/cgi-bin/cdsbib?1990RMxAA..21..381G" xr:uid="{00000000-0004-0000-0000-000003000000}"/>
    <hyperlink ref="AP629" r:id="rId5" display="http://cdsbib.u-strasbg.fr/cgi-bin/cdsbib?1990RMxAA..21..381G" xr:uid="{00000000-0004-0000-0000-000004000000}"/>
    <hyperlink ref="AP610" r:id="rId6" display="http://cdsbib.u-strasbg.fr/cgi-bin/cdsbib?1990RMxAA..21..381G" xr:uid="{00000000-0004-0000-0000-000005000000}"/>
    <hyperlink ref="I64482" r:id="rId7" display="http://vsolj.cetus-net.org/bulletin.html" xr:uid="{00000000-0004-0000-0000-000006000000}"/>
    <hyperlink ref="AQ766" r:id="rId8" display="http://cdsbib.u-strasbg.fr/cgi-bin/cdsbib?1990RMxAA..21..381G" xr:uid="{00000000-0004-0000-0000-000007000000}"/>
    <hyperlink ref="AQ55532" r:id="rId9" display="http://cdsbib.u-strasbg.fr/cgi-bin/cdsbib?1990RMxAA..21..381G" xr:uid="{00000000-0004-0000-0000-000008000000}"/>
    <hyperlink ref="AQ767" r:id="rId10" display="http://cdsbib.u-strasbg.fr/cgi-bin/cdsbib?1990RMxAA..21..381G" xr:uid="{00000000-0004-0000-0000-000009000000}"/>
    <hyperlink ref="H64479" r:id="rId11" display="https://www.aavso.org/ejaavso" xr:uid="{00000000-0004-0000-0000-00000A000000}"/>
    <hyperlink ref="H1652" r:id="rId12" display="http://vsolj.cetus-net.org/bulletin.html" xr:uid="{00000000-0004-0000-0000-00000B000000}"/>
    <hyperlink ref="AP2896" r:id="rId13" display="http://cdsbib.u-strasbg.fr/cgi-bin/cdsbib?1990RMxAA..21..381G" xr:uid="{00000000-0004-0000-0000-00000C000000}"/>
    <hyperlink ref="AP2899" r:id="rId14" display="http://cdsbib.u-strasbg.fr/cgi-bin/cdsbib?1990RMxAA..21..381G" xr:uid="{00000000-0004-0000-0000-00000D000000}"/>
    <hyperlink ref="AP2897" r:id="rId15" display="http://cdsbib.u-strasbg.fr/cgi-bin/cdsbib?1990RMxAA..21..381G" xr:uid="{00000000-0004-0000-0000-00000E000000}"/>
    <hyperlink ref="AP2881" r:id="rId16" display="http://cdsbib.u-strasbg.fr/cgi-bin/cdsbib?1990RMxAA..21..381G" xr:uid="{00000000-0004-0000-0000-00000F000000}"/>
    <hyperlink ref="I1652" r:id="rId17" display="http://vsolj.cetus-net.org/bulletin.html" xr:uid="{00000000-0004-0000-0000-000010000000}"/>
    <hyperlink ref="AQ3110" r:id="rId18" display="http://cdsbib.u-strasbg.fr/cgi-bin/cdsbib?1990RMxAA..21..381G" xr:uid="{00000000-0004-0000-0000-000011000000}"/>
    <hyperlink ref="AQ65347" r:id="rId19" display="http://cdsbib.u-strasbg.fr/cgi-bin/cdsbib?1990RMxAA..21..381G" xr:uid="{00000000-0004-0000-0000-000012000000}"/>
    <hyperlink ref="AQ3114" r:id="rId20" display="http://cdsbib.u-strasbg.fr/cgi-bin/cdsbib?1990RMxAA..21..381G" xr:uid="{00000000-0004-0000-0000-000013000000}"/>
    <hyperlink ref="H64299" r:id="rId21" display="http://vsolj.cetus-net.org/bulletin.html" xr:uid="{00000000-0004-0000-0000-000014000000}"/>
    <hyperlink ref="H64292" r:id="rId22" display="https://www.aavso.org/ejaavso" xr:uid="{00000000-0004-0000-0000-000015000000}"/>
    <hyperlink ref="I64299" r:id="rId23" display="http://vsolj.cetus-net.org/bulletin.html" xr:uid="{00000000-0004-0000-0000-000016000000}"/>
    <hyperlink ref="AQ57950" r:id="rId24" display="http://cdsbib.u-strasbg.fr/cgi-bin/cdsbib?1990RMxAA..21..381G" xr:uid="{00000000-0004-0000-0000-000017000000}"/>
    <hyperlink ref="H64296" r:id="rId25" display="https://www.aavso.org/ejaavso" xr:uid="{00000000-0004-0000-0000-000018000000}"/>
    <hyperlink ref="AP5314" r:id="rId26" display="http://cdsbib.u-strasbg.fr/cgi-bin/cdsbib?1990RMxAA..21..381G" xr:uid="{00000000-0004-0000-0000-000019000000}"/>
    <hyperlink ref="AP5317" r:id="rId27" display="http://cdsbib.u-strasbg.fr/cgi-bin/cdsbib?1990RMxAA..21..381G" xr:uid="{00000000-0004-0000-0000-00001A000000}"/>
    <hyperlink ref="AP5315" r:id="rId28" display="http://cdsbib.u-strasbg.fr/cgi-bin/cdsbib?1990RMxAA..21..381G" xr:uid="{00000000-0004-0000-0000-00001B000000}"/>
    <hyperlink ref="AP5299" r:id="rId29" display="http://cdsbib.u-strasbg.fr/cgi-bin/cdsbib?1990RMxAA..21..381G" xr:uid="{00000000-0004-0000-0000-00001C000000}"/>
    <hyperlink ref="AQ5528" r:id="rId30" display="http://cdsbib.u-strasbg.fr/cgi-bin/cdsbib?1990RMxAA..21..381G" xr:uid="{00000000-0004-0000-0000-00001D000000}"/>
    <hyperlink ref="AQ5532" r:id="rId31" display="http://cdsbib.u-strasbg.fr/cgi-bin/cdsbib?1990RMxAA..21..381G" xr:uid="{00000000-0004-0000-0000-00001E000000}"/>
    <hyperlink ref="AQ65212" r:id="rId32" display="http://cdsbib.u-strasbg.fr/cgi-bin/cdsbib?1990RMxAA..21..381G" xr:uid="{00000000-0004-0000-0000-00001F000000}"/>
    <hyperlink ref="I2420" r:id="rId33" display="http://vsolj.cetus-net.org/bulletin.html" xr:uid="{00000000-0004-0000-0000-000020000000}"/>
    <hyperlink ref="H2420" r:id="rId34" display="http://vsolj.cetus-net.org/bulletin.html" xr:uid="{00000000-0004-0000-0000-000021000000}"/>
    <hyperlink ref="AQ337" r:id="rId35" display="http://cdsbib.u-strasbg.fr/cgi-bin/cdsbib?1990RMxAA..21..381G" xr:uid="{00000000-0004-0000-0000-000022000000}"/>
    <hyperlink ref="AQ336" r:id="rId36" display="http://cdsbib.u-strasbg.fr/cgi-bin/cdsbib?1990RMxAA..21..381G" xr:uid="{00000000-0004-0000-0000-000023000000}"/>
    <hyperlink ref="AP3590" r:id="rId37" display="http://cdsbib.u-strasbg.fr/cgi-bin/cdsbib?1990RMxAA..21..381G" xr:uid="{00000000-0004-0000-0000-000024000000}"/>
    <hyperlink ref="AP3608" r:id="rId38" display="http://cdsbib.u-strasbg.fr/cgi-bin/cdsbib?1990RMxAA..21..381G" xr:uid="{00000000-0004-0000-0000-000025000000}"/>
    <hyperlink ref="AP3609" r:id="rId39" display="http://cdsbib.u-strasbg.fr/cgi-bin/cdsbib?1990RMxAA..21..381G" xr:uid="{00000000-0004-0000-0000-000026000000}"/>
    <hyperlink ref="AP3605" r:id="rId40" display="http://cdsbib.u-strasbg.fr/cgi-bin/cdsbib?1990RMxAA..21..381G" xr:uid="{00000000-0004-0000-0000-000027000000}"/>
  </hyperlinks>
  <pageMargins left="0.75" right="0.75" top="1" bottom="1" header="0.5" footer="0.5"/>
  <pageSetup orientation="portrait" horizontalDpi="300" verticalDpi="300" r:id="rId41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E5D06-BB8D-40C9-9FB4-D23871459EDF}">
  <dimension ref="A1"/>
  <sheetViews>
    <sheetView workbookViewId="0">
      <selection sqref="A1:XFD1048576"/>
    </sheetView>
  </sheetViews>
  <sheetFormatPr defaultRowHeight="12.75" x14ac:dyDescent="0.2"/>
  <cols>
    <col min="1" max="16384" width="9.140625" style="4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P2530"/>
  <sheetViews>
    <sheetView workbookViewId="0">
      <pane xSplit="12" ySplit="22" topLeftCell="M219" activePane="bottomRight" state="frozen"/>
      <selection pane="topRight" activeCell="M1" sqref="M1"/>
      <selection pane="bottomLeft" activeCell="A23" sqref="A23"/>
      <selection pane="bottomRight" activeCell="F2" sqref="F2"/>
    </sheetView>
  </sheetViews>
  <sheetFormatPr defaultRowHeight="12.75" x14ac:dyDescent="0.2"/>
  <cols>
    <col min="1" max="1" width="16.42578125" style="1" customWidth="1"/>
    <col min="2" max="2" width="4.5703125" style="1" customWidth="1"/>
    <col min="3" max="3" width="13.28515625" style="1" customWidth="1"/>
    <col min="4" max="4" width="14.140625" style="1" customWidth="1"/>
    <col min="5" max="5" width="11.28515625" style="1" customWidth="1"/>
    <col min="6" max="6" width="16.85546875" style="1" customWidth="1"/>
    <col min="7" max="7" width="9.5703125" style="18" customWidth="1"/>
    <col min="8" max="10" width="9.140625" style="1"/>
    <col min="11" max="13" width="10.140625" style="1" customWidth="1"/>
    <col min="14" max="14" width="9.140625" style="1"/>
    <col min="15" max="16" width="10.7109375" style="1" customWidth="1"/>
    <col min="18" max="18" width="12.42578125" style="1" bestFit="1" customWidth="1"/>
    <col min="19" max="19" width="9.140625" style="43"/>
    <col min="20" max="20" width="12.42578125" style="1" bestFit="1" customWidth="1"/>
    <col min="21" max="21" width="9.140625" style="1"/>
    <col min="22" max="22" width="12.42578125" style="1" customWidth="1"/>
    <col min="23" max="25" width="9.140625" style="1"/>
    <col min="26" max="26" width="10.28515625" style="4" customWidth="1"/>
    <col min="27" max="27" width="12.140625" style="4" customWidth="1"/>
    <col min="28" max="28" width="9.42578125" style="4" customWidth="1"/>
    <col min="29" max="31" width="10.42578125" style="4" customWidth="1"/>
    <col min="32" max="32" width="10.5703125" style="4" customWidth="1"/>
    <col min="33" max="33" width="10.28515625" style="4" customWidth="1"/>
    <col min="34" max="37" width="9.42578125" style="4" customWidth="1"/>
    <col min="38" max="52" width="10.28515625" style="4" customWidth="1"/>
    <col min="53" max="53" width="11.85546875" style="4" customWidth="1"/>
    <col min="54" max="54" width="14.7109375" style="4" customWidth="1"/>
    <col min="55" max="68" width="10.28515625" style="4" customWidth="1"/>
    <col min="69" max="16384" width="9.140625" style="1"/>
  </cols>
  <sheetData>
    <row r="1" spans="1:68" s="107" customFormat="1" ht="21" thickBot="1" x14ac:dyDescent="0.25">
      <c r="A1" s="253" t="s">
        <v>78</v>
      </c>
      <c r="C1" s="108"/>
      <c r="E1" s="320"/>
      <c r="F1" s="320"/>
      <c r="G1" s="109"/>
      <c r="Q1" s="110"/>
      <c r="S1" s="111"/>
      <c r="Z1" s="106"/>
      <c r="AA1" s="254" t="s">
        <v>719</v>
      </c>
      <c r="AB1" s="255"/>
      <c r="AC1" s="255" t="s">
        <v>720</v>
      </c>
      <c r="AD1" s="255" t="s">
        <v>721</v>
      </c>
      <c r="AE1" s="256"/>
      <c r="AF1" s="106"/>
      <c r="AG1" s="106"/>
      <c r="AH1" s="106"/>
      <c r="AI1" s="106"/>
      <c r="AJ1" s="106"/>
      <c r="AK1" s="106"/>
      <c r="AL1" s="106"/>
      <c r="AM1" s="257"/>
      <c r="AN1" s="106"/>
      <c r="AO1" s="106"/>
      <c r="AP1" s="106"/>
      <c r="AQ1" s="106"/>
      <c r="AR1" s="106"/>
      <c r="AS1" s="106"/>
      <c r="AT1" s="106"/>
      <c r="AU1" s="106"/>
      <c r="AV1" s="106"/>
      <c r="AW1" s="258" t="s">
        <v>9</v>
      </c>
      <c r="AX1" s="259" t="s">
        <v>722</v>
      </c>
      <c r="AY1" s="133" t="s">
        <v>27</v>
      </c>
      <c r="AZ1" s="260" t="s">
        <v>723</v>
      </c>
      <c r="BA1" s="134" t="s">
        <v>724</v>
      </c>
      <c r="BB1" s="260" t="s">
        <v>725</v>
      </c>
      <c r="BC1" s="134" t="s">
        <v>726</v>
      </c>
      <c r="BD1" s="260" t="s">
        <v>727</v>
      </c>
      <c r="BE1" s="261" t="s">
        <v>728</v>
      </c>
      <c r="BF1" s="134" t="s">
        <v>729</v>
      </c>
      <c r="BG1" s="260" t="s">
        <v>730</v>
      </c>
      <c r="BH1" s="261" t="s">
        <v>731</v>
      </c>
      <c r="BI1" s="134" t="s">
        <v>732</v>
      </c>
      <c r="BJ1" s="260" t="s">
        <v>733</v>
      </c>
      <c r="BK1" s="261" t="s">
        <v>734</v>
      </c>
      <c r="BL1" s="134" t="s">
        <v>735</v>
      </c>
      <c r="BM1" s="106"/>
      <c r="BN1" s="106"/>
      <c r="BO1" s="106"/>
      <c r="BP1" s="106"/>
    </row>
    <row r="2" spans="1:68" s="158" customFormat="1" ht="12.95" customHeight="1" thickBot="1" x14ac:dyDescent="0.25">
      <c r="A2" s="112" t="s">
        <v>26</v>
      </c>
      <c r="B2" s="158" t="s">
        <v>2</v>
      </c>
      <c r="D2" s="194"/>
      <c r="E2" s="321" t="s">
        <v>814</v>
      </c>
      <c r="F2" s="323" t="s">
        <v>817</v>
      </c>
      <c r="G2" s="319"/>
      <c r="Q2" s="184"/>
      <c r="S2" s="156"/>
      <c r="Z2" s="112"/>
      <c r="AA2" s="185" t="s">
        <v>736</v>
      </c>
      <c r="AB2" s="186">
        <f>C7</f>
        <v>36673.375999999997</v>
      </c>
      <c r="AC2" s="187" t="s">
        <v>737</v>
      </c>
      <c r="AD2" s="186">
        <f>C8</f>
        <v>0.68340619999999996</v>
      </c>
      <c r="AE2" s="188" t="s">
        <v>738</v>
      </c>
      <c r="AF2" s="112"/>
      <c r="AG2" s="112"/>
      <c r="AH2" s="112"/>
      <c r="AI2" s="112"/>
      <c r="AJ2" s="112"/>
      <c r="AK2" s="112"/>
      <c r="AL2" s="139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>
        <v>0</v>
      </c>
      <c r="AX2" s="112">
        <f t="shared" ref="AX2:AX65" si="0">AB$3+AB$4*AW2+AB$5*AW2^2+AZ2</f>
        <v>-8.0260692128830829E-3</v>
      </c>
      <c r="AY2" s="112">
        <f t="shared" ref="AY2:AY65" si="1">AB$3+AB$4*AW2+AB$5*AW2^2</f>
        <v>-4.2786319347411115E-3</v>
      </c>
      <c r="AZ2" s="112">
        <f t="shared" ref="AZ2:AZ65" si="2">$AB$6*($AB$11/BA2*BB2+$AB$12)</f>
        <v>-3.7474372781419723E-3</v>
      </c>
      <c r="BA2" s="112">
        <f t="shared" ref="BA2:BA65" si="3">1+$AB$7*COS(BC2)</f>
        <v>1.0325086158811767</v>
      </c>
      <c r="BB2" s="112">
        <f t="shared" ref="BB2:BB65" si="4">SIN(BC2+RADIANS($AB$9))</f>
        <v>-0.17625991768222021</v>
      </c>
      <c r="BC2" s="112">
        <f t="shared" ref="BC2:BC65" si="5">2*ATAN(BD2)</f>
        <v>-1.230472862847761</v>
      </c>
      <c r="BD2" s="112">
        <f t="shared" ref="BD2:BD65" si="6">SQRT((1+$AB$7)/(1-$AB$7))*TAN(BE2/2)</f>
        <v>-0.7067419280727133</v>
      </c>
      <c r="BE2" s="112">
        <f t="shared" ref="BE2:BK17" si="7">$BL2+$AB$7*SIN(BF2)</f>
        <v>5.1432001538255516</v>
      </c>
      <c r="BF2" s="112">
        <f t="shared" si="7"/>
        <v>5.1432001542481567</v>
      </c>
      <c r="BG2" s="112">
        <f t="shared" si="7"/>
        <v>5.1432001646388406</v>
      </c>
      <c r="BH2" s="112">
        <f t="shared" si="7"/>
        <v>5.1432004201163384</v>
      </c>
      <c r="BI2" s="112">
        <f t="shared" si="7"/>
        <v>5.1432067015402678</v>
      </c>
      <c r="BJ2" s="112">
        <f t="shared" si="7"/>
        <v>5.1433611158842192</v>
      </c>
      <c r="BK2" s="112">
        <f t="shared" si="7"/>
        <v>5.1471408729022601</v>
      </c>
      <c r="BL2" s="112">
        <f t="shared" ref="BL2:BL65" si="8">RADIANS($AB$9)+$AB$18*(AW2-AB$15)</f>
        <v>5.231693029063301</v>
      </c>
      <c r="BM2" s="112"/>
      <c r="BN2" s="112"/>
      <c r="BO2" s="112"/>
      <c r="BP2" s="112"/>
    </row>
    <row r="3" spans="1:68" s="158" customFormat="1" ht="12.95" customHeight="1" thickBot="1" x14ac:dyDescent="0.25">
      <c r="C3" s="189"/>
      <c r="D3" s="317"/>
      <c r="E3" s="309" t="s">
        <v>96</v>
      </c>
      <c r="F3" s="313">
        <v>1</v>
      </c>
      <c r="G3" s="319"/>
      <c r="Q3" s="184"/>
      <c r="S3" s="156"/>
      <c r="Z3" s="112">
        <v>0.03</v>
      </c>
      <c r="AA3" s="190" t="s">
        <v>739</v>
      </c>
      <c r="AB3" s="113">
        <f t="shared" ref="AB3:AB10" si="9">AC3*AD3</f>
        <v>-4.2786319347411115E-3</v>
      </c>
      <c r="AC3" s="193">
        <v>-0.42786319347411117</v>
      </c>
      <c r="AD3" s="112">
        <v>0.01</v>
      </c>
      <c r="AE3" s="192"/>
      <c r="AF3" s="191"/>
      <c r="AG3" s="193"/>
      <c r="AH3" s="193"/>
      <c r="AI3" s="193"/>
      <c r="AJ3" s="193"/>
      <c r="AK3" s="193"/>
      <c r="AL3" s="193"/>
      <c r="AM3" s="193"/>
      <c r="AN3" s="112"/>
      <c r="AO3" s="112"/>
      <c r="AP3" s="112"/>
      <c r="AQ3" s="112"/>
      <c r="AR3" s="112"/>
      <c r="AS3" s="112"/>
      <c r="AT3" s="112"/>
      <c r="AU3" s="112"/>
      <c r="AV3" s="112"/>
      <c r="AW3" s="112">
        <v>250</v>
      </c>
      <c r="AX3" s="112">
        <f t="shared" si="0"/>
        <v>-7.2177461494921432E-3</v>
      </c>
      <c r="AY3" s="112">
        <f t="shared" si="1"/>
        <v>-5.039137772816709E-3</v>
      </c>
      <c r="AZ3" s="112">
        <f t="shared" si="2"/>
        <v>-2.1786083766754346E-3</v>
      </c>
      <c r="BA3" s="112">
        <f t="shared" si="3"/>
        <v>1.0358702707116831</v>
      </c>
      <c r="BB3" s="112">
        <f t="shared" si="4"/>
        <v>-0.13985970392693137</v>
      </c>
      <c r="BC3" s="112">
        <f t="shared" si="5"/>
        <v>-1.1936070084613197</v>
      </c>
      <c r="BD3" s="112">
        <f t="shared" si="6"/>
        <v>-0.67945443820023832</v>
      </c>
      <c r="BE3" s="112">
        <f t="shared" si="7"/>
        <v>5.1786776899203133</v>
      </c>
      <c r="BF3" s="112">
        <f t="shared" si="7"/>
        <v>5.1786776905590548</v>
      </c>
      <c r="BG3" s="112">
        <f t="shared" si="7"/>
        <v>5.1786777051472308</v>
      </c>
      <c r="BH3" s="112">
        <f t="shared" si="7"/>
        <v>5.1786780383256303</v>
      </c>
      <c r="BI3" s="112">
        <f t="shared" si="7"/>
        <v>5.1786856477051533</v>
      </c>
      <c r="BJ3" s="112">
        <f t="shared" si="7"/>
        <v>5.1788594051470449</v>
      </c>
      <c r="BK3" s="112">
        <f t="shared" si="7"/>
        <v>5.1828109146291936</v>
      </c>
      <c r="BL3" s="112">
        <f t="shared" si="8"/>
        <v>5.2656722542372814</v>
      </c>
      <c r="BM3" s="112"/>
      <c r="BN3" s="112"/>
      <c r="BO3" s="112"/>
      <c r="BP3" s="112"/>
    </row>
    <row r="4" spans="1:68" s="158" customFormat="1" ht="12.95" customHeight="1" thickBot="1" x14ac:dyDescent="0.25">
      <c r="A4" s="114" t="s">
        <v>19</v>
      </c>
      <c r="B4" s="194"/>
      <c r="C4" s="195">
        <v>36673.375999999997</v>
      </c>
      <c r="D4" s="318">
        <v>0.68340619999999996</v>
      </c>
      <c r="E4" s="309" t="s">
        <v>87</v>
      </c>
      <c r="F4" s="314">
        <f ca="1">NOW()+15018.5+$C$5/24</f>
        <v>60580.710722800926</v>
      </c>
      <c r="G4" s="319"/>
      <c r="Q4" s="184"/>
      <c r="S4" s="156"/>
      <c r="Z4" s="112">
        <v>-2.5000000000000002E-6</v>
      </c>
      <c r="AA4" s="196" t="s">
        <v>740</v>
      </c>
      <c r="AB4" s="115">
        <f t="shared" si="9"/>
        <v>-3.0471786074484601E-6</v>
      </c>
      <c r="AC4" s="199">
        <v>-3.0471786074484601</v>
      </c>
      <c r="AD4" s="198">
        <v>9.9999999999999995E-7</v>
      </c>
      <c r="AE4" s="192"/>
      <c r="AF4" s="197"/>
      <c r="AG4" s="199"/>
      <c r="AH4" s="199"/>
      <c r="AI4" s="199"/>
      <c r="AJ4" s="199"/>
      <c r="AK4" s="199"/>
      <c r="AL4" s="199"/>
      <c r="AM4" s="199"/>
      <c r="AN4" s="112"/>
      <c r="AO4" s="112"/>
      <c r="AP4" s="112"/>
      <c r="AQ4" s="112"/>
      <c r="AR4" s="112"/>
      <c r="AS4" s="112"/>
      <c r="AT4" s="112"/>
      <c r="AU4" s="112"/>
      <c r="AV4" s="112"/>
      <c r="AW4" s="112">
        <v>500</v>
      </c>
      <c r="AX4" s="112">
        <f t="shared" si="0"/>
        <v>-6.3990130310305551E-3</v>
      </c>
      <c r="AY4" s="112">
        <f t="shared" si="1"/>
        <v>-5.7970659833192712E-3</v>
      </c>
      <c r="AZ4" s="112">
        <f t="shared" si="2"/>
        <v>-6.0194704771128374E-4</v>
      </c>
      <c r="BA4" s="112">
        <f t="shared" si="3"/>
        <v>1.0392044982592901</v>
      </c>
      <c r="BB4" s="112">
        <f t="shared" si="4"/>
        <v>-0.10303159751893229</v>
      </c>
      <c r="BC4" s="112">
        <f t="shared" si="5"/>
        <v>-1.1565020465325806</v>
      </c>
      <c r="BD4" s="112">
        <f t="shared" si="6"/>
        <v>-0.65267158983277118</v>
      </c>
      <c r="BE4" s="112">
        <f t="shared" si="7"/>
        <v>5.2142700919590483</v>
      </c>
      <c r="BF4" s="112">
        <f t="shared" si="7"/>
        <v>5.2142700928896195</v>
      </c>
      <c r="BG4" s="112">
        <f t="shared" si="7"/>
        <v>5.2142701127511968</v>
      </c>
      <c r="BH4" s="112">
        <f t="shared" si="7"/>
        <v>5.2142705366651967</v>
      </c>
      <c r="BI4" s="112">
        <f t="shared" si="7"/>
        <v>5.2142795843620773</v>
      </c>
      <c r="BJ4" s="112">
        <f t="shared" si="7"/>
        <v>5.2144726559439745</v>
      </c>
      <c r="BK4" s="112">
        <f t="shared" si="7"/>
        <v>5.21857661783858</v>
      </c>
      <c r="BL4" s="112">
        <f t="shared" si="8"/>
        <v>5.2996514794112617</v>
      </c>
      <c r="BM4" s="112"/>
      <c r="BN4" s="112"/>
      <c r="BO4" s="112"/>
      <c r="BP4" s="112"/>
    </row>
    <row r="5" spans="1:68" s="158" customFormat="1" ht="12.95" customHeight="1" x14ac:dyDescent="0.2">
      <c r="A5" s="116" t="s">
        <v>82</v>
      </c>
      <c r="B5" s="112"/>
      <c r="C5" s="117">
        <v>-9.5</v>
      </c>
      <c r="D5" s="112" t="s">
        <v>83</v>
      </c>
      <c r="E5" s="309" t="s">
        <v>97</v>
      </c>
      <c r="F5" s="314">
        <f ca="1">ROUND(2*($F$4-$C$7)/$C$8,0)/2+$F$3</f>
        <v>34983.5</v>
      </c>
      <c r="G5" s="319"/>
      <c r="Q5" s="184"/>
      <c r="S5" s="156"/>
      <c r="Z5" s="112">
        <v>3E-11</v>
      </c>
      <c r="AA5" s="196" t="s">
        <v>741</v>
      </c>
      <c r="AB5" s="115">
        <f t="shared" si="9"/>
        <v>2.0621020584283656E-11</v>
      </c>
      <c r="AC5" s="199">
        <v>2.0621020584283656</v>
      </c>
      <c r="AD5" s="112">
        <v>9.9999999999999994E-12</v>
      </c>
      <c r="AE5" s="192"/>
      <c r="AF5" s="197"/>
      <c r="AG5" s="199"/>
      <c r="AH5" s="199"/>
      <c r="AI5" s="199"/>
      <c r="AJ5" s="199"/>
      <c r="AK5" s="199"/>
      <c r="AL5" s="199"/>
      <c r="AM5" s="199"/>
      <c r="AN5" s="112"/>
      <c r="AO5" s="112"/>
      <c r="AP5" s="112"/>
      <c r="AQ5" s="112"/>
      <c r="AR5" s="112"/>
      <c r="AS5" s="112"/>
      <c r="AT5" s="112"/>
      <c r="AU5" s="112"/>
      <c r="AV5" s="112"/>
      <c r="AW5" s="112">
        <v>750</v>
      </c>
      <c r="AX5" s="112">
        <f t="shared" si="0"/>
        <v>-5.5718959903610921E-3</v>
      </c>
      <c r="AY5" s="112">
        <f t="shared" si="1"/>
        <v>-6.5524165662487971E-3</v>
      </c>
      <c r="AZ5" s="112">
        <f t="shared" si="2"/>
        <v>9.8052057588770549E-4</v>
      </c>
      <c r="BA5" s="112">
        <f t="shared" si="3"/>
        <v>1.0425055868982687</v>
      </c>
      <c r="BB5" s="112">
        <f t="shared" si="4"/>
        <v>-6.5824464873256924E-2</v>
      </c>
      <c r="BC5" s="112">
        <f t="shared" si="5"/>
        <v>-1.1191593763501004</v>
      </c>
      <c r="BD5" s="112">
        <f t="shared" si="6"/>
        <v>-0.62636416727616995</v>
      </c>
      <c r="BE5" s="112">
        <f t="shared" si="7"/>
        <v>5.2499763215019941</v>
      </c>
      <c r="BF5" s="112">
        <f t="shared" si="7"/>
        <v>5.2499763228142617</v>
      </c>
      <c r="BG5" s="112">
        <f t="shared" si="7"/>
        <v>5.2499763491275306</v>
      </c>
      <c r="BH5" s="112">
        <f t="shared" si="7"/>
        <v>5.2499768767543351</v>
      </c>
      <c r="BI5" s="112">
        <f t="shared" si="7"/>
        <v>5.2499874564909357</v>
      </c>
      <c r="BJ5" s="112">
        <f t="shared" si="7"/>
        <v>5.25019955702491</v>
      </c>
      <c r="BK5" s="112">
        <f t="shared" si="7"/>
        <v>5.2544359200832265</v>
      </c>
      <c r="BL5" s="112">
        <f t="shared" si="8"/>
        <v>5.333630704585242</v>
      </c>
      <c r="BM5" s="112"/>
      <c r="BN5" s="112"/>
      <c r="BO5" s="112"/>
      <c r="BP5" s="112"/>
    </row>
    <row r="6" spans="1:68" s="158" customFormat="1" ht="12.95" customHeight="1" x14ac:dyDescent="0.2">
      <c r="A6" s="114" t="s">
        <v>20</v>
      </c>
      <c r="D6" s="194"/>
      <c r="E6" s="309" t="s">
        <v>88</v>
      </c>
      <c r="F6" s="314">
        <f ca="1">ROUND(2*($F$4-$C$15)/$C$16,0)/2+$F$3</f>
        <v>367</v>
      </c>
      <c r="G6" s="319"/>
      <c r="Q6" s="184"/>
      <c r="S6" s="156"/>
      <c r="Z6" s="112"/>
      <c r="AA6" s="196" t="s">
        <v>742</v>
      </c>
      <c r="AB6" s="115">
        <f t="shared" si="9"/>
        <v>4.4373384517562155E-2</v>
      </c>
      <c r="AC6" s="199">
        <v>4.4373384517562151</v>
      </c>
      <c r="AD6" s="112">
        <v>0.01</v>
      </c>
      <c r="AE6" s="192" t="s">
        <v>738</v>
      </c>
      <c r="AF6" s="197"/>
      <c r="AG6" s="199"/>
      <c r="AH6" s="199"/>
      <c r="AI6" s="199"/>
      <c r="AJ6" s="199"/>
      <c r="AK6" s="199"/>
      <c r="AL6" s="199"/>
      <c r="AM6" s="199"/>
      <c r="AN6" s="112"/>
      <c r="AO6" s="112"/>
      <c r="AP6" s="112"/>
      <c r="AQ6" s="112"/>
      <c r="AR6" s="112"/>
      <c r="AS6" s="112"/>
      <c r="AT6" s="112"/>
      <c r="AU6" s="112"/>
      <c r="AV6" s="112"/>
      <c r="AW6" s="112">
        <v>1000</v>
      </c>
      <c r="AX6" s="112">
        <f t="shared" si="0"/>
        <v>-4.7384694175961108E-3</v>
      </c>
      <c r="AY6" s="112">
        <f t="shared" si="1"/>
        <v>-7.3051895216052877E-3</v>
      </c>
      <c r="AZ6" s="112">
        <f t="shared" si="2"/>
        <v>2.5667201040091773E-3</v>
      </c>
      <c r="BA6" s="112">
        <f t="shared" si="3"/>
        <v>1.0457676881556313</v>
      </c>
      <c r="BB6" s="112">
        <f t="shared" si="4"/>
        <v>-2.82897754448155E-2</v>
      </c>
      <c r="BC6" s="112">
        <f t="shared" si="5"/>
        <v>-1.0815808340968516</v>
      </c>
      <c r="BD6" s="112">
        <f t="shared" si="6"/>
        <v>-0.60050455913067169</v>
      </c>
      <c r="BE6" s="112">
        <f t="shared" si="7"/>
        <v>5.2857951417917795</v>
      </c>
      <c r="BF6" s="112">
        <f t="shared" si="7"/>
        <v>5.2857951435890138</v>
      </c>
      <c r="BG6" s="112">
        <f t="shared" si="7"/>
        <v>5.2857951776051788</v>
      </c>
      <c r="BH6" s="112">
        <f t="shared" si="7"/>
        <v>5.2857958214268423</v>
      </c>
      <c r="BI6" s="112">
        <f t="shared" si="7"/>
        <v>5.2858080068752002</v>
      </c>
      <c r="BJ6" s="112">
        <f t="shared" si="7"/>
        <v>5.2860385944069987</v>
      </c>
      <c r="BK6" s="112">
        <f t="shared" si="7"/>
        <v>5.2903866508580384</v>
      </c>
      <c r="BL6" s="112">
        <f t="shared" si="8"/>
        <v>5.3676099297592224</v>
      </c>
      <c r="BM6" s="112"/>
      <c r="BN6" s="112"/>
      <c r="BO6" s="112"/>
      <c r="BP6" s="112"/>
    </row>
    <row r="7" spans="1:68" s="158" customFormat="1" ht="12.95" customHeight="1" x14ac:dyDescent="0.2">
      <c r="A7" s="112" t="s">
        <v>3</v>
      </c>
      <c r="C7" s="158">
        <f>C4</f>
        <v>36673.375999999997</v>
      </c>
      <c r="D7" s="194"/>
      <c r="E7" s="309" t="s">
        <v>815</v>
      </c>
      <c r="F7" s="315">
        <f ca="1">+$C$15+$C$16*$F$6-15018.5-$C$5/24</f>
        <v>45563.42640258107</v>
      </c>
      <c r="G7" s="319"/>
      <c r="Q7" s="184"/>
      <c r="S7" s="156"/>
      <c r="Z7" s="112"/>
      <c r="AA7" s="123" t="s">
        <v>743</v>
      </c>
      <c r="AB7" s="118">
        <f t="shared" si="9"/>
        <v>9.7391830105772306E-2</v>
      </c>
      <c r="AC7" s="199">
        <v>9.7391830105772306E-2</v>
      </c>
      <c r="AD7" s="112">
        <v>1</v>
      </c>
      <c r="AE7" s="192"/>
      <c r="AF7" s="197"/>
      <c r="AG7" s="199"/>
      <c r="AH7" s="199"/>
      <c r="AI7" s="199"/>
      <c r="AJ7" s="199"/>
      <c r="AK7" s="199"/>
      <c r="AL7" s="199"/>
      <c r="AM7" s="199"/>
      <c r="AN7" s="112"/>
      <c r="AO7" s="112"/>
      <c r="AP7" s="112"/>
      <c r="AQ7" s="112"/>
      <c r="AR7" s="112"/>
      <c r="AS7" s="112"/>
      <c r="AT7" s="112"/>
      <c r="AU7" s="112"/>
      <c r="AV7" s="112"/>
      <c r="AW7" s="112">
        <v>1250</v>
      </c>
      <c r="AX7" s="112">
        <f t="shared" si="0"/>
        <v>-3.9008531740193754E-3</v>
      </c>
      <c r="AY7" s="112">
        <f t="shared" si="1"/>
        <v>-8.0553848493887421E-3</v>
      </c>
      <c r="AZ7" s="112">
        <f t="shared" si="2"/>
        <v>4.1545316753693667E-3</v>
      </c>
      <c r="BA7" s="112">
        <f t="shared" si="3"/>
        <v>1.0489848299526743</v>
      </c>
      <c r="BB7" s="112">
        <f t="shared" si="4"/>
        <v>9.5184328668425182E-3</v>
      </c>
      <c r="BC7" s="112">
        <f t="shared" si="5"/>
        <v>-1.0437687072522139</v>
      </c>
      <c r="BD7" s="112">
        <f t="shared" si="6"/>
        <v>-0.57506663138422465</v>
      </c>
      <c r="BE7" s="112">
        <f t="shared" si="7"/>
        <v>5.3217251132810235</v>
      </c>
      <c r="BF7" s="112">
        <f t="shared" si="7"/>
        <v>5.3217251156781202</v>
      </c>
      <c r="BG7" s="112">
        <f t="shared" si="7"/>
        <v>5.3217251586833942</v>
      </c>
      <c r="BH7" s="112">
        <f t="shared" si="7"/>
        <v>5.3217259302218523</v>
      </c>
      <c r="BI7" s="112">
        <f t="shared" si="7"/>
        <v>5.3217397719045181</v>
      </c>
      <c r="BJ7" s="112">
        <f t="shared" si="7"/>
        <v>5.3219880501449186</v>
      </c>
      <c r="BK7" s="112">
        <f t="shared" si="7"/>
        <v>5.3264265341058206</v>
      </c>
      <c r="BL7" s="112">
        <f t="shared" si="8"/>
        <v>5.4015891549332036</v>
      </c>
      <c r="BM7" s="112"/>
      <c r="BN7" s="112"/>
      <c r="BO7" s="112"/>
      <c r="BP7" s="112"/>
    </row>
    <row r="8" spans="1:68" s="158" customFormat="1" ht="12.95" customHeight="1" x14ac:dyDescent="0.2">
      <c r="A8" s="112" t="s">
        <v>14</v>
      </c>
      <c r="C8" s="158">
        <f>D4</f>
        <v>0.68340619999999996</v>
      </c>
      <c r="D8" s="194"/>
      <c r="E8" s="310" t="s">
        <v>816</v>
      </c>
      <c r="F8" s="316">
        <f ca="1">+($C$15+$C$16*$F$6)-($C$16/2)-15018.5-$C$5/24</f>
        <v>45563.08470110612</v>
      </c>
      <c r="G8" s="319"/>
      <c r="H8" s="158">
        <v>2011</v>
      </c>
      <c r="I8" s="158">
        <v>2018</v>
      </c>
      <c r="Q8" s="184"/>
      <c r="S8" s="156"/>
      <c r="Z8" s="112"/>
      <c r="AA8" s="196" t="s">
        <v>744</v>
      </c>
      <c r="AB8" s="118">
        <f t="shared" si="9"/>
        <v>86.497662241307381</v>
      </c>
      <c r="AC8" s="199">
        <v>8.6497662241307385</v>
      </c>
      <c r="AD8" s="112">
        <v>10</v>
      </c>
      <c r="AE8" s="192" t="s">
        <v>745</v>
      </c>
      <c r="AF8" s="197"/>
      <c r="AG8" s="199"/>
      <c r="AH8" s="199"/>
      <c r="AI8" s="199"/>
      <c r="AJ8" s="199"/>
      <c r="AK8" s="199"/>
      <c r="AL8" s="199"/>
      <c r="AM8" s="199"/>
      <c r="AN8" s="112"/>
      <c r="AO8" s="112"/>
      <c r="AP8" s="112"/>
      <c r="AQ8" s="112"/>
      <c r="AR8" s="112"/>
      <c r="AS8" s="112"/>
      <c r="AT8" s="112"/>
      <c r="AU8" s="112"/>
      <c r="AV8" s="112"/>
      <c r="AW8" s="112">
        <v>1500</v>
      </c>
      <c r="AX8" s="112">
        <f t="shared" si="0"/>
        <v>-3.0612094781817542E-3</v>
      </c>
      <c r="AY8" s="112">
        <f t="shared" si="1"/>
        <v>-8.8030025495991638E-3</v>
      </c>
      <c r="AZ8" s="112">
        <f t="shared" si="2"/>
        <v>5.7417930714174096E-3</v>
      </c>
      <c r="BA8" s="112">
        <f t="shared" si="3"/>
        <v>1.0521509315937376</v>
      </c>
      <c r="BB8" s="112">
        <f t="shared" si="4"/>
        <v>4.7543606432750969E-2</v>
      </c>
      <c r="BC8" s="112">
        <f t="shared" si="5"/>
        <v>-1.0057257479601094</v>
      </c>
      <c r="BD8" s="112">
        <f t="shared" si="6"/>
        <v>-0.55002561140246486</v>
      </c>
      <c r="BE8" s="112">
        <f t="shared" si="7"/>
        <v>5.3577645896440371</v>
      </c>
      <c r="BF8" s="112">
        <f t="shared" si="7"/>
        <v>5.3577645927646547</v>
      </c>
      <c r="BG8" s="112">
        <f t="shared" si="7"/>
        <v>5.3577646460347443</v>
      </c>
      <c r="BH8" s="112">
        <f t="shared" si="7"/>
        <v>5.3577655553741854</v>
      </c>
      <c r="BI8" s="112">
        <f t="shared" si="7"/>
        <v>5.3577810779534492</v>
      </c>
      <c r="BJ8" s="112">
        <f t="shared" si="7"/>
        <v>5.3580460016934968</v>
      </c>
      <c r="BK8" s="112">
        <f t="shared" si="7"/>
        <v>5.3625531908449222</v>
      </c>
      <c r="BL8" s="112">
        <f t="shared" si="8"/>
        <v>5.4355683801071839</v>
      </c>
      <c r="BM8" s="112"/>
      <c r="BN8" s="112"/>
      <c r="BO8" s="112"/>
      <c r="BP8" s="112"/>
    </row>
    <row r="9" spans="1:68" s="112" customFormat="1" ht="12.95" customHeight="1" x14ac:dyDescent="0.2">
      <c r="A9" s="119" t="s">
        <v>90</v>
      </c>
      <c r="B9" s="120">
        <v>198</v>
      </c>
      <c r="C9" s="121" t="str">
        <f>"F"&amp;B9</f>
        <v>F198</v>
      </c>
      <c r="D9" s="122" t="str">
        <f>"G"&amp;B9</f>
        <v>G198</v>
      </c>
      <c r="G9" s="200"/>
      <c r="H9" s="112">
        <v>181</v>
      </c>
      <c r="I9" s="112">
        <v>198</v>
      </c>
      <c r="S9" s="139"/>
      <c r="X9" s="158"/>
      <c r="AA9" s="123" t="s">
        <v>805</v>
      </c>
      <c r="AB9" s="118">
        <f t="shared" si="9"/>
        <v>60.348915979640623</v>
      </c>
      <c r="AC9" s="199">
        <v>6.0348915979640623</v>
      </c>
      <c r="AD9" s="112">
        <v>10</v>
      </c>
      <c r="AE9" s="192" t="s">
        <v>746</v>
      </c>
      <c r="AF9" s="197"/>
      <c r="AG9" s="199"/>
      <c r="AH9" s="199"/>
      <c r="AI9" s="199"/>
      <c r="AJ9" s="199"/>
      <c r="AK9" s="199"/>
      <c r="AL9" s="199"/>
      <c r="AM9" s="199"/>
      <c r="AW9" s="112">
        <v>1750</v>
      </c>
      <c r="AX9" s="112">
        <f t="shared" si="0"/>
        <v>-2.221739458599015E-3</v>
      </c>
      <c r="AY9" s="112">
        <f t="shared" si="1"/>
        <v>-9.5480426222365484E-3</v>
      </c>
      <c r="AZ9" s="112">
        <f t="shared" si="2"/>
        <v>7.3263031636375334E-3</v>
      </c>
      <c r="BA9" s="112">
        <f t="shared" si="3"/>
        <v>1.05525982052147</v>
      </c>
      <c r="BB9" s="112">
        <f t="shared" si="4"/>
        <v>8.5726747835858916E-2</v>
      </c>
      <c r="BC9" s="112">
        <f t="shared" si="5"/>
        <v>-0.96745518518691953</v>
      </c>
      <c r="BD9" s="112">
        <f t="shared" si="6"/>
        <v>-0.52535798167165215</v>
      </c>
      <c r="BE9" s="112">
        <f t="shared" si="7"/>
        <v>5.3939117143329689</v>
      </c>
      <c r="BF9" s="112">
        <f t="shared" si="7"/>
        <v>5.3939117183055698</v>
      </c>
      <c r="BG9" s="112">
        <f t="shared" si="7"/>
        <v>5.393911783053837</v>
      </c>
      <c r="BH9" s="112">
        <f t="shared" si="7"/>
        <v>5.3939128383662993</v>
      </c>
      <c r="BI9" s="112">
        <f t="shared" si="7"/>
        <v>5.3939300383922246</v>
      </c>
      <c r="BJ9" s="112">
        <f t="shared" si="7"/>
        <v>5.3942103218825466</v>
      </c>
      <c r="BK9" s="112">
        <f t="shared" si="7"/>
        <v>5.3987641419157288</v>
      </c>
      <c r="BL9" s="112">
        <f t="shared" si="8"/>
        <v>5.4695476052811642</v>
      </c>
    </row>
    <row r="10" spans="1:68" s="112" customFormat="1" ht="12.95" customHeight="1" thickBot="1" x14ac:dyDescent="0.25">
      <c r="C10" s="201" t="s">
        <v>24</v>
      </c>
      <c r="D10" s="201" t="s">
        <v>84</v>
      </c>
      <c r="G10" s="200"/>
      <c r="S10" s="139"/>
      <c r="Z10" s="112">
        <f>Y10/AD10</f>
        <v>0</v>
      </c>
      <c r="AA10" s="202" t="s">
        <v>747</v>
      </c>
      <c r="AB10" s="124">
        <f t="shared" si="9"/>
        <v>15663.859319067991</v>
      </c>
      <c r="AC10" s="204">
        <v>1.5663859319067992</v>
      </c>
      <c r="AD10" s="112">
        <v>10000</v>
      </c>
      <c r="AE10" s="192" t="s">
        <v>748</v>
      </c>
      <c r="AF10" s="203"/>
      <c r="AG10" s="204"/>
      <c r="AH10" s="204"/>
      <c r="AI10" s="204"/>
      <c r="AJ10" s="204"/>
      <c r="AK10" s="204"/>
      <c r="AL10" s="204"/>
      <c r="AM10" s="204"/>
      <c r="AW10" s="112">
        <v>2000</v>
      </c>
      <c r="AX10" s="112">
        <f t="shared" si="0"/>
        <v>-1.3846793699613287E-3</v>
      </c>
      <c r="AY10" s="112">
        <f t="shared" si="1"/>
        <v>-1.0290505067300898E-2</v>
      </c>
      <c r="AZ10" s="112">
        <f t="shared" si="2"/>
        <v>8.9058256973395689E-3</v>
      </c>
      <c r="BA10" s="112">
        <f t="shared" si="3"/>
        <v>1.0583052508385722</v>
      </c>
      <c r="BB10" s="112">
        <f t="shared" si="4"/>
        <v>0.12400650802244062</v>
      </c>
      <c r="BC10" s="112">
        <f t="shared" si="5"/>
        <v>-0.92896073548889535</v>
      </c>
      <c r="BD10" s="112">
        <f t="shared" si="6"/>
        <v>-0.50104138228038009</v>
      </c>
      <c r="BE10" s="112">
        <f t="shared" si="7"/>
        <v>5.4301644177390385</v>
      </c>
      <c r="BF10" s="112">
        <f t="shared" si="7"/>
        <v>5.4301644226918864</v>
      </c>
      <c r="BG10" s="112">
        <f t="shared" si="7"/>
        <v>5.4301645000129195</v>
      </c>
      <c r="BH10" s="112">
        <f t="shared" si="7"/>
        <v>5.4301657071037086</v>
      </c>
      <c r="BI10" s="112">
        <f t="shared" si="7"/>
        <v>5.430184551283463</v>
      </c>
      <c r="BJ10" s="112">
        <f t="shared" si="7"/>
        <v>5.4304786795211877</v>
      </c>
      <c r="BK10" s="112">
        <f t="shared" si="7"/>
        <v>5.4350568108427844</v>
      </c>
      <c r="BL10" s="112">
        <f t="shared" si="8"/>
        <v>5.5035268304551446</v>
      </c>
    </row>
    <row r="11" spans="1:68" s="112" customFormat="1" ht="12.95" customHeight="1" x14ac:dyDescent="0.2">
      <c r="A11" s="112" t="s">
        <v>21</v>
      </c>
      <c r="C11" s="122">
        <f ca="1">INTERCEPT(INDIRECT($D$9):INDIRECT($D$14),INDIRECT($C$9):INDIRECT($C$14))</f>
        <v>-1.4230125698242613E-2</v>
      </c>
      <c r="D11" s="139"/>
      <c r="G11" s="200"/>
      <c r="S11" s="139"/>
      <c r="AA11" s="205" t="s">
        <v>749</v>
      </c>
      <c r="AB11" s="122">
        <f>1-AB7^2</f>
        <v>0.99051483142864838</v>
      </c>
      <c r="AC11" s="122">
        <f>SUM(AE21:AE1940)</f>
        <v>2.1380352525963218E-3</v>
      </c>
      <c r="AD11" s="205" t="s">
        <v>750</v>
      </c>
      <c r="AE11" s="192"/>
      <c r="AF11" s="122"/>
      <c r="AG11" s="122"/>
      <c r="AH11" s="122"/>
      <c r="AI11" s="122"/>
      <c r="AJ11" s="122"/>
      <c r="AK11" s="122"/>
      <c r="AL11" s="122"/>
      <c r="AM11" s="122"/>
      <c r="AW11" s="112">
        <v>2250</v>
      </c>
      <c r="AX11" s="112">
        <f t="shared" si="0"/>
        <v>-5.5229647251884076E-4</v>
      </c>
      <c r="AY11" s="112">
        <f t="shared" si="1"/>
        <v>-1.103038988479221E-2</v>
      </c>
      <c r="AZ11" s="112">
        <f t="shared" si="2"/>
        <v>1.0478093412273369E-2</v>
      </c>
      <c r="BA11" s="112">
        <f t="shared" si="3"/>
        <v>1.0612809235745184</v>
      </c>
      <c r="BB11" s="112">
        <f t="shared" si="4"/>
        <v>0.16231929949636353</v>
      </c>
      <c r="BC11" s="112">
        <f t="shared" si="5"/>
        <v>-0.8902466122067294</v>
      </c>
      <c r="BD11" s="112">
        <f t="shared" si="6"/>
        <v>-0.47705452123870579</v>
      </c>
      <c r="BE11" s="112">
        <f t="shared" si="7"/>
        <v>5.4665204150191702</v>
      </c>
      <c r="BF11" s="112">
        <f t="shared" si="7"/>
        <v>5.4665204210744198</v>
      </c>
      <c r="BG11" s="112">
        <f t="shared" si="7"/>
        <v>5.4665205118851459</v>
      </c>
      <c r="BH11" s="112">
        <f t="shared" si="7"/>
        <v>5.4665218737748349</v>
      </c>
      <c r="BI11" s="112">
        <f t="shared" si="7"/>
        <v>5.4665422978161553</v>
      </c>
      <c r="BJ11" s="112">
        <f t="shared" si="7"/>
        <v>5.4668485406461436</v>
      </c>
      <c r="BK11" s="112">
        <f t="shared" si="7"/>
        <v>5.4714285268092757</v>
      </c>
      <c r="BL11" s="112">
        <f t="shared" si="8"/>
        <v>5.5375060556291258</v>
      </c>
    </row>
    <row r="12" spans="1:68" s="112" customFormat="1" ht="12.95" customHeight="1" x14ac:dyDescent="0.2">
      <c r="A12" s="112" t="s">
        <v>22</v>
      </c>
      <c r="C12" s="122">
        <f ca="1">SLOPE(INDIRECT($D$9):INDIRECT($D$14),INDIRECT($C$9):INDIRECT($C$14))</f>
        <v>-3.2500979464022009E-6</v>
      </c>
      <c r="D12" s="139"/>
      <c r="G12" s="200"/>
      <c r="S12" s="139"/>
      <c r="AA12" s="206" t="s">
        <v>751</v>
      </c>
      <c r="AB12" s="122">
        <f>AB7*SIN(RADIANS(AB9))</f>
        <v>8.4638778330484943E-2</v>
      </c>
      <c r="AE12" s="192"/>
      <c r="AW12" s="112">
        <v>2500</v>
      </c>
      <c r="AX12" s="112">
        <f t="shared" si="0"/>
        <v>2.7311542266987565E-4</v>
      </c>
      <c r="AY12" s="112">
        <f t="shared" si="1"/>
        <v>-1.176769707471049E-2</v>
      </c>
      <c r="AZ12" s="112">
        <f t="shared" si="2"/>
        <v>1.2040812497380366E-2</v>
      </c>
      <c r="BA12" s="112">
        <f t="shared" si="3"/>
        <v>1.0641805086523137</v>
      </c>
      <c r="BB12" s="112">
        <f t="shared" si="4"/>
        <v>0.20059943120806878</v>
      </c>
      <c r="BC12" s="112">
        <f t="shared" si="5"/>
        <v>-0.85131753290526224</v>
      </c>
      <c r="BD12" s="112">
        <f t="shared" si="6"/>
        <v>-0.45337709183193842</v>
      </c>
      <c r="BE12" s="112">
        <f t="shared" si="7"/>
        <v>5.5029772046472027</v>
      </c>
      <c r="BF12" s="112">
        <f t="shared" si="7"/>
        <v>5.5029772119142768</v>
      </c>
      <c r="BG12" s="112">
        <f t="shared" si="7"/>
        <v>5.5029773168950298</v>
      </c>
      <c r="BH12" s="112">
        <f t="shared" si="7"/>
        <v>5.5029788334544261</v>
      </c>
      <c r="BI12" s="112">
        <f t="shared" si="7"/>
        <v>5.5030007415249527</v>
      </c>
      <c r="BJ12" s="112">
        <f t="shared" si="7"/>
        <v>5.5033171704255377</v>
      </c>
      <c r="BK12" s="112">
        <f t="shared" si="7"/>
        <v>5.507876527740426</v>
      </c>
      <c r="BL12" s="112">
        <f t="shared" si="8"/>
        <v>5.5714852808031061</v>
      </c>
    </row>
    <row r="13" spans="1:68" s="112" customFormat="1" ht="12.95" customHeight="1" x14ac:dyDescent="0.2">
      <c r="A13" s="112" t="s">
        <v>85</v>
      </c>
      <c r="C13" s="139" t="s">
        <v>86</v>
      </c>
      <c r="G13" s="200"/>
      <c r="S13" s="139"/>
      <c r="AA13" s="207" t="s">
        <v>752</v>
      </c>
      <c r="AB13" s="208">
        <f>AB6*86400*300000/149600000</f>
        <v>7.6882227720268128</v>
      </c>
      <c r="AC13" s="112" t="s">
        <v>753</v>
      </c>
      <c r="AE13" s="192"/>
      <c r="AL13" s="139"/>
      <c r="AW13" s="112">
        <v>2750</v>
      </c>
      <c r="AX13" s="112">
        <f t="shared" si="0"/>
        <v>1.0892407366730732E-3</v>
      </c>
      <c r="AY13" s="112">
        <f t="shared" si="1"/>
        <v>-1.2502426637055733E-2</v>
      </c>
      <c r="AZ13" s="112">
        <f t="shared" si="2"/>
        <v>1.3591667373728807E-2</v>
      </c>
      <c r="BA13" s="112">
        <f t="shared" si="3"/>
        <v>1.0669976684851648</v>
      </c>
      <c r="BB13" s="112">
        <f t="shared" si="4"/>
        <v>0.23877926557967727</v>
      </c>
      <c r="BC13" s="112">
        <f t="shared" si="5"/>
        <v>-0.81217872487912046</v>
      </c>
      <c r="BD13" s="112">
        <f t="shared" si="6"/>
        <v>-0.42998969629261979</v>
      </c>
      <c r="BE13" s="112">
        <f t="shared" si="7"/>
        <v>5.5395320677468671</v>
      </c>
      <c r="BF13" s="112">
        <f t="shared" si="7"/>
        <v>5.5395320763154148</v>
      </c>
      <c r="BG13" s="112">
        <f t="shared" si="7"/>
        <v>5.5395321958536128</v>
      </c>
      <c r="BH13" s="112">
        <f t="shared" si="7"/>
        <v>5.5395338635070406</v>
      </c>
      <c r="BI13" s="112">
        <f t="shared" si="7"/>
        <v>5.5395571283388696</v>
      </c>
      <c r="BJ13" s="112">
        <f t="shared" si="7"/>
        <v>5.5398816357266476</v>
      </c>
      <c r="BK13" s="112">
        <f t="shared" si="7"/>
        <v>5.5443979634922522</v>
      </c>
      <c r="BL13" s="112">
        <f t="shared" si="8"/>
        <v>5.6054645059770873</v>
      </c>
    </row>
    <row r="14" spans="1:68" s="112" customFormat="1" ht="12.95" customHeight="1" x14ac:dyDescent="0.2">
      <c r="A14" s="119" t="s">
        <v>785</v>
      </c>
      <c r="B14" s="117">
        <v>202</v>
      </c>
      <c r="C14" s="121" t="str">
        <f>"F"&amp;B14</f>
        <v>F202</v>
      </c>
      <c r="D14" s="122" t="str">
        <f>"G"&amp;B14</f>
        <v>G202</v>
      </c>
      <c r="E14" s="112">
        <v>190</v>
      </c>
      <c r="F14" s="112">
        <v>202</v>
      </c>
      <c r="G14" s="200"/>
      <c r="S14" s="139"/>
      <c r="AA14" s="207" t="s">
        <v>754</v>
      </c>
      <c r="AB14" s="122">
        <f>2*AB5*365.24/C8</f>
        <v>2.2041420046244131E-8</v>
      </c>
      <c r="AC14" s="112" t="s">
        <v>755</v>
      </c>
      <c r="AE14" s="192"/>
      <c r="AL14" s="139"/>
      <c r="AW14" s="112">
        <v>3000</v>
      </c>
      <c r="AX14" s="112">
        <f t="shared" si="0"/>
        <v>1.8937472243695901E-3</v>
      </c>
      <c r="AY14" s="112">
        <f t="shared" si="1"/>
        <v>-1.3234578571827938E-2</v>
      </c>
      <c r="AZ14" s="112">
        <f t="shared" si="2"/>
        <v>1.5128325796197528E-2</v>
      </c>
      <c r="BA14" s="112">
        <f t="shared" si="3"/>
        <v>1.0697260831063626</v>
      </c>
      <c r="BB14" s="112">
        <f t="shared" si="4"/>
        <v>0.27678939786864182</v>
      </c>
      <c r="BC14" s="112">
        <f t="shared" si="5"/>
        <v>-0.77283592855062133</v>
      </c>
      <c r="BD14" s="112">
        <f t="shared" si="6"/>
        <v>-0.40687377514987078</v>
      </c>
      <c r="BE14" s="112">
        <f t="shared" si="7"/>
        <v>5.5761820682608798</v>
      </c>
      <c r="BF14" s="112">
        <f t="shared" si="7"/>
        <v>5.5761820781936384</v>
      </c>
      <c r="BG14" s="112">
        <f t="shared" si="7"/>
        <v>5.5761822123327995</v>
      </c>
      <c r="BH14" s="112">
        <f t="shared" si="7"/>
        <v>5.576184023843501</v>
      </c>
      <c r="BI14" s="112">
        <f t="shared" si="7"/>
        <v>5.5762084874988433</v>
      </c>
      <c r="BJ14" s="112">
        <f t="shared" si="7"/>
        <v>5.5765388083527778</v>
      </c>
      <c r="BK14" s="112">
        <f t="shared" si="7"/>
        <v>5.5809898991419784</v>
      </c>
      <c r="BL14" s="112">
        <f t="shared" si="8"/>
        <v>5.6394437311510677</v>
      </c>
    </row>
    <row r="15" spans="1:68" s="112" customFormat="1" ht="12.95" customHeight="1" x14ac:dyDescent="0.2">
      <c r="A15" s="114" t="s">
        <v>23</v>
      </c>
      <c r="C15" s="125">
        <f ca="1">(C7+C11)+(C8+C12)*INT(MAX(F21:F3512))</f>
        <v>60330.721686633682</v>
      </c>
      <c r="E15" s="119"/>
      <c r="F15" s="117"/>
      <c r="G15" s="200"/>
      <c r="S15" s="139"/>
      <c r="AA15" s="206" t="s">
        <v>756</v>
      </c>
      <c r="AB15" s="209">
        <f>(AB10-AB2)/AD2</f>
        <v>-30742.355982330871</v>
      </c>
      <c r="AC15" s="112" t="s">
        <v>757</v>
      </c>
      <c r="AE15" s="192"/>
      <c r="AW15" s="112">
        <v>3250</v>
      </c>
      <c r="AX15" s="112">
        <f t="shared" si="0"/>
        <v>2.6842913817827583E-3</v>
      </c>
      <c r="AY15" s="112">
        <f t="shared" si="1"/>
        <v>-1.396415287902711E-2</v>
      </c>
      <c r="AZ15" s="112">
        <f t="shared" si="2"/>
        <v>1.6648444260809869E-2</v>
      </c>
      <c r="BA15" s="112">
        <f t="shared" si="3"/>
        <v>1.0723594767080706</v>
      </c>
      <c r="BB15" s="112">
        <f t="shared" si="4"/>
        <v>0.31455885780655168</v>
      </c>
      <c r="BC15" s="112">
        <f t="shared" si="5"/>
        <v>-0.73329539859477244</v>
      </c>
      <c r="BD15" s="112">
        <f t="shared" si="6"/>
        <v>-0.38401154168172696</v>
      </c>
      <c r="BE15" s="112">
        <f t="shared" si="7"/>
        <v>5.6129240540067187</v>
      </c>
      <c r="BF15" s="112">
        <f t="shared" si="7"/>
        <v>5.6129240653326642</v>
      </c>
      <c r="BG15" s="112">
        <f t="shared" si="7"/>
        <v>5.6129242137294701</v>
      </c>
      <c r="BH15" s="112">
        <f t="shared" si="7"/>
        <v>5.6129261580787659</v>
      </c>
      <c r="BI15" s="112">
        <f t="shared" si="7"/>
        <v>5.6129516333784322</v>
      </c>
      <c r="BJ15" s="112">
        <f t="shared" si="7"/>
        <v>5.6132853689511482</v>
      </c>
      <c r="BK15" s="112">
        <f t="shared" si="7"/>
        <v>5.6176493183763476</v>
      </c>
      <c r="BL15" s="112">
        <f t="shared" si="8"/>
        <v>5.673422956325048</v>
      </c>
    </row>
    <row r="16" spans="1:68" s="112" customFormat="1" ht="12.95" customHeight="1" x14ac:dyDescent="0.2">
      <c r="A16" s="114" t="s">
        <v>12</v>
      </c>
      <c r="C16" s="125">
        <f ca="1">+C8+C12</f>
        <v>0.68340294990205352</v>
      </c>
      <c r="E16" s="119"/>
      <c r="F16" s="122"/>
      <c r="G16" s="200"/>
      <c r="O16" s="112" t="s">
        <v>778</v>
      </c>
      <c r="P16" s="112">
        <f>MAX(P21:P393)-MIN(P21:P257)</f>
        <v>29187.468699999998</v>
      </c>
      <c r="Q16" s="112" t="s">
        <v>738</v>
      </c>
      <c r="S16" s="139"/>
      <c r="AA16" s="205" t="s">
        <v>758</v>
      </c>
      <c r="AB16" s="209">
        <f>365.24*AB8</f>
        <v>31592.40615701511</v>
      </c>
      <c r="AC16" s="112" t="s">
        <v>738</v>
      </c>
      <c r="AD16" s="122"/>
      <c r="AE16" s="192"/>
      <c r="AW16" s="112">
        <v>3500</v>
      </c>
      <c r="AX16" s="112">
        <f t="shared" si="0"/>
        <v>3.4585241421642484E-3</v>
      </c>
      <c r="AY16" s="112">
        <f t="shared" si="1"/>
        <v>-1.4691149558653247E-2</v>
      </c>
      <c r="AZ16" s="112">
        <f t="shared" si="2"/>
        <v>1.8149673700817496E-2</v>
      </c>
      <c r="BA16" s="112">
        <f t="shared" si="3"/>
        <v>1.074891645436572</v>
      </c>
      <c r="BB16" s="112">
        <f t="shared" si="4"/>
        <v>0.35201533315975714</v>
      </c>
      <c r="BC16" s="112">
        <f t="shared" si="5"/>
        <v>-0.69356390263779322</v>
      </c>
      <c r="BD16" s="112">
        <f t="shared" si="6"/>
        <v>-0.36138592095457017</v>
      </c>
      <c r="BE16" s="112">
        <f t="shared" si="7"/>
        <v>5.6497546586648726</v>
      </c>
      <c r="BF16" s="112">
        <f t="shared" si="7"/>
        <v>5.6497546713730626</v>
      </c>
      <c r="BG16" s="112">
        <f t="shared" si="7"/>
        <v>5.6497548332650087</v>
      </c>
      <c r="BH16" s="112">
        <f t="shared" si="7"/>
        <v>5.6497568956342441</v>
      </c>
      <c r="BI16" s="112">
        <f t="shared" si="7"/>
        <v>5.6497831682360289</v>
      </c>
      <c r="BJ16" s="112">
        <f t="shared" si="7"/>
        <v>5.6501178115902082</v>
      </c>
      <c r="BK16" s="112">
        <f t="shared" si="7"/>
        <v>5.6543731269738764</v>
      </c>
      <c r="BL16" s="112">
        <f t="shared" si="8"/>
        <v>5.7074021814990283</v>
      </c>
    </row>
    <row r="17" spans="1:68" s="112" customFormat="1" ht="12.95" customHeight="1" thickBot="1" x14ac:dyDescent="0.25">
      <c r="A17" s="119" t="s">
        <v>77</v>
      </c>
      <c r="C17" s="112">
        <f>COUNT(C21:C2170)</f>
        <v>212</v>
      </c>
      <c r="E17" s="119"/>
      <c r="F17" s="122"/>
      <c r="G17" s="200"/>
      <c r="P17" s="112">
        <f>P16/365.24</f>
        <v>79.913122056729819</v>
      </c>
      <c r="Q17" s="112" t="s">
        <v>745</v>
      </c>
      <c r="S17" s="139"/>
      <c r="AA17" s="205" t="s">
        <v>759</v>
      </c>
      <c r="AB17" s="210">
        <f>AB13^3/AB8^2</f>
        <v>6.0739209653775376E-2</v>
      </c>
      <c r="AE17" s="192"/>
      <c r="AW17" s="112">
        <v>3750</v>
      </c>
      <c r="AX17" s="112">
        <f t="shared" si="0"/>
        <v>4.2140968400412853E-3</v>
      </c>
      <c r="AY17" s="112">
        <f t="shared" si="1"/>
        <v>-1.5415568610706346E-2</v>
      </c>
      <c r="AZ17" s="112">
        <f t="shared" si="2"/>
        <v>1.9629665450747631E-2</v>
      </c>
      <c r="BA17" s="112">
        <f t="shared" si="3"/>
        <v>1.077316486263393</v>
      </c>
      <c r="BB17" s="112">
        <f t="shared" si="4"/>
        <v>0.38908541454815021</v>
      </c>
      <c r="BC17" s="112">
        <f t="shared" si="5"/>
        <v>-0.65364871739029728</v>
      </c>
      <c r="BD17" s="112">
        <f t="shared" si="6"/>
        <v>-0.33898049298526189</v>
      </c>
      <c r="BE17" s="112">
        <f t="shared" si="7"/>
        <v>5.6866703047396694</v>
      </c>
      <c r="BF17" s="112">
        <f t="shared" si="7"/>
        <v>5.6866703187741914</v>
      </c>
      <c r="BG17" s="112">
        <f t="shared" si="7"/>
        <v>5.6866704929600473</v>
      </c>
      <c r="BH17" s="112">
        <f t="shared" si="7"/>
        <v>5.6866726548212876</v>
      </c>
      <c r="BI17" s="112">
        <f t="shared" si="7"/>
        <v>5.6866994859206086</v>
      </c>
      <c r="BJ17" s="112">
        <f t="shared" si="7"/>
        <v>5.6870324490013058</v>
      </c>
      <c r="BK17" s="112">
        <f t="shared" si="7"/>
        <v>5.6911581563770657</v>
      </c>
      <c r="BL17" s="112">
        <f t="shared" si="8"/>
        <v>5.7413814066730087</v>
      </c>
    </row>
    <row r="18" spans="1:68" s="112" customFormat="1" ht="12.95" customHeight="1" thickTop="1" thickBot="1" x14ac:dyDescent="0.25">
      <c r="A18" s="114" t="s">
        <v>11</v>
      </c>
      <c r="C18" s="211">
        <f ca="1">+C15</f>
        <v>60330.721686633682</v>
      </c>
      <c r="D18" s="212">
        <f ca="1">+C16</f>
        <v>0.68340294990205352</v>
      </c>
      <c r="E18" s="119"/>
      <c r="F18" s="122"/>
      <c r="G18" s="200"/>
      <c r="P18" s="112">
        <f>P17/AB8</f>
        <v>0.92387609082187327</v>
      </c>
      <c r="Q18" s="112" t="s">
        <v>779</v>
      </c>
      <c r="S18" s="139"/>
      <c r="AA18" s="126" t="s">
        <v>760</v>
      </c>
      <c r="AB18" s="127">
        <f>2*PI()/(AB8*365.2422)*AD2</f>
        <v>1.3591690069592212E-4</v>
      </c>
      <c r="AC18" s="213" t="s">
        <v>761</v>
      </c>
      <c r="AD18" s="213"/>
      <c r="AE18" s="214"/>
      <c r="AH18" s="139" t="s">
        <v>762</v>
      </c>
      <c r="AW18" s="112">
        <v>4000</v>
      </c>
      <c r="AX18" s="112">
        <f t="shared" si="0"/>
        <v>4.9486674185235668E-3</v>
      </c>
      <c r="AY18" s="112">
        <f t="shared" si="1"/>
        <v>-1.6137410035186414E-2</v>
      </c>
      <c r="AZ18" s="112">
        <f t="shared" si="2"/>
        <v>2.1086077453709981E-2</v>
      </c>
      <c r="BA18" s="112">
        <f t="shared" si="3"/>
        <v>1.0796280267241822</v>
      </c>
      <c r="BB18" s="112">
        <f t="shared" si="4"/>
        <v>0.42569486053221323</v>
      </c>
      <c r="BC18" s="112">
        <f t="shared" si="5"/>
        <v>-0.61355762209423315</v>
      </c>
      <c r="BD18" s="112">
        <f t="shared" si="6"/>
        <v>-0.31677943960706362</v>
      </c>
      <c r="BE18" s="112">
        <f t="shared" ref="BE18:BK33" si="10">$BL18+$AB$7*SIN(BF18)</f>
        <v>5.7236672075260975</v>
      </c>
      <c r="BF18" s="112">
        <f t="shared" si="10"/>
        <v>5.7236672227824918</v>
      </c>
      <c r="BG18" s="112">
        <f t="shared" si="10"/>
        <v>5.7236674076174037</v>
      </c>
      <c r="BH18" s="112">
        <f t="shared" si="10"/>
        <v>5.7236696469354511</v>
      </c>
      <c r="BI18" s="112">
        <f t="shared" si="10"/>
        <v>5.7236967765461113</v>
      </c>
      <c r="BJ18" s="112">
        <f t="shared" si="10"/>
        <v>5.7240254184761286</v>
      </c>
      <c r="BK18" s="112">
        <f t="shared" si="10"/>
        <v>5.7280011673504267</v>
      </c>
      <c r="BL18" s="112">
        <f t="shared" si="8"/>
        <v>5.7753606318469899</v>
      </c>
    </row>
    <row r="19" spans="1:68" s="112" customFormat="1" ht="12.95" customHeight="1" thickTop="1" x14ac:dyDescent="0.2">
      <c r="E19" s="119"/>
      <c r="F19" s="128"/>
      <c r="G19" s="200"/>
      <c r="S19" s="139"/>
      <c r="AA19" s="129"/>
      <c r="AC19" s="129"/>
      <c r="AH19" s="139" t="s">
        <v>763</v>
      </c>
      <c r="AW19" s="112">
        <v>4250</v>
      </c>
      <c r="AX19" s="112">
        <f t="shared" si="0"/>
        <v>5.6599068512855587E-3</v>
      </c>
      <c r="AY19" s="112">
        <f t="shared" si="1"/>
        <v>-1.6856673832093445E-2</v>
      </c>
      <c r="AZ19" s="112">
        <f t="shared" si="2"/>
        <v>2.2516580683379004E-2</v>
      </c>
      <c r="BA19" s="112">
        <f t="shared" si="3"/>
        <v>1.0818204552909469</v>
      </c>
      <c r="BB19" s="112">
        <f t="shared" si="4"/>
        <v>0.46176888164195101</v>
      </c>
      <c r="BC19" s="112">
        <f t="shared" si="5"/>
        <v>-0.57329888918375105</v>
      </c>
      <c r="BD19" s="112">
        <f t="shared" si="6"/>
        <v>-0.29476749466058932</v>
      </c>
      <c r="BE19" s="112">
        <f t="shared" si="10"/>
        <v>5.7607413801084393</v>
      </c>
      <c r="BF19" s="112">
        <f t="shared" si="10"/>
        <v>5.7607413964319427</v>
      </c>
      <c r="BG19" s="112">
        <f t="shared" si="10"/>
        <v>5.7607415898384193</v>
      </c>
      <c r="BH19" s="112">
        <f t="shared" si="10"/>
        <v>5.7607438813831324</v>
      </c>
      <c r="BI19" s="112">
        <f t="shared" si="10"/>
        <v>5.760771032142209</v>
      </c>
      <c r="BJ19" s="112">
        <f t="shared" si="10"/>
        <v>5.7610926884077163</v>
      </c>
      <c r="BK19" s="112">
        <f t="shared" si="10"/>
        <v>5.7648988537200969</v>
      </c>
      <c r="BL19" s="112">
        <f t="shared" si="8"/>
        <v>5.8093398570209702</v>
      </c>
    </row>
    <row r="20" spans="1:68" s="158" customFormat="1" ht="12.95" customHeight="1" thickBot="1" x14ac:dyDescent="0.25">
      <c r="A20" s="131" t="s">
        <v>15</v>
      </c>
      <c r="B20" s="131" t="s">
        <v>17</v>
      </c>
      <c r="C20" s="131" t="s">
        <v>16</v>
      </c>
      <c r="D20" s="131" t="s">
        <v>4</v>
      </c>
      <c r="E20" s="131" t="s">
        <v>10</v>
      </c>
      <c r="F20" s="131" t="s">
        <v>9</v>
      </c>
      <c r="G20" s="215" t="s">
        <v>13</v>
      </c>
      <c r="H20" s="130" t="s">
        <v>62</v>
      </c>
      <c r="I20" s="130" t="s">
        <v>125</v>
      </c>
      <c r="J20" s="130" t="s">
        <v>120</v>
      </c>
      <c r="K20" s="130" t="s">
        <v>118</v>
      </c>
      <c r="L20" s="130" t="s">
        <v>810</v>
      </c>
      <c r="M20" s="130" t="s">
        <v>705</v>
      </c>
      <c r="N20" s="130" t="s">
        <v>25</v>
      </c>
      <c r="O20" s="130" t="s">
        <v>27</v>
      </c>
      <c r="P20" s="131" t="s">
        <v>28</v>
      </c>
      <c r="Q20" s="184"/>
      <c r="R20" s="216" t="s">
        <v>47</v>
      </c>
      <c r="S20" s="216" t="s">
        <v>45</v>
      </c>
      <c r="T20" s="217" t="s">
        <v>46</v>
      </c>
      <c r="U20" s="132" t="s">
        <v>94</v>
      </c>
      <c r="V20" s="112"/>
      <c r="Z20" s="201" t="s">
        <v>9</v>
      </c>
      <c r="AA20" s="133" t="s">
        <v>764</v>
      </c>
      <c r="AB20" s="133" t="s">
        <v>765</v>
      </c>
      <c r="AC20" s="133" t="s">
        <v>766</v>
      </c>
      <c r="AD20" s="133" t="s">
        <v>767</v>
      </c>
      <c r="AE20" s="133" t="s">
        <v>768</v>
      </c>
      <c r="AF20" s="133" t="s">
        <v>769</v>
      </c>
      <c r="AG20" s="134"/>
      <c r="AH20" s="133" t="s">
        <v>723</v>
      </c>
      <c r="AI20" s="133" t="s">
        <v>724</v>
      </c>
      <c r="AJ20" s="133" t="s">
        <v>725</v>
      </c>
      <c r="AK20" s="133" t="s">
        <v>770</v>
      </c>
      <c r="AL20" s="133" t="s">
        <v>726</v>
      </c>
      <c r="AM20" s="133" t="s">
        <v>727</v>
      </c>
      <c r="AN20" s="201" t="s">
        <v>771</v>
      </c>
      <c r="AO20" s="201" t="s">
        <v>772</v>
      </c>
      <c r="AP20" s="201" t="s">
        <v>773</v>
      </c>
      <c r="AQ20" s="201" t="s">
        <v>774</v>
      </c>
      <c r="AR20" s="201" t="s">
        <v>775</v>
      </c>
      <c r="AS20" s="201" t="s">
        <v>776</v>
      </c>
      <c r="AT20" s="201" t="s">
        <v>777</v>
      </c>
      <c r="AU20" s="201" t="s">
        <v>735</v>
      </c>
      <c r="AV20" s="135"/>
      <c r="AW20" s="112">
        <v>4500</v>
      </c>
      <c r="AX20" s="112">
        <f t="shared" si="0"/>
        <v>6.3455057468637215E-3</v>
      </c>
      <c r="AY20" s="112">
        <f t="shared" si="1"/>
        <v>-1.7573360001427441E-2</v>
      </c>
      <c r="AZ20" s="112">
        <f t="shared" si="2"/>
        <v>2.3918865748291163E-2</v>
      </c>
      <c r="BA20" s="112">
        <f t="shared" si="3"/>
        <v>1.083888152118923</v>
      </c>
      <c r="BB20" s="112">
        <f t="shared" si="4"/>
        <v>0.49723244168089986</v>
      </c>
      <c r="BC20" s="112">
        <f t="shared" si="5"/>
        <v>-0.53288127208425895</v>
      </c>
      <c r="BD20" s="112">
        <f t="shared" si="6"/>
        <v>-0.27292989716655802</v>
      </c>
      <c r="BE20" s="112">
        <f t="shared" si="10"/>
        <v>5.7978886394080744</v>
      </c>
      <c r="BF20" s="112">
        <f t="shared" si="10"/>
        <v>5.7978886565939369</v>
      </c>
      <c r="BG20" s="112">
        <f t="shared" si="10"/>
        <v>5.7978888560893793</v>
      </c>
      <c r="BH20" s="112">
        <f t="shared" si="10"/>
        <v>5.797891171853542</v>
      </c>
      <c r="BI20" s="112">
        <f t="shared" si="10"/>
        <v>5.7979180532815278</v>
      </c>
      <c r="BJ20" s="112">
        <f t="shared" si="10"/>
        <v>5.7982300654593724</v>
      </c>
      <c r="BK20" s="112">
        <f t="shared" si="10"/>
        <v>5.8018478461907499</v>
      </c>
      <c r="BL20" s="112">
        <f t="shared" si="8"/>
        <v>5.8433190821949506</v>
      </c>
      <c r="BM20" s="112"/>
      <c r="BN20" s="112"/>
      <c r="BO20" s="112"/>
      <c r="BP20" s="112"/>
    </row>
    <row r="21" spans="1:68" s="158" customFormat="1" ht="12.95" customHeight="1" x14ac:dyDescent="0.2">
      <c r="A21" s="136" t="s">
        <v>133</v>
      </c>
      <c r="B21" s="137" t="s">
        <v>81</v>
      </c>
      <c r="C21" s="138">
        <v>31143.25</v>
      </c>
      <c r="D21" s="138" t="s">
        <v>125</v>
      </c>
      <c r="E21" s="112">
        <f t="shared" ref="E21:E84" si="11">+(C21-C$7)/C$8</f>
        <v>-8092.0044330882529</v>
      </c>
      <c r="F21" s="112">
        <f t="shared" ref="F21:F84" si="12">ROUND(2*E21,0)/2</f>
        <v>-8092</v>
      </c>
      <c r="G21" s="200">
        <f t="shared" ref="G21:G52" si="13">+C21-(C$7+F21*C$8)</f>
        <v>-3.0295999968075193E-3</v>
      </c>
      <c r="H21" s="218"/>
      <c r="I21" s="218">
        <f t="shared" ref="I21:I48" si="14">G21</f>
        <v>-3.0295999968075193E-3</v>
      </c>
      <c r="J21" s="218"/>
      <c r="K21" s="218"/>
      <c r="L21" s="218"/>
      <c r="N21" s="218"/>
      <c r="O21" s="218"/>
      <c r="P21" s="219">
        <f t="shared" ref="P21:P84" si="15">C21-15018.5</f>
        <v>16124.75</v>
      </c>
      <c r="Q21" s="184"/>
      <c r="R21" s="158">
        <f t="shared" ref="R21:R84" si="16">+(N21-G21)^2</f>
        <v>9.1784761406561208E-6</v>
      </c>
      <c r="S21" s="220"/>
      <c r="T21" s="158">
        <f t="shared" ref="T21:T84" si="17">+S21*R21</f>
        <v>0</v>
      </c>
      <c r="U21" s="218"/>
      <c r="V21" s="112"/>
      <c r="Y21" s="61"/>
      <c r="Z21" s="112">
        <f t="shared" ref="Z21:Z84" si="18">F21</f>
        <v>-8092</v>
      </c>
      <c r="AA21" s="112">
        <f t="shared" ref="AA21:AA84" si="19">AB$3+AB$4*Z21+AB$5*Z21^2+AH21</f>
        <v>-1.9133010910288222E-2</v>
      </c>
      <c r="AB21" s="112">
        <f t="shared" ref="AB21:AB84" si="20">IF(S21&lt;&gt;0,G21-AH21, -9999)</f>
        <v>-9999</v>
      </c>
      <c r="AC21" s="112">
        <f t="shared" ref="AC21:AC84" si="21">+G21-P21</f>
        <v>-16124.753029599997</v>
      </c>
      <c r="AD21" s="112">
        <f t="shared" ref="AD21:AD84" si="22">IF(S21&lt;&gt;0,G21-AA21, -9999)</f>
        <v>-9999</v>
      </c>
      <c r="AE21" s="112">
        <f t="shared" ref="AE21:AE84" si="23">+(G21-AA21)^2*S21</f>
        <v>0</v>
      </c>
      <c r="AF21" s="112">
        <f t="shared" ref="AF21:AF84" si="24">IF(S21&lt;&gt;0,G21-P21, -9999)</f>
        <v>-9999</v>
      </c>
      <c r="AG21" s="139"/>
      <c r="AH21" s="112">
        <f t="shared" ref="AH21:AH84" si="25">$AB$6*($AB$11/AI21*AJ21+$AB$12)</f>
        <v>-4.0862422263032494E-2</v>
      </c>
      <c r="AI21" s="112">
        <f t="shared" ref="AI21:AI84" si="26">1+$AB$7*COS(AL21)</f>
        <v>0.9348633399784374</v>
      </c>
      <c r="AJ21" s="112">
        <f t="shared" ref="AJ21:AJ84" si="27">SIN(AL21+RADIANS($AB$9))</f>
        <v>-0.94902131967423842</v>
      </c>
      <c r="AK21" s="112">
        <f t="shared" ref="AK21:AK84" si="28">$AB$7*SIN(AL21)</f>
        <v>-7.2404309903395844E-2</v>
      </c>
      <c r="AL21" s="112">
        <f t="shared" ref="AL21:AL84" si="29">2*ATAN(AM21)</f>
        <v>-2.303403694084186</v>
      </c>
      <c r="AM21" s="112">
        <f t="shared" ref="AM21:AM84" si="30">SQRT((1+$AB$7)/(1-$AB$7))*TAN(AN21/2)</f>
        <v>-2.2447350212188426</v>
      </c>
      <c r="AN21" s="112">
        <f t="shared" ref="AN21:AT30" si="31">$AU21+$AB$7*SIN(AO21)</f>
        <v>4.0547725677937896</v>
      </c>
      <c r="AO21" s="112">
        <f t="shared" si="31"/>
        <v>4.0547725712524683</v>
      </c>
      <c r="AP21" s="112">
        <f t="shared" si="31"/>
        <v>4.0547725131517467</v>
      </c>
      <c r="AQ21" s="112">
        <f t="shared" si="31"/>
        <v>4.0547734891590999</v>
      </c>
      <c r="AR21" s="112">
        <f t="shared" si="31"/>
        <v>4.054757093823171</v>
      </c>
      <c r="AS21" s="112">
        <f t="shared" si="31"/>
        <v>4.0550325550019233</v>
      </c>
      <c r="AT21" s="112">
        <f t="shared" si="31"/>
        <v>4.0504174339188674</v>
      </c>
      <c r="AU21" s="112">
        <f t="shared" ref="AU21:AU84" si="32">RADIANS($AB$9)+$AB$18*(F21-AB$15)</f>
        <v>4.1318534686318991</v>
      </c>
      <c r="AV21" s="112"/>
      <c r="AW21" s="112">
        <v>4750</v>
      </c>
      <c r="AX21" s="112">
        <f t="shared" si="0"/>
        <v>7.0031810993098007E-3</v>
      </c>
      <c r="AY21" s="112">
        <f t="shared" si="1"/>
        <v>-1.8287468543188395E-2</v>
      </c>
      <c r="AZ21" s="112">
        <f t="shared" si="2"/>
        <v>2.5290649642498195E-2</v>
      </c>
      <c r="BA21" s="112">
        <f t="shared" si="3"/>
        <v>1.0858257198876629</v>
      </c>
      <c r="BB21" s="112">
        <f t="shared" si="4"/>
        <v>0.53201057430117193</v>
      </c>
      <c r="BC21" s="112">
        <f t="shared" si="5"/>
        <v>-0.4923139901008487</v>
      </c>
      <c r="BD21" s="112">
        <f t="shared" si="6"/>
        <v>-0.25125234716855865</v>
      </c>
      <c r="BE21" s="112">
        <f t="shared" si="10"/>
        <v>5.8351046132885287</v>
      </c>
      <c r="BF21" s="112">
        <f t="shared" si="10"/>
        <v>5.8351046310845689</v>
      </c>
      <c r="BG21" s="112">
        <f t="shared" si="10"/>
        <v>5.8351048338252749</v>
      </c>
      <c r="BH21" s="112">
        <f t="shared" si="10"/>
        <v>5.8351071435396324</v>
      </c>
      <c r="BI21" s="112">
        <f t="shared" si="10"/>
        <v>5.8351334566753561</v>
      </c>
      <c r="BJ21" s="112">
        <f t="shared" si="10"/>
        <v>5.8354332023422186</v>
      </c>
      <c r="BK21" s="112">
        <f t="shared" si="10"/>
        <v>5.8388447162353598</v>
      </c>
      <c r="BL21" s="112">
        <f t="shared" si="8"/>
        <v>5.8772983073689309</v>
      </c>
      <c r="BM21" s="112"/>
      <c r="BN21" s="112"/>
      <c r="BO21" s="112"/>
      <c r="BP21" s="112"/>
    </row>
    <row r="22" spans="1:68" s="158" customFormat="1" ht="12.95" customHeight="1" x14ac:dyDescent="0.2">
      <c r="A22" s="136" t="s">
        <v>133</v>
      </c>
      <c r="B22" s="137" t="s">
        <v>81</v>
      </c>
      <c r="C22" s="138">
        <v>31150.1</v>
      </c>
      <c r="D22" s="138" t="s">
        <v>125</v>
      </c>
      <c r="E22" s="112">
        <f t="shared" si="11"/>
        <v>-8081.9811116726751</v>
      </c>
      <c r="F22" s="112">
        <f t="shared" si="12"/>
        <v>-8082</v>
      </c>
      <c r="G22" s="200">
        <f t="shared" si="13"/>
        <v>1.2908400000014808E-2</v>
      </c>
      <c r="I22" s="218">
        <f t="shared" si="14"/>
        <v>1.2908400000014808E-2</v>
      </c>
      <c r="J22" s="218"/>
      <c r="K22" s="218"/>
      <c r="L22" s="218"/>
      <c r="N22" s="218"/>
      <c r="O22" s="218"/>
      <c r="P22" s="219">
        <f t="shared" si="15"/>
        <v>16131.599999999999</v>
      </c>
      <c r="Q22" s="184"/>
      <c r="R22" s="158">
        <f t="shared" si="16"/>
        <v>1.6662679056038231E-4</v>
      </c>
      <c r="S22" s="220"/>
      <c r="T22" s="158">
        <f t="shared" si="17"/>
        <v>0</v>
      </c>
      <c r="U22" s="218"/>
      <c r="V22" s="112"/>
      <c r="Y22" s="61"/>
      <c r="Z22" s="112">
        <f t="shared" si="18"/>
        <v>-8082</v>
      </c>
      <c r="AA22" s="112">
        <f t="shared" si="19"/>
        <v>-1.9144762021301585E-2</v>
      </c>
      <c r="AB22" s="112">
        <f t="shared" si="20"/>
        <v>-9999</v>
      </c>
      <c r="AC22" s="112">
        <f t="shared" si="21"/>
        <v>-16131.587091599999</v>
      </c>
      <c r="AD22" s="112">
        <f t="shared" si="22"/>
        <v>-9999</v>
      </c>
      <c r="AE22" s="112">
        <f t="shared" si="23"/>
        <v>0</v>
      </c>
      <c r="AF22" s="112">
        <f t="shared" si="24"/>
        <v>-9999</v>
      </c>
      <c r="AG22" s="139"/>
      <c r="AH22" s="112">
        <f t="shared" si="25"/>
        <v>-4.0840366344102069E-2</v>
      </c>
      <c r="AI22" s="112">
        <f t="shared" si="26"/>
        <v>0.9349506408259548</v>
      </c>
      <c r="AJ22" s="112">
        <f t="shared" si="27"/>
        <v>-0.94864077257049551</v>
      </c>
      <c r="AK22" s="112">
        <f t="shared" si="28"/>
        <v>-7.248275272364918E-2</v>
      </c>
      <c r="AL22" s="112">
        <f t="shared" si="29"/>
        <v>-2.3021986059918564</v>
      </c>
      <c r="AM22" s="112">
        <f t="shared" si="30"/>
        <v>-2.2411012713486165</v>
      </c>
      <c r="AN22" s="112">
        <f t="shared" si="31"/>
        <v>4.0560554325778035</v>
      </c>
      <c r="AO22" s="112">
        <f t="shared" si="31"/>
        <v>4.0560554360045593</v>
      </c>
      <c r="AP22" s="112">
        <f t="shared" si="31"/>
        <v>4.0560553783442677</v>
      </c>
      <c r="AQ22" s="112">
        <f t="shared" si="31"/>
        <v>4.056056348565491</v>
      </c>
      <c r="AR22" s="112">
        <f t="shared" si="31"/>
        <v>4.0560400232953686</v>
      </c>
      <c r="AS22" s="112">
        <f t="shared" si="31"/>
        <v>4.0563147638960908</v>
      </c>
      <c r="AT22" s="112">
        <f t="shared" si="31"/>
        <v>4.0517040758834995</v>
      </c>
      <c r="AU22" s="112">
        <f t="shared" si="32"/>
        <v>4.1332126376388576</v>
      </c>
      <c r="AV22" s="112"/>
      <c r="AW22" s="112">
        <v>5000</v>
      </c>
      <c r="AX22" s="112">
        <f t="shared" si="0"/>
        <v>7.6306831458977792E-3</v>
      </c>
      <c r="AY22" s="112">
        <f t="shared" si="1"/>
        <v>-1.899899945737632E-2</v>
      </c>
      <c r="AZ22" s="112">
        <f t="shared" si="2"/>
        <v>2.6629682603274099E-2</v>
      </c>
      <c r="BA22" s="112">
        <f t="shared" si="3"/>
        <v>1.0876280144376014</v>
      </c>
      <c r="BB22" s="112">
        <f t="shared" si="4"/>
        <v>0.56602871251920694</v>
      </c>
      <c r="BC22" s="112">
        <f t="shared" si="5"/>
        <v>-0.45160671037666023</v>
      </c>
      <c r="BD22" s="112">
        <f t="shared" si="6"/>
        <v>-0.22972096396185096</v>
      </c>
      <c r="BE22" s="112">
        <f t="shared" si="10"/>
        <v>5.8723847487159251</v>
      </c>
      <c r="BF22" s="112">
        <f t="shared" si="10"/>
        <v>5.872384766827377</v>
      </c>
      <c r="BG22" s="112">
        <f t="shared" si="10"/>
        <v>5.8723849696682411</v>
      </c>
      <c r="BH22" s="112">
        <f t="shared" si="10"/>
        <v>5.8723872414017864</v>
      </c>
      <c r="BI22" s="112">
        <f t="shared" si="10"/>
        <v>5.8724126837217181</v>
      </c>
      <c r="BJ22" s="112">
        <f t="shared" si="10"/>
        <v>5.8726976061787184</v>
      </c>
      <c r="BK22" s="112">
        <f t="shared" si="10"/>
        <v>5.8758859800533623</v>
      </c>
      <c r="BL22" s="112">
        <f t="shared" si="8"/>
        <v>5.9112775325429121</v>
      </c>
      <c r="BM22" s="112"/>
      <c r="BN22" s="112"/>
      <c r="BO22" s="112"/>
      <c r="BP22" s="112"/>
    </row>
    <row r="23" spans="1:68" s="158" customFormat="1" ht="12.95" customHeight="1" x14ac:dyDescent="0.2">
      <c r="A23" s="136" t="s">
        <v>133</v>
      </c>
      <c r="B23" s="137" t="s">
        <v>81</v>
      </c>
      <c r="C23" s="138">
        <v>31156.27</v>
      </c>
      <c r="D23" s="138" t="s">
        <v>125</v>
      </c>
      <c r="E23" s="112">
        <f t="shared" si="11"/>
        <v>-8072.9528061056462</v>
      </c>
      <c r="F23" s="112">
        <f t="shared" si="12"/>
        <v>-8073</v>
      </c>
      <c r="G23" s="200">
        <f t="shared" si="13"/>
        <v>3.2252600005449494E-2</v>
      </c>
      <c r="I23" s="218">
        <f t="shared" si="14"/>
        <v>3.2252600005449494E-2</v>
      </c>
      <c r="J23" s="218"/>
      <c r="K23" s="218"/>
      <c r="L23" s="218"/>
      <c r="N23" s="218"/>
      <c r="O23" s="218"/>
      <c r="P23" s="219">
        <f t="shared" si="15"/>
        <v>16137.77</v>
      </c>
      <c r="Q23" s="184"/>
      <c r="R23" s="158">
        <f t="shared" si="16"/>
        <v>1.0402302071115207E-3</v>
      </c>
      <c r="S23" s="220"/>
      <c r="T23" s="158">
        <f t="shared" si="17"/>
        <v>0</v>
      </c>
      <c r="U23" s="218"/>
      <c r="V23" s="112"/>
      <c r="Y23" s="61"/>
      <c r="Z23" s="112">
        <f t="shared" si="18"/>
        <v>-8073</v>
      </c>
      <c r="AA23" s="112">
        <f t="shared" si="19"/>
        <v>-1.9155275257638025E-2</v>
      </c>
      <c r="AB23" s="112">
        <f t="shared" si="20"/>
        <v>-9999</v>
      </c>
      <c r="AC23" s="112">
        <f t="shared" si="21"/>
        <v>-16137.737747399995</v>
      </c>
      <c r="AD23" s="112">
        <f t="shared" si="22"/>
        <v>-9999</v>
      </c>
      <c r="AE23" s="112">
        <f t="shared" si="23"/>
        <v>0</v>
      </c>
      <c r="AF23" s="112">
        <f t="shared" si="24"/>
        <v>-9999</v>
      </c>
      <c r="AG23" s="139"/>
      <c r="AH23" s="112">
        <f t="shared" si="25"/>
        <v>-4.0820456779683621E-2</v>
      </c>
      <c r="AI23" s="112">
        <f t="shared" si="26"/>
        <v>0.93502930633175541</v>
      </c>
      <c r="AJ23" s="112">
        <f t="shared" si="27"/>
        <v>-0.94829704115746283</v>
      </c>
      <c r="AK23" s="112">
        <f t="shared" si="28"/>
        <v>-7.2553273776024274E-2</v>
      </c>
      <c r="AL23" s="112">
        <f t="shared" si="29"/>
        <v>-2.3011138341598487</v>
      </c>
      <c r="AM23" s="112">
        <f t="shared" si="30"/>
        <v>-2.2378386987090138</v>
      </c>
      <c r="AN23" s="112">
        <f t="shared" si="31"/>
        <v>4.057210113366974</v>
      </c>
      <c r="AO23" s="112">
        <f t="shared" si="31"/>
        <v>4.0572101167651615</v>
      </c>
      <c r="AP23" s="112">
        <f t="shared" si="31"/>
        <v>4.0572100594996847</v>
      </c>
      <c r="AQ23" s="112">
        <f t="shared" si="31"/>
        <v>4.0572110245248583</v>
      </c>
      <c r="AR23" s="112">
        <f t="shared" si="31"/>
        <v>4.0571947622954179</v>
      </c>
      <c r="AS23" s="112">
        <f t="shared" si="31"/>
        <v>4.0574688530565099</v>
      </c>
      <c r="AT23" s="112">
        <f t="shared" si="31"/>
        <v>4.0528621823886555</v>
      </c>
      <c r="AU23" s="112">
        <f t="shared" si="32"/>
        <v>4.134435889745121</v>
      </c>
      <c r="AV23" s="112"/>
      <c r="AW23" s="112">
        <v>5250</v>
      </c>
      <c r="AX23" s="112">
        <f t="shared" si="0"/>
        <v>8.2258022895667499E-3</v>
      </c>
      <c r="AY23" s="112">
        <f t="shared" si="1"/>
        <v>-1.970795274399121E-2</v>
      </c>
      <c r="AZ23" s="112">
        <f t="shared" si="2"/>
        <v>2.793375503355796E-2</v>
      </c>
      <c r="BA23" s="112">
        <f t="shared" si="3"/>
        <v>1.0892901748890185</v>
      </c>
      <c r="BB23" s="112">
        <f t="shared" si="4"/>
        <v>0.59921302853456782</v>
      </c>
      <c r="BC23" s="112">
        <f t="shared" si="5"/>
        <v>-0.41076952693332414</v>
      </c>
      <c r="BD23" s="112">
        <f t="shared" si="6"/>
        <v>-0.20832224644887187</v>
      </c>
      <c r="BE23" s="112">
        <f t="shared" si="10"/>
        <v>5.909724320962443</v>
      </c>
      <c r="BF23" s="112">
        <f t="shared" si="10"/>
        <v>5.909724339059033</v>
      </c>
      <c r="BG23" s="112">
        <f t="shared" si="10"/>
        <v>5.9097245386274304</v>
      </c>
      <c r="BH23" s="112">
        <f t="shared" si="10"/>
        <v>5.909726739457863</v>
      </c>
      <c r="BI23" s="112">
        <f t="shared" si="10"/>
        <v>5.909751009981373</v>
      </c>
      <c r="BJ23" s="112">
        <f t="shared" si="10"/>
        <v>5.9100186474261198</v>
      </c>
      <c r="BK23" s="112">
        <f t="shared" si="10"/>
        <v>5.9129681025926137</v>
      </c>
      <c r="BL23" s="112">
        <f t="shared" si="8"/>
        <v>5.9452567577168924</v>
      </c>
      <c r="BM23" s="112"/>
      <c r="BN23" s="112"/>
      <c r="BO23" s="112"/>
      <c r="BP23" s="112"/>
    </row>
    <row r="24" spans="1:68" s="158" customFormat="1" ht="12.95" customHeight="1" x14ac:dyDescent="0.2">
      <c r="A24" s="140" t="s">
        <v>133</v>
      </c>
      <c r="B24" s="141" t="s">
        <v>81</v>
      </c>
      <c r="C24" s="142">
        <v>31162.41</v>
      </c>
      <c r="D24" s="142" t="s">
        <v>125</v>
      </c>
      <c r="E24" s="112">
        <f t="shared" si="11"/>
        <v>-8063.9683982966453</v>
      </c>
      <c r="F24" s="112">
        <f t="shared" si="12"/>
        <v>-8064</v>
      </c>
      <c r="G24" s="200">
        <f t="shared" si="13"/>
        <v>2.1596800001134397E-2</v>
      </c>
      <c r="I24" s="158">
        <f t="shared" si="14"/>
        <v>2.1596800001134397E-2</v>
      </c>
      <c r="O24" s="218"/>
      <c r="P24" s="221">
        <f t="shared" si="15"/>
        <v>16143.91</v>
      </c>
      <c r="Q24" s="184"/>
      <c r="R24" s="158">
        <f t="shared" si="16"/>
        <v>4.6642177028899872E-4</v>
      </c>
      <c r="S24" s="156"/>
      <c r="T24" s="158">
        <f t="shared" si="17"/>
        <v>0</v>
      </c>
      <c r="V24" s="112"/>
      <c r="Y24" s="61"/>
      <c r="Z24" s="112">
        <f t="shared" si="18"/>
        <v>-8064</v>
      </c>
      <c r="AA24" s="112">
        <f t="shared" si="19"/>
        <v>-1.9165729045040322E-2</v>
      </c>
      <c r="AB24" s="112">
        <f t="shared" si="20"/>
        <v>-9999</v>
      </c>
      <c r="AC24" s="112">
        <f t="shared" si="21"/>
        <v>-16143.888403199999</v>
      </c>
      <c r="AD24" s="112">
        <f t="shared" si="22"/>
        <v>-9999</v>
      </c>
      <c r="AE24" s="112">
        <f t="shared" si="23"/>
        <v>0</v>
      </c>
      <c r="AF24" s="112">
        <f t="shared" si="24"/>
        <v>-9999</v>
      </c>
      <c r="AG24" s="139"/>
      <c r="AH24" s="112">
        <f t="shared" si="25"/>
        <v>-4.0800491106936364E-2</v>
      </c>
      <c r="AI24" s="112">
        <f t="shared" si="26"/>
        <v>0.93510806155498416</v>
      </c>
      <c r="AJ24" s="112">
        <f t="shared" si="27"/>
        <v>-0.94795213569801473</v>
      </c>
      <c r="AK24" s="112">
        <f t="shared" si="28"/>
        <v>-7.2623721305093522E-2</v>
      </c>
      <c r="AL24" s="112">
        <f t="shared" si="29"/>
        <v>-2.3000288796812218</v>
      </c>
      <c r="AM24" s="112">
        <f t="shared" si="30"/>
        <v>-2.2345834891747165</v>
      </c>
      <c r="AN24" s="112">
        <f t="shared" si="31"/>
        <v>4.058364891360756</v>
      </c>
      <c r="AO24" s="112">
        <f t="shared" si="31"/>
        <v>4.0583648947305297</v>
      </c>
      <c r="AP24" s="112">
        <f t="shared" si="31"/>
        <v>4.0583648378583774</v>
      </c>
      <c r="AQ24" s="112">
        <f t="shared" si="31"/>
        <v>4.0583657976984426</v>
      </c>
      <c r="AR24" s="112">
        <f t="shared" si="31"/>
        <v>4.0583495984909721</v>
      </c>
      <c r="AS24" s="112">
        <f t="shared" si="31"/>
        <v>4.0586230381725965</v>
      </c>
      <c r="AT24" s="112">
        <f t="shared" si="31"/>
        <v>4.054020410956265</v>
      </c>
      <c r="AU24" s="112">
        <f t="shared" si="32"/>
        <v>4.1356591418513844</v>
      </c>
      <c r="AV24" s="112"/>
      <c r="AW24" s="112">
        <v>5500</v>
      </c>
      <c r="AX24" s="112">
        <f t="shared" si="0"/>
        <v>8.7863760411733514E-3</v>
      </c>
      <c r="AY24" s="112">
        <f t="shared" si="1"/>
        <v>-2.0414328403033064E-2</v>
      </c>
      <c r="AZ24" s="112">
        <f t="shared" si="2"/>
        <v>2.9200704444206416E-2</v>
      </c>
      <c r="BA24" s="112">
        <f t="shared" si="3"/>
        <v>1.0908076529206328</v>
      </c>
      <c r="BB24" s="112">
        <f t="shared" si="4"/>
        <v>0.63149078093409783</v>
      </c>
      <c r="BC24" s="112">
        <f t="shared" si="5"/>
        <v>-0.36981293683876232</v>
      </c>
      <c r="BD24" s="112">
        <f t="shared" si="6"/>
        <v>-0.18704303538385431</v>
      </c>
      <c r="BE24" s="112">
        <f t="shared" si="10"/>
        <v>5.9471184438295301</v>
      </c>
      <c r="BF24" s="112">
        <f t="shared" si="10"/>
        <v>5.9471184615545782</v>
      </c>
      <c r="BG24" s="112">
        <f t="shared" si="10"/>
        <v>5.94711865433624</v>
      </c>
      <c r="BH24" s="112">
        <f t="shared" si="10"/>
        <v>5.9471207510727417</v>
      </c>
      <c r="BI24" s="112">
        <f t="shared" si="10"/>
        <v>5.9471435555490286</v>
      </c>
      <c r="BJ24" s="112">
        <f t="shared" si="10"/>
        <v>5.9473915693305095</v>
      </c>
      <c r="BK24" s="112">
        <f t="shared" si="10"/>
        <v>5.9500875016305335</v>
      </c>
      <c r="BL24" s="112">
        <f t="shared" si="8"/>
        <v>5.9792359828908728</v>
      </c>
      <c r="BM24" s="112"/>
      <c r="BN24" s="112"/>
      <c r="BO24" s="112"/>
      <c r="BP24" s="112"/>
    </row>
    <row r="25" spans="1:68" s="158" customFormat="1" ht="12.95" customHeight="1" x14ac:dyDescent="0.2">
      <c r="A25" s="140" t="s">
        <v>133</v>
      </c>
      <c r="B25" s="141" t="s">
        <v>81</v>
      </c>
      <c r="C25" s="142">
        <v>31169.21</v>
      </c>
      <c r="D25" s="142" t="s">
        <v>125</v>
      </c>
      <c r="E25" s="112">
        <f t="shared" si="11"/>
        <v>-8054.0182398111074</v>
      </c>
      <c r="F25" s="112">
        <f t="shared" si="12"/>
        <v>-8054</v>
      </c>
      <c r="G25" s="200">
        <f t="shared" si="13"/>
        <v>-1.2465199997677701E-2</v>
      </c>
      <c r="I25" s="158">
        <f t="shared" si="14"/>
        <v>-1.2465199997677701E-2</v>
      </c>
      <c r="O25" s="218"/>
      <c r="P25" s="221">
        <f t="shared" si="15"/>
        <v>16150.71</v>
      </c>
      <c r="Q25" s="184"/>
      <c r="R25" s="158">
        <f t="shared" si="16"/>
        <v>1.5538121098210414E-4</v>
      </c>
      <c r="S25" s="156"/>
      <c r="T25" s="158">
        <f t="shared" si="17"/>
        <v>0</v>
      </c>
      <c r="V25" s="112"/>
      <c r="Y25" s="61"/>
      <c r="Z25" s="112">
        <f t="shared" si="18"/>
        <v>-8054</v>
      </c>
      <c r="AA25" s="112">
        <f t="shared" si="19"/>
        <v>-1.9177274653648369E-2</v>
      </c>
      <c r="AB25" s="112">
        <f t="shared" si="20"/>
        <v>-9999</v>
      </c>
      <c r="AC25" s="112">
        <f t="shared" si="21"/>
        <v>-16150.722465199997</v>
      </c>
      <c r="AD25" s="112">
        <f t="shared" si="22"/>
        <v>-9999</v>
      </c>
      <c r="AE25" s="112">
        <f t="shared" si="23"/>
        <v>0</v>
      </c>
      <c r="AF25" s="112">
        <f t="shared" si="24"/>
        <v>-9999</v>
      </c>
      <c r="AG25" s="139"/>
      <c r="AH25" s="112">
        <f t="shared" si="25"/>
        <v>-4.0778241233372155E-2</v>
      </c>
      <c r="AI25" s="112">
        <f t="shared" si="26"/>
        <v>0.93519567253667202</v>
      </c>
      <c r="AJ25" s="112">
        <f t="shared" si="27"/>
        <v>-0.94756753016314055</v>
      </c>
      <c r="AK25" s="112">
        <f t="shared" si="28"/>
        <v>-7.2701909970628489E-2</v>
      </c>
      <c r="AL25" s="112">
        <f t="shared" si="29"/>
        <v>-2.2988231602179039</v>
      </c>
      <c r="AM25" s="112">
        <f t="shared" si="30"/>
        <v>-2.2309751921872123</v>
      </c>
      <c r="AN25" s="112">
        <f t="shared" si="31"/>
        <v>4.0596480921606553</v>
      </c>
      <c r="AO25" s="112">
        <f t="shared" si="31"/>
        <v>4.0596480954990373</v>
      </c>
      <c r="AP25" s="112">
        <f t="shared" si="31"/>
        <v>4.059648039062159</v>
      </c>
      <c r="AQ25" s="112">
        <f t="shared" si="31"/>
        <v>4.0596489931539228</v>
      </c>
      <c r="AR25" s="112">
        <f t="shared" si="31"/>
        <v>4.0596328639475727</v>
      </c>
      <c r="AS25" s="112">
        <f t="shared" si="31"/>
        <v>4.0599055787653286</v>
      </c>
      <c r="AT25" s="112">
        <f t="shared" si="31"/>
        <v>4.055307474864942</v>
      </c>
      <c r="AU25" s="112">
        <f t="shared" si="32"/>
        <v>4.1370183108583438</v>
      </c>
      <c r="AV25" s="112"/>
      <c r="AW25" s="112">
        <v>5750</v>
      </c>
      <c r="AX25" s="112">
        <f t="shared" si="0"/>
        <v>9.3102959344901308E-3</v>
      </c>
      <c r="AY25" s="112">
        <f t="shared" si="1"/>
        <v>-2.111812643450188E-2</v>
      </c>
      <c r="AZ25" s="112">
        <f t="shared" si="2"/>
        <v>3.0428422368992011E-2</v>
      </c>
      <c r="BA25" s="112">
        <f t="shared" si="3"/>
        <v>1.0921762408805016</v>
      </c>
      <c r="BB25" s="112">
        <f t="shared" si="4"/>
        <v>0.66279066611900928</v>
      </c>
      <c r="BC25" s="112">
        <f t="shared" si="5"/>
        <v>-0.32874781358202476</v>
      </c>
      <c r="BD25" s="112">
        <f t="shared" si="6"/>
        <v>-0.16587047728822149</v>
      </c>
      <c r="BE25" s="112">
        <f t="shared" si="10"/>
        <v>5.9845620808563655</v>
      </c>
      <c r="BF25" s="112">
        <f t="shared" si="10"/>
        <v>5.9845620978376042</v>
      </c>
      <c r="BG25" s="112">
        <f t="shared" si="10"/>
        <v>5.9845622802716756</v>
      </c>
      <c r="BH25" s="112">
        <f t="shared" si="10"/>
        <v>5.9845642402099379</v>
      </c>
      <c r="BI25" s="112">
        <f t="shared" si="10"/>
        <v>5.9845852962788486</v>
      </c>
      <c r="BJ25" s="112">
        <f t="shared" si="10"/>
        <v>5.984811497879047</v>
      </c>
      <c r="BK25" s="112">
        <f t="shared" si="10"/>
        <v>5.987240551909693</v>
      </c>
      <c r="BL25" s="112">
        <f t="shared" si="8"/>
        <v>6.0132152080648531</v>
      </c>
      <c r="BM25" s="112"/>
      <c r="BN25" s="112"/>
      <c r="BO25" s="112"/>
      <c r="BP25" s="112"/>
    </row>
    <row r="26" spans="1:68" s="158" customFormat="1" ht="12.95" customHeight="1" x14ac:dyDescent="0.2">
      <c r="A26" s="140" t="s">
        <v>133</v>
      </c>
      <c r="B26" s="141" t="s">
        <v>81</v>
      </c>
      <c r="C26" s="142">
        <v>31173.3</v>
      </c>
      <c r="D26" s="142" t="s">
        <v>125</v>
      </c>
      <c r="E26" s="112">
        <f t="shared" si="11"/>
        <v>-8048.0335121337757</v>
      </c>
      <c r="F26" s="112">
        <f t="shared" si="12"/>
        <v>-8048</v>
      </c>
      <c r="G26" s="200">
        <f t="shared" si="13"/>
        <v>-2.2902399996382883E-2</v>
      </c>
      <c r="I26" s="158">
        <f t="shared" si="14"/>
        <v>-2.2902399996382883E-2</v>
      </c>
      <c r="O26" s="218"/>
      <c r="P26" s="221">
        <f t="shared" si="15"/>
        <v>16154.8</v>
      </c>
      <c r="Q26" s="184"/>
      <c r="R26" s="158">
        <f t="shared" si="16"/>
        <v>5.2451992559431862E-4</v>
      </c>
      <c r="S26" s="156"/>
      <c r="T26" s="158">
        <f t="shared" si="17"/>
        <v>0</v>
      </c>
      <c r="Y26" s="61"/>
      <c r="Z26" s="112">
        <f t="shared" si="18"/>
        <v>-8048</v>
      </c>
      <c r="AA26" s="112">
        <f t="shared" si="19"/>
        <v>-1.918416680259823E-2</v>
      </c>
      <c r="AB26" s="112">
        <f t="shared" si="20"/>
        <v>-9999</v>
      </c>
      <c r="AC26" s="112">
        <f t="shared" si="21"/>
        <v>-16154.822902399996</v>
      </c>
      <c r="AD26" s="112">
        <f t="shared" si="22"/>
        <v>-9999</v>
      </c>
      <c r="AE26" s="112">
        <f t="shared" si="23"/>
        <v>0</v>
      </c>
      <c r="AF26" s="112">
        <f t="shared" si="24"/>
        <v>-9999</v>
      </c>
      <c r="AG26" s="139"/>
      <c r="AH26" s="112">
        <f t="shared" si="25"/>
        <v>-4.0764858072636634E-2</v>
      </c>
      <c r="AI26" s="112">
        <f t="shared" si="26"/>
        <v>0.93524829224747119</v>
      </c>
      <c r="AJ26" s="112">
        <f t="shared" si="27"/>
        <v>-0.94733607084495031</v>
      </c>
      <c r="AK26" s="112">
        <f t="shared" si="28"/>
        <v>-7.2748779470742486E-2</v>
      </c>
      <c r="AL26" s="112">
        <f t="shared" si="29"/>
        <v>-2.2980996200448631</v>
      </c>
      <c r="AM26" s="112">
        <f t="shared" si="30"/>
        <v>-2.2288145455898767</v>
      </c>
      <c r="AN26" s="112">
        <f t="shared" si="31"/>
        <v>4.0604180703721582</v>
      </c>
      <c r="AO26" s="112">
        <f t="shared" si="31"/>
        <v>4.060418073691797</v>
      </c>
      <c r="AP26" s="112">
        <f t="shared" si="31"/>
        <v>4.0604180175151949</v>
      </c>
      <c r="AQ26" s="112">
        <f t="shared" si="31"/>
        <v>4.0604189681645551</v>
      </c>
      <c r="AR26" s="112">
        <f t="shared" si="31"/>
        <v>4.060402880946504</v>
      </c>
      <c r="AS26" s="112">
        <f t="shared" si="31"/>
        <v>4.0606751601226012</v>
      </c>
      <c r="AT26" s="112">
        <f t="shared" si="31"/>
        <v>4.0560797856565332</v>
      </c>
      <c r="AU26" s="112">
        <f t="shared" si="32"/>
        <v>4.1378338122625191</v>
      </c>
      <c r="AV26" s="112"/>
      <c r="AW26" s="112">
        <v>6000</v>
      </c>
      <c r="AX26" s="112">
        <f t="shared" si="0"/>
        <v>9.7955143652921906E-3</v>
      </c>
      <c r="AY26" s="112">
        <f t="shared" si="1"/>
        <v>-2.181934683839766E-2</v>
      </c>
      <c r="AZ26" s="112">
        <f t="shared" si="2"/>
        <v>3.1614861203689851E-2</v>
      </c>
      <c r="BA26" s="112">
        <f t="shared" si="3"/>
        <v>1.0933920984029477</v>
      </c>
      <c r="BB26" s="112">
        <f t="shared" si="4"/>
        <v>0.69304317059094478</v>
      </c>
      <c r="BC26" s="112">
        <f t="shared" si="5"/>
        <v>-0.28758537776961457</v>
      </c>
      <c r="BD26" s="112">
        <f t="shared" si="6"/>
        <v>-0.14479198983529315</v>
      </c>
      <c r="BE26" s="112">
        <f t="shared" si="10"/>
        <v>6.022050057467915</v>
      </c>
      <c r="BF26" s="112">
        <f t="shared" si="10"/>
        <v>6.0220500733296056</v>
      </c>
      <c r="BG26" s="112">
        <f t="shared" si="10"/>
        <v>6.0220502419095725</v>
      </c>
      <c r="BH26" s="112">
        <f t="shared" si="10"/>
        <v>6.0220520335974417</v>
      </c>
      <c r="BI26" s="112">
        <f t="shared" si="10"/>
        <v>6.0220710758153908</v>
      </c>
      <c r="BJ26" s="112">
        <f t="shared" si="10"/>
        <v>6.0222734522150017</v>
      </c>
      <c r="BK26" s="112">
        <f t="shared" si="10"/>
        <v>6.0244235893230913</v>
      </c>
      <c r="BL26" s="112">
        <f t="shared" si="8"/>
        <v>6.0471944332388334</v>
      </c>
      <c r="BM26" s="112"/>
      <c r="BN26" s="112"/>
      <c r="BO26" s="112"/>
      <c r="BP26" s="112"/>
    </row>
    <row r="27" spans="1:68" s="158" customFormat="1" ht="12.95" customHeight="1" x14ac:dyDescent="0.2">
      <c r="A27" s="140" t="s">
        <v>133</v>
      </c>
      <c r="B27" s="141" t="s">
        <v>81</v>
      </c>
      <c r="C27" s="142">
        <v>31177.37</v>
      </c>
      <c r="D27" s="142" t="s">
        <v>125</v>
      </c>
      <c r="E27" s="112">
        <f t="shared" si="11"/>
        <v>-8042.0780496284606</v>
      </c>
      <c r="F27" s="112">
        <f t="shared" si="12"/>
        <v>-8042</v>
      </c>
      <c r="G27" s="200">
        <f t="shared" si="13"/>
        <v>-5.3339599999162601E-2</v>
      </c>
      <c r="I27" s="158">
        <f t="shared" si="14"/>
        <v>-5.3339599999162601E-2</v>
      </c>
      <c r="O27" s="218"/>
      <c r="P27" s="221">
        <f t="shared" si="15"/>
        <v>16158.869999999999</v>
      </c>
      <c r="Q27" s="184"/>
      <c r="R27" s="158">
        <f t="shared" si="16"/>
        <v>2.8451129280706671E-3</v>
      </c>
      <c r="S27" s="156"/>
      <c r="T27" s="158">
        <f t="shared" si="17"/>
        <v>0</v>
      </c>
      <c r="Y27" s="61"/>
      <c r="Z27" s="112">
        <f t="shared" si="18"/>
        <v>-8042</v>
      </c>
      <c r="AA27" s="112">
        <f t="shared" si="19"/>
        <v>-1.9191032543398389E-2</v>
      </c>
      <c r="AB27" s="112">
        <f t="shared" si="20"/>
        <v>-9999</v>
      </c>
      <c r="AC27" s="112">
        <f t="shared" si="21"/>
        <v>-16158.923339599998</v>
      </c>
      <c r="AD27" s="112">
        <f t="shared" si="22"/>
        <v>-9999</v>
      </c>
      <c r="AE27" s="112">
        <f t="shared" si="23"/>
        <v>0</v>
      </c>
      <c r="AF27" s="112">
        <f t="shared" si="24"/>
        <v>-9999</v>
      </c>
      <c r="AG27" s="139"/>
      <c r="AH27" s="112">
        <f t="shared" si="25"/>
        <v>-4.0751449988464895E-2</v>
      </c>
      <c r="AI27" s="112">
        <f t="shared" si="26"/>
        <v>0.93530095178582462</v>
      </c>
      <c r="AJ27" s="112">
        <f t="shared" si="27"/>
        <v>-0.94710408944633695</v>
      </c>
      <c r="AK27" s="112">
        <f t="shared" si="28"/>
        <v>-7.2795616155998236E-2</v>
      </c>
      <c r="AL27" s="112">
        <f t="shared" si="29"/>
        <v>-2.2973759984196014</v>
      </c>
      <c r="AM27" s="112">
        <f t="shared" si="30"/>
        <v>-2.2266571378775484</v>
      </c>
      <c r="AN27" s="112">
        <f t="shared" si="31"/>
        <v>4.0611880919224204</v>
      </c>
      <c r="AO27" s="112">
        <f t="shared" si="31"/>
        <v>4.0611880952233834</v>
      </c>
      <c r="AP27" s="112">
        <f t="shared" si="31"/>
        <v>4.0611880393063924</v>
      </c>
      <c r="AQ27" s="112">
        <f t="shared" si="31"/>
        <v>4.0611889865183057</v>
      </c>
      <c r="AR27" s="112">
        <f t="shared" si="31"/>
        <v>4.061172941278878</v>
      </c>
      <c r="AS27" s="112">
        <f t="shared" si="31"/>
        <v>4.0614447842743617</v>
      </c>
      <c r="AT27" s="112">
        <f t="shared" si="31"/>
        <v>4.0568521508180266</v>
      </c>
      <c r="AU27" s="112">
        <f t="shared" si="32"/>
        <v>4.1386493136666944</v>
      </c>
      <c r="AV27" s="112"/>
      <c r="AW27" s="112">
        <v>6250</v>
      </c>
      <c r="AX27" s="112">
        <f t="shared" si="0"/>
        <v>1.0240051304873696E-2</v>
      </c>
      <c r="AY27" s="112">
        <f t="shared" si="1"/>
        <v>-2.2517989614720409E-2</v>
      </c>
      <c r="AZ27" s="112">
        <f t="shared" si="2"/>
        <v>3.2758040919594104E-2</v>
      </c>
      <c r="BA27" s="112">
        <f t="shared" si="3"/>
        <v>1.0944517772121503</v>
      </c>
      <c r="BB27" s="112">
        <f t="shared" si="4"/>
        <v>0.72218092058161365</v>
      </c>
      <c r="BC27" s="112">
        <f t="shared" si="5"/>
        <v>-0.2463371652924897</v>
      </c>
      <c r="BD27" s="112">
        <f t="shared" si="6"/>
        <v>-0.12379522851767277</v>
      </c>
      <c r="BE27" s="112">
        <f t="shared" si="10"/>
        <v>6.0595770740057935</v>
      </c>
      <c r="BF27" s="112">
        <f t="shared" si="10"/>
        <v>6.0595770883816158</v>
      </c>
      <c r="BG27" s="112">
        <f t="shared" si="10"/>
        <v>6.0595772397584247</v>
      </c>
      <c r="BH27" s="112">
        <f t="shared" si="10"/>
        <v>6.0595788337496748</v>
      </c>
      <c r="BI27" s="112">
        <f t="shared" si="10"/>
        <v>6.0595956183734225</v>
      </c>
      <c r="BJ27" s="112">
        <f t="shared" si="10"/>
        <v>6.059772355477441</v>
      </c>
      <c r="BK27" s="112">
        <f t="shared" si="10"/>
        <v>6.0616329151442807</v>
      </c>
      <c r="BL27" s="112">
        <f t="shared" si="8"/>
        <v>6.0811736584128147</v>
      </c>
      <c r="BM27" s="112"/>
      <c r="BN27" s="112"/>
      <c r="BO27" s="112"/>
      <c r="BP27" s="112"/>
    </row>
    <row r="28" spans="1:68" s="158" customFormat="1" ht="12.95" customHeight="1" x14ac:dyDescent="0.2">
      <c r="A28" s="140" t="s">
        <v>133</v>
      </c>
      <c r="B28" s="141" t="s">
        <v>81</v>
      </c>
      <c r="C28" s="143">
        <v>31193.16</v>
      </c>
      <c r="D28" s="142" t="s">
        <v>125</v>
      </c>
      <c r="E28" s="112">
        <f t="shared" si="11"/>
        <v>-8018.9731963215972</v>
      </c>
      <c r="F28" s="112">
        <f t="shared" si="12"/>
        <v>-8019</v>
      </c>
      <c r="G28" s="200">
        <f t="shared" si="13"/>
        <v>1.8317800004297169E-2</v>
      </c>
      <c r="I28" s="158">
        <f t="shared" si="14"/>
        <v>1.8317800004297169E-2</v>
      </c>
      <c r="O28" s="218"/>
      <c r="P28" s="221">
        <f t="shared" si="15"/>
        <v>16174.66</v>
      </c>
      <c r="Q28" s="184"/>
      <c r="R28" s="158">
        <f t="shared" si="16"/>
        <v>3.3554179699742939E-4</v>
      </c>
      <c r="S28" s="156"/>
      <c r="T28" s="158">
        <f t="shared" si="17"/>
        <v>0</v>
      </c>
      <c r="Y28" s="61"/>
      <c r="Z28" s="112">
        <f t="shared" si="18"/>
        <v>-8019</v>
      </c>
      <c r="AA28" s="112">
        <f t="shared" si="19"/>
        <v>-1.9217106633856989E-2</v>
      </c>
      <c r="AB28" s="112">
        <f t="shared" si="20"/>
        <v>-9999</v>
      </c>
      <c r="AC28" s="112">
        <f t="shared" si="21"/>
        <v>-16174.641682199996</v>
      </c>
      <c r="AD28" s="112">
        <f t="shared" si="22"/>
        <v>-9999</v>
      </c>
      <c r="AE28" s="112">
        <f t="shared" si="23"/>
        <v>0</v>
      </c>
      <c r="AF28" s="112">
        <f t="shared" si="24"/>
        <v>-9999</v>
      </c>
      <c r="AG28" s="139"/>
      <c r="AH28" s="112">
        <f t="shared" si="25"/>
        <v>-4.0699821504085285E-2</v>
      </c>
      <c r="AI28" s="112">
        <f t="shared" si="26"/>
        <v>0.93550318210358907</v>
      </c>
      <c r="AJ28" s="112">
        <f t="shared" si="27"/>
        <v>-0.94620998971265791</v>
      </c>
      <c r="AK28" s="112">
        <f t="shared" si="28"/>
        <v>-7.2974852192990547E-2</v>
      </c>
      <c r="AL28" s="112">
        <f t="shared" si="29"/>
        <v>-2.2946013597659203</v>
      </c>
      <c r="AM28" s="112">
        <f t="shared" si="30"/>
        <v>-2.2184169359336257</v>
      </c>
      <c r="AN28" s="112">
        <f t="shared" si="31"/>
        <v>4.0641402432743226</v>
      </c>
      <c r="AO28" s="112">
        <f t="shared" si="31"/>
        <v>4.064140246504329</v>
      </c>
      <c r="AP28" s="112">
        <f t="shared" si="31"/>
        <v>4.0641401915763167</v>
      </c>
      <c r="AQ28" s="112">
        <f t="shared" si="31"/>
        <v>4.0641411256577102</v>
      </c>
      <c r="AR28" s="112">
        <f t="shared" si="31"/>
        <v>4.0641252412408315</v>
      </c>
      <c r="AS28" s="112">
        <f t="shared" si="31"/>
        <v>4.0643954072702337</v>
      </c>
      <c r="AT28" s="112">
        <f t="shared" si="31"/>
        <v>4.0598133881301113</v>
      </c>
      <c r="AU28" s="112">
        <f t="shared" si="32"/>
        <v>4.1417754023827014</v>
      </c>
      <c r="AV28" s="112"/>
      <c r="AW28" s="112">
        <v>6500</v>
      </c>
      <c r="AX28" s="112">
        <f t="shared" si="0"/>
        <v>1.0642000837977342E-2</v>
      </c>
      <c r="AY28" s="112">
        <f t="shared" si="1"/>
        <v>-2.3214054763470122E-2</v>
      </c>
      <c r="AZ28" s="112">
        <f t="shared" si="2"/>
        <v>3.3856055601447464E-2</v>
      </c>
      <c r="BA28" s="112">
        <f t="shared" si="3"/>
        <v>1.0953522438059924</v>
      </c>
      <c r="BB28" s="112">
        <f t="shared" si="4"/>
        <v>0.75013902541542976</v>
      </c>
      <c r="BC28" s="112">
        <f t="shared" si="5"/>
        <v>-0.20501499314681679</v>
      </c>
      <c r="BD28" s="112">
        <f t="shared" si="6"/>
        <v>-0.10286805442359012</v>
      </c>
      <c r="BE28" s="112">
        <f t="shared" si="10"/>
        <v>6.097137719574409</v>
      </c>
      <c r="BF28" s="112">
        <f t="shared" si="10"/>
        <v>6.097137732120558</v>
      </c>
      <c r="BG28" s="112">
        <f t="shared" si="10"/>
        <v>6.0971378632040327</v>
      </c>
      <c r="BH28" s="112">
        <f t="shared" si="10"/>
        <v>6.0971392327776686</v>
      </c>
      <c r="BI28" s="112">
        <f t="shared" si="10"/>
        <v>6.0971535422028404</v>
      </c>
      <c r="BJ28" s="112">
        <f t="shared" si="10"/>
        <v>6.0973030460248463</v>
      </c>
      <c r="BK28" s="112">
        <f t="shared" si="10"/>
        <v>6.0988648002974584</v>
      </c>
      <c r="BL28" s="112">
        <f t="shared" si="8"/>
        <v>6.115152883586795</v>
      </c>
      <c r="BM28" s="112"/>
      <c r="BN28" s="112"/>
      <c r="BO28" s="112"/>
      <c r="BP28" s="112"/>
    </row>
    <row r="29" spans="1:68" s="158" customFormat="1" ht="12.95" customHeight="1" x14ac:dyDescent="0.2">
      <c r="A29" s="140" t="s">
        <v>133</v>
      </c>
      <c r="B29" s="141" t="s">
        <v>81</v>
      </c>
      <c r="C29" s="143">
        <v>31212.23</v>
      </c>
      <c r="D29" s="142" t="s">
        <v>125</v>
      </c>
      <c r="E29" s="112">
        <f t="shared" si="11"/>
        <v>-7991.0688548040644</v>
      </c>
      <c r="F29" s="112">
        <f t="shared" si="12"/>
        <v>-7991</v>
      </c>
      <c r="G29" s="200">
        <f t="shared" si="13"/>
        <v>-4.7055799997906433E-2</v>
      </c>
      <c r="I29" s="158">
        <f t="shared" si="14"/>
        <v>-4.7055799997906433E-2</v>
      </c>
      <c r="O29" s="218"/>
      <c r="P29" s="221">
        <f t="shared" si="15"/>
        <v>16193.73</v>
      </c>
      <c r="Q29" s="184"/>
      <c r="R29" s="158">
        <f t="shared" si="16"/>
        <v>2.2142483134429711E-3</v>
      </c>
      <c r="S29" s="156"/>
      <c r="T29" s="158">
        <f t="shared" si="17"/>
        <v>0</v>
      </c>
      <c r="Y29" s="61"/>
      <c r="Z29" s="112">
        <f t="shared" si="18"/>
        <v>-7991</v>
      </c>
      <c r="AA29" s="112">
        <f t="shared" si="19"/>
        <v>-1.92483255804888E-2</v>
      </c>
      <c r="AB29" s="112">
        <f t="shared" si="20"/>
        <v>-9999</v>
      </c>
      <c r="AC29" s="112">
        <f t="shared" si="21"/>
        <v>-16193.777055799997</v>
      </c>
      <c r="AD29" s="112">
        <f t="shared" si="22"/>
        <v>-9999</v>
      </c>
      <c r="AE29" s="112">
        <f t="shared" si="23"/>
        <v>0</v>
      </c>
      <c r="AF29" s="112">
        <f t="shared" si="24"/>
        <v>-9999</v>
      </c>
      <c r="AG29" s="139"/>
      <c r="AH29" s="112">
        <f t="shared" si="25"/>
        <v>-4.0636475458601017E-2</v>
      </c>
      <c r="AI29" s="112">
        <f t="shared" si="26"/>
        <v>0.9357501642954269</v>
      </c>
      <c r="AJ29" s="112">
        <f t="shared" si="27"/>
        <v>-0.94511115908747867</v>
      </c>
      <c r="AK29" s="112">
        <f t="shared" si="28"/>
        <v>-7.3192398398242056E-2</v>
      </c>
      <c r="AL29" s="112">
        <f t="shared" si="29"/>
        <v>-2.2912219166173209</v>
      </c>
      <c r="AM29" s="112">
        <f t="shared" si="30"/>
        <v>-2.2084488191088938</v>
      </c>
      <c r="AN29" s="112">
        <f t="shared" si="31"/>
        <v>4.0677350295325834</v>
      </c>
      <c r="AO29" s="112">
        <f t="shared" si="31"/>
        <v>4.0677350326775548</v>
      </c>
      <c r="AP29" s="112">
        <f t="shared" si="31"/>
        <v>4.0677349789402113</v>
      </c>
      <c r="AQ29" s="112">
        <f t="shared" si="31"/>
        <v>4.0677358971372639</v>
      </c>
      <c r="AR29" s="112">
        <f t="shared" si="31"/>
        <v>4.0677202082795558</v>
      </c>
      <c r="AS29" s="112">
        <f t="shared" si="31"/>
        <v>4.0679883223911695</v>
      </c>
      <c r="AT29" s="112">
        <f t="shared" si="31"/>
        <v>4.0634194539198392</v>
      </c>
      <c r="AU29" s="112">
        <f t="shared" si="32"/>
        <v>4.1455810756021867</v>
      </c>
      <c r="AV29" s="112"/>
      <c r="AW29" s="112">
        <v>6750</v>
      </c>
      <c r="AX29" s="112">
        <f t="shared" si="0"/>
        <v>1.0999537475437391E-2</v>
      </c>
      <c r="AY29" s="112">
        <f t="shared" si="1"/>
        <v>-2.3907542284646793E-2</v>
      </c>
      <c r="AZ29" s="112">
        <f t="shared" si="2"/>
        <v>3.4907079760084184E-2</v>
      </c>
      <c r="BA29" s="112">
        <f t="shared" si="3"/>
        <v>1.0960908997327443</v>
      </c>
      <c r="BB29" s="112">
        <f t="shared" si="4"/>
        <v>0.77685541096050026</v>
      </c>
      <c r="BC29" s="112">
        <f t="shared" si="5"/>
        <v>-0.16363092312388752</v>
      </c>
      <c r="BD29" s="112">
        <f t="shared" si="6"/>
        <v>-8.1998502959603273E-2</v>
      </c>
      <c r="BE29" s="112">
        <f t="shared" si="10"/>
        <v>6.1347264866246762</v>
      </c>
      <c r="BF29" s="112">
        <f t="shared" si="10"/>
        <v>6.134726497032557</v>
      </c>
      <c r="BG29" s="112">
        <f t="shared" si="10"/>
        <v>6.1347266050871854</v>
      </c>
      <c r="BH29" s="112">
        <f t="shared" si="10"/>
        <v>6.134727726910385</v>
      </c>
      <c r="BI29" s="112">
        <f t="shared" si="10"/>
        <v>6.1347393736682241</v>
      </c>
      <c r="BJ29" s="112">
        <f t="shared" si="10"/>
        <v>6.1348602889996391</v>
      </c>
      <c r="BK29" s="112">
        <f t="shared" si="10"/>
        <v>6.1361154896626022</v>
      </c>
      <c r="BL29" s="112">
        <f t="shared" si="8"/>
        <v>6.1491321087607753</v>
      </c>
      <c r="BM29" s="112"/>
      <c r="BN29" s="112"/>
      <c r="BO29" s="112"/>
      <c r="BP29" s="112"/>
    </row>
    <row r="30" spans="1:68" s="158" customFormat="1" ht="12.95" customHeight="1" x14ac:dyDescent="0.2">
      <c r="A30" s="140" t="s">
        <v>161</v>
      </c>
      <c r="B30" s="141" t="s">
        <v>81</v>
      </c>
      <c r="C30" s="143">
        <v>35874.485999999997</v>
      </c>
      <c r="D30" s="142" t="s">
        <v>125</v>
      </c>
      <c r="E30" s="112">
        <f t="shared" si="11"/>
        <v>-1168.9826636047485</v>
      </c>
      <c r="F30" s="112">
        <f t="shared" si="12"/>
        <v>-1169</v>
      </c>
      <c r="G30" s="200">
        <f t="shared" si="13"/>
        <v>1.1847800000396091E-2</v>
      </c>
      <c r="I30" s="158">
        <f t="shared" si="14"/>
        <v>1.1847800000396091E-2</v>
      </c>
      <c r="O30" s="218"/>
      <c r="P30" s="221">
        <f t="shared" si="15"/>
        <v>20855.985999999997</v>
      </c>
      <c r="Q30" s="184"/>
      <c r="R30" s="158">
        <f t="shared" si="16"/>
        <v>1.4037036484938563E-4</v>
      </c>
      <c r="S30" s="156"/>
      <c r="T30" s="158">
        <f t="shared" si="17"/>
        <v>0</v>
      </c>
      <c r="Y30" s="61"/>
      <c r="Z30" s="112">
        <f t="shared" si="18"/>
        <v>-1169</v>
      </c>
      <c r="AA30" s="112">
        <f t="shared" si="19"/>
        <v>-1.1610765914703751E-2</v>
      </c>
      <c r="AB30" s="112">
        <f t="shared" si="20"/>
        <v>-9999</v>
      </c>
      <c r="AC30" s="112">
        <f t="shared" si="21"/>
        <v>-20855.974152199997</v>
      </c>
      <c r="AD30" s="112">
        <f t="shared" si="22"/>
        <v>-9999</v>
      </c>
      <c r="AE30" s="112">
        <f t="shared" si="23"/>
        <v>0</v>
      </c>
      <c r="AF30" s="112">
        <f t="shared" si="24"/>
        <v>-9999</v>
      </c>
      <c r="AG30" s="139"/>
      <c r="AH30" s="112">
        <f t="shared" si="25"/>
        <v>-1.0922465654580568E-2</v>
      </c>
      <c r="AI30" s="112">
        <f t="shared" si="26"/>
        <v>1.0165854253728588</v>
      </c>
      <c r="AJ30" s="112">
        <f t="shared" si="27"/>
        <v>-0.33949422705218346</v>
      </c>
      <c r="AK30" s="112">
        <f t="shared" si="28"/>
        <v>-9.5969225466046928E-2</v>
      </c>
      <c r="AL30" s="112">
        <f t="shared" si="29"/>
        <v>-1.3996664207133023</v>
      </c>
      <c r="AM30" s="112">
        <f t="shared" si="30"/>
        <v>-0.84200330200124596</v>
      </c>
      <c r="AN30" s="112">
        <f t="shared" si="31"/>
        <v>4.9788514522446192</v>
      </c>
      <c r="AO30" s="112">
        <f t="shared" si="31"/>
        <v>4.9788514522752632</v>
      </c>
      <c r="AP30" s="112">
        <f t="shared" si="31"/>
        <v>4.9788514534701944</v>
      </c>
      <c r="AQ30" s="112">
        <f t="shared" si="31"/>
        <v>4.9788515000648257</v>
      </c>
      <c r="AR30" s="112">
        <f t="shared" si="31"/>
        <v>4.9788533169492641</v>
      </c>
      <c r="AS30" s="112">
        <f t="shared" si="31"/>
        <v>4.9789241540767977</v>
      </c>
      <c r="AT30" s="112">
        <f t="shared" si="31"/>
        <v>4.9816717889122053</v>
      </c>
      <c r="AU30" s="112">
        <f t="shared" si="32"/>
        <v>5.0728061721497673</v>
      </c>
      <c r="AV30" s="112"/>
      <c r="AW30" s="112">
        <v>7000</v>
      </c>
      <c r="AX30" s="112">
        <f t="shared" si="0"/>
        <v>1.1310922192848412E-2</v>
      </c>
      <c r="AY30" s="112">
        <f t="shared" si="1"/>
        <v>-2.4598452178250435E-2</v>
      </c>
      <c r="AZ30" s="112">
        <f t="shared" si="2"/>
        <v>3.5909374371098847E-2</v>
      </c>
      <c r="BA30" s="112">
        <f t="shared" si="3"/>
        <v>1.0966655991979959</v>
      </c>
      <c r="BB30" s="112">
        <f t="shared" si="4"/>
        <v>0.80227113955365004</v>
      </c>
      <c r="BC30" s="112">
        <f t="shared" si="5"/>
        <v>-0.12219722361476239</v>
      </c>
      <c r="BD30" s="112">
        <f t="shared" si="6"/>
        <v>-6.1174753366578044E-2</v>
      </c>
      <c r="BE30" s="112">
        <f t="shared" si="10"/>
        <v>6.1723377861881294</v>
      </c>
      <c r="BF30" s="112">
        <f t="shared" si="10"/>
        <v>6.1723377941960331</v>
      </c>
      <c r="BG30" s="112">
        <f t="shared" si="10"/>
        <v>6.1723378769273394</v>
      </c>
      <c r="BH30" s="112">
        <f t="shared" si="10"/>
        <v>6.1723387316415801</v>
      </c>
      <c r="BI30" s="112">
        <f t="shared" si="10"/>
        <v>6.1723475618664141</v>
      </c>
      <c r="BJ30" s="112">
        <f t="shared" si="10"/>
        <v>6.1724387881884679</v>
      </c>
      <c r="BK30" s="112">
        <f t="shared" si="10"/>
        <v>6.1733812064106646</v>
      </c>
      <c r="BL30" s="112">
        <f t="shared" si="8"/>
        <v>6.1831113339347556</v>
      </c>
      <c r="BM30" s="112"/>
      <c r="BN30" s="112"/>
      <c r="BO30" s="112"/>
      <c r="BP30" s="112"/>
    </row>
    <row r="31" spans="1:68" s="158" customFormat="1" ht="12.95" customHeight="1" x14ac:dyDescent="0.2">
      <c r="A31" s="140" t="s">
        <v>161</v>
      </c>
      <c r="B31" s="141" t="s">
        <v>81</v>
      </c>
      <c r="C31" s="143">
        <v>35924.375999999997</v>
      </c>
      <c r="D31" s="142" t="s">
        <v>125</v>
      </c>
      <c r="E31" s="112">
        <f t="shared" si="11"/>
        <v>-1095.9806920101105</v>
      </c>
      <c r="F31" s="112">
        <f t="shared" si="12"/>
        <v>-1096</v>
      </c>
      <c r="G31" s="200">
        <f t="shared" si="13"/>
        <v>1.3195200001064222E-2</v>
      </c>
      <c r="I31" s="158">
        <f t="shared" si="14"/>
        <v>1.3195200001064222E-2</v>
      </c>
      <c r="O31" s="218"/>
      <c r="P31" s="221">
        <f t="shared" si="15"/>
        <v>20905.875999999997</v>
      </c>
      <c r="Q31" s="184"/>
      <c r="R31" s="158">
        <f t="shared" si="16"/>
        <v>1.7411330306808524E-4</v>
      </c>
      <c r="S31" s="156"/>
      <c r="T31" s="158">
        <f t="shared" si="17"/>
        <v>0</v>
      </c>
      <c r="Y31" s="61"/>
      <c r="Z31" s="112">
        <f t="shared" si="18"/>
        <v>-1096</v>
      </c>
      <c r="AA31" s="112">
        <f t="shared" si="19"/>
        <v>-1.139843192679086E-2</v>
      </c>
      <c r="AB31" s="112">
        <f t="shared" si="20"/>
        <v>-9999</v>
      </c>
      <c r="AC31" s="112">
        <f t="shared" si="21"/>
        <v>-20905.862804799996</v>
      </c>
      <c r="AD31" s="112">
        <f t="shared" si="22"/>
        <v>-9999</v>
      </c>
      <c r="AE31" s="112">
        <f t="shared" si="23"/>
        <v>0</v>
      </c>
      <c r="AF31" s="112">
        <f t="shared" si="24"/>
        <v>-9999</v>
      </c>
      <c r="AG31" s="139"/>
      <c r="AH31" s="112">
        <f t="shared" si="25"/>
        <v>-1.0484278045675432E-2</v>
      </c>
      <c r="AI31" s="112">
        <f t="shared" si="26"/>
        <v>1.0175837050852508</v>
      </c>
      <c r="AJ31" s="112">
        <f t="shared" si="27"/>
        <v>-0.32968273303342904</v>
      </c>
      <c r="AK31" s="112">
        <f t="shared" si="28"/>
        <v>-9.579134557373406E-2</v>
      </c>
      <c r="AL31" s="112">
        <f t="shared" si="29"/>
        <v>-1.3892547840667449</v>
      </c>
      <c r="AM31" s="112">
        <f t="shared" si="30"/>
        <v>-0.83314546363784237</v>
      </c>
      <c r="AN31" s="112">
        <f t="shared" ref="AN31:AT40" si="33">$AU31+$AB$7*SIN(AO31)</f>
        <v>4.9890395334991364</v>
      </c>
      <c r="AO31" s="112">
        <f t="shared" si="33"/>
        <v>4.9890395335369266</v>
      </c>
      <c r="AP31" s="112">
        <f t="shared" si="33"/>
        <v>4.989039534957552</v>
      </c>
      <c r="AQ31" s="112">
        <f t="shared" si="33"/>
        <v>4.9890395883622372</v>
      </c>
      <c r="AR31" s="112">
        <f t="shared" si="33"/>
        <v>4.9890415959645988</v>
      </c>
      <c r="AS31" s="112">
        <f t="shared" si="33"/>
        <v>4.9891170559637423</v>
      </c>
      <c r="AT31" s="112">
        <f t="shared" si="33"/>
        <v>4.9919389881296929</v>
      </c>
      <c r="AU31" s="112">
        <f t="shared" si="32"/>
        <v>5.0827281059005704</v>
      </c>
      <c r="AV31" s="112"/>
      <c r="AW31" s="112">
        <v>7250</v>
      </c>
      <c r="AX31" s="112">
        <f t="shared" si="0"/>
        <v>1.1574508148284344E-2</v>
      </c>
      <c r="AY31" s="112">
        <f t="shared" si="1"/>
        <v>-2.5286784444281039E-2</v>
      </c>
      <c r="AZ31" s="112">
        <f t="shared" si="2"/>
        <v>3.6861292592565383E-2</v>
      </c>
      <c r="BA31" s="112">
        <f t="shared" si="3"/>
        <v>1.0970746637695883</v>
      </c>
      <c r="BB31" s="112">
        <f t="shared" si="4"/>
        <v>0.82633071288167015</v>
      </c>
      <c r="BC31" s="112">
        <f t="shared" si="5"/>
        <v>-8.0726329802428762E-2</v>
      </c>
      <c r="BD31" s="112">
        <f t="shared" si="6"/>
        <v>-4.0385098883823058E-2</v>
      </c>
      <c r="BE31" s="112">
        <f t="shared" si="10"/>
        <v>6.2099659636657734</v>
      </c>
      <c r="BF31" s="112">
        <f t="shared" si="10"/>
        <v>6.209965969068973</v>
      </c>
      <c r="BG31" s="112">
        <f t="shared" si="10"/>
        <v>6.2099660246970085</v>
      </c>
      <c r="BH31" s="112">
        <f t="shared" si="10"/>
        <v>6.2099665974091218</v>
      </c>
      <c r="BI31" s="112">
        <f t="shared" si="10"/>
        <v>6.209972493700155</v>
      </c>
      <c r="BJ31" s="112">
        <f t="shared" si="10"/>
        <v>6.2100331981313284</v>
      </c>
      <c r="BK31" s="112">
        <f t="shared" si="10"/>
        <v>6.210658156363837</v>
      </c>
      <c r="BL31" s="112">
        <f t="shared" si="8"/>
        <v>6.2170905591087369</v>
      </c>
      <c r="BM31" s="112"/>
      <c r="BN31" s="112"/>
      <c r="BO31" s="112"/>
      <c r="BP31" s="112"/>
    </row>
    <row r="32" spans="1:68" s="158" customFormat="1" ht="12.95" customHeight="1" x14ac:dyDescent="0.2">
      <c r="A32" s="144" t="s">
        <v>5</v>
      </c>
      <c r="C32" s="222">
        <f>C$4</f>
        <v>36673.375999999997</v>
      </c>
      <c r="D32" s="157"/>
      <c r="E32" s="112">
        <f t="shared" si="11"/>
        <v>0</v>
      </c>
      <c r="F32" s="112">
        <f t="shared" si="12"/>
        <v>0</v>
      </c>
      <c r="G32" s="200">
        <f t="shared" si="13"/>
        <v>0</v>
      </c>
      <c r="H32" s="158">
        <f>G32</f>
        <v>0</v>
      </c>
      <c r="I32" s="158">
        <f t="shared" si="14"/>
        <v>0</v>
      </c>
      <c r="O32" s="218"/>
      <c r="P32" s="221">
        <f t="shared" si="15"/>
        <v>21654.875999999997</v>
      </c>
      <c r="Q32" s="184"/>
      <c r="R32" s="158">
        <f t="shared" si="16"/>
        <v>0</v>
      </c>
      <c r="S32" s="156">
        <v>0.1</v>
      </c>
      <c r="T32" s="158">
        <f t="shared" si="17"/>
        <v>0</v>
      </c>
      <c r="Y32" s="61"/>
      <c r="Z32" s="112">
        <f t="shared" si="18"/>
        <v>0</v>
      </c>
      <c r="AA32" s="112">
        <f t="shared" si="19"/>
        <v>-8.0260692128830829E-3</v>
      </c>
      <c r="AB32" s="112">
        <f t="shared" si="20"/>
        <v>3.7474372781419723E-3</v>
      </c>
      <c r="AC32" s="112">
        <f t="shared" si="21"/>
        <v>-21654.875999999997</v>
      </c>
      <c r="AD32" s="112">
        <f t="shared" si="22"/>
        <v>8.0260692128830829E-3</v>
      </c>
      <c r="AE32" s="112">
        <f t="shared" si="23"/>
        <v>6.4417787009989671E-6</v>
      </c>
      <c r="AF32" s="112">
        <f t="shared" si="24"/>
        <v>-21654.875999999997</v>
      </c>
      <c r="AG32" s="139"/>
      <c r="AH32" s="112">
        <f t="shared" si="25"/>
        <v>-3.7474372781419723E-3</v>
      </c>
      <c r="AI32" s="112">
        <f t="shared" si="26"/>
        <v>1.0325086158811767</v>
      </c>
      <c r="AJ32" s="112">
        <f t="shared" si="27"/>
        <v>-0.17625991768222021</v>
      </c>
      <c r="AK32" s="112">
        <f t="shared" si="28"/>
        <v>-9.1806091654321714E-2</v>
      </c>
      <c r="AL32" s="112">
        <f t="shared" si="29"/>
        <v>-1.230472862847761</v>
      </c>
      <c r="AM32" s="112">
        <f t="shared" si="30"/>
        <v>-0.7067419280727133</v>
      </c>
      <c r="AN32" s="112">
        <f t="shared" si="33"/>
        <v>5.1432001538255516</v>
      </c>
      <c r="AO32" s="112">
        <f t="shared" si="33"/>
        <v>5.1432001542481567</v>
      </c>
      <c r="AP32" s="112">
        <f t="shared" si="33"/>
        <v>5.1432001646388406</v>
      </c>
      <c r="AQ32" s="112">
        <f t="shared" si="33"/>
        <v>5.1432004201163384</v>
      </c>
      <c r="AR32" s="112">
        <f t="shared" si="33"/>
        <v>5.1432067015402678</v>
      </c>
      <c r="AS32" s="112">
        <f t="shared" si="33"/>
        <v>5.1433611158842192</v>
      </c>
      <c r="AT32" s="112">
        <f t="shared" si="33"/>
        <v>5.1471408729022601</v>
      </c>
      <c r="AU32" s="112">
        <f t="shared" si="32"/>
        <v>5.231693029063301</v>
      </c>
      <c r="AV32" s="112"/>
      <c r="AW32" s="112">
        <v>7500</v>
      </c>
      <c r="AX32" s="112">
        <f t="shared" si="0"/>
        <v>1.1788746034493088E-2</v>
      </c>
      <c r="AY32" s="112">
        <f t="shared" si="1"/>
        <v>-2.5972539082738607E-2</v>
      </c>
      <c r="AZ32" s="112">
        <f t="shared" si="2"/>
        <v>3.7761285117231695E-2</v>
      </c>
      <c r="BA32" s="112">
        <f t="shared" si="3"/>
        <v>1.0973168939836198</v>
      </c>
      <c r="BB32" s="112">
        <f t="shared" si="4"/>
        <v>0.84898235446350656</v>
      </c>
      <c r="BC32" s="112">
        <f t="shared" si="5"/>
        <v>-3.9230802537966632E-2</v>
      </c>
      <c r="BD32" s="112">
        <f t="shared" si="6"/>
        <v>-1.9617917422769297E-2</v>
      </c>
      <c r="BE32" s="112">
        <f t="shared" si="10"/>
        <v>6.2476053150686459</v>
      </c>
      <c r="BF32" s="112">
        <f t="shared" si="10"/>
        <v>6.2476053177274107</v>
      </c>
      <c r="BG32" s="112">
        <f t="shared" si="10"/>
        <v>6.2476053450443674</v>
      </c>
      <c r="BH32" s="112">
        <f t="shared" si="10"/>
        <v>6.2476056257070951</v>
      </c>
      <c r="BI32" s="112">
        <f t="shared" si="10"/>
        <v>6.2476085093211946</v>
      </c>
      <c r="BJ32" s="112">
        <f t="shared" si="10"/>
        <v>6.2476381364310454</v>
      </c>
      <c r="BK32" s="112">
        <f t="shared" si="10"/>
        <v>6.2479425323758342</v>
      </c>
      <c r="BL32" s="112">
        <f t="shared" si="8"/>
        <v>6.2510697842827172</v>
      </c>
      <c r="BM32" s="112"/>
      <c r="BN32" s="112"/>
      <c r="BO32" s="112"/>
      <c r="BP32" s="112"/>
    </row>
    <row r="33" spans="1:68" s="158" customFormat="1" ht="12.95" customHeight="1" x14ac:dyDescent="0.2">
      <c r="A33" s="144" t="s">
        <v>109</v>
      </c>
      <c r="C33" s="222">
        <v>36673.387999999999</v>
      </c>
      <c r="D33" s="157"/>
      <c r="E33" s="112">
        <f t="shared" si="11"/>
        <v>1.7559103213352061E-2</v>
      </c>
      <c r="F33" s="112">
        <f t="shared" si="12"/>
        <v>0</v>
      </c>
      <c r="G33" s="200">
        <f t="shared" si="13"/>
        <v>1.2000000002444722E-2</v>
      </c>
      <c r="I33" s="158">
        <f t="shared" si="14"/>
        <v>1.2000000002444722E-2</v>
      </c>
      <c r="O33" s="218"/>
      <c r="P33" s="221">
        <f t="shared" si="15"/>
        <v>21654.887999999999</v>
      </c>
      <c r="Q33" s="184"/>
      <c r="R33" s="158">
        <f t="shared" si="16"/>
        <v>1.4400000005867331E-4</v>
      </c>
      <c r="S33" s="156">
        <v>0.1</v>
      </c>
      <c r="T33" s="158">
        <f t="shared" si="17"/>
        <v>1.4400000005867332E-5</v>
      </c>
      <c r="Y33" s="61"/>
      <c r="Z33" s="112">
        <f t="shared" si="18"/>
        <v>0</v>
      </c>
      <c r="AA33" s="112">
        <f t="shared" si="19"/>
        <v>-8.0260692128830829E-3</v>
      </c>
      <c r="AB33" s="112">
        <f t="shared" si="20"/>
        <v>1.5747437280586696E-2</v>
      </c>
      <c r="AC33" s="112">
        <f t="shared" si="21"/>
        <v>-21654.875999999997</v>
      </c>
      <c r="AD33" s="112">
        <f t="shared" si="22"/>
        <v>2.0026069215327805E-2</v>
      </c>
      <c r="AE33" s="112">
        <f t="shared" si="23"/>
        <v>4.0104344821710005E-5</v>
      </c>
      <c r="AF33" s="112">
        <f t="shared" si="24"/>
        <v>-21654.875999999997</v>
      </c>
      <c r="AG33" s="139"/>
      <c r="AH33" s="112">
        <f t="shared" si="25"/>
        <v>-3.7474372781419723E-3</v>
      </c>
      <c r="AI33" s="112">
        <f t="shared" si="26"/>
        <v>1.0325086158811767</v>
      </c>
      <c r="AJ33" s="112">
        <f t="shared" si="27"/>
        <v>-0.17625991768222021</v>
      </c>
      <c r="AK33" s="112">
        <f t="shared" si="28"/>
        <v>-9.1806091654321714E-2</v>
      </c>
      <c r="AL33" s="112">
        <f t="shared" si="29"/>
        <v>-1.230472862847761</v>
      </c>
      <c r="AM33" s="112">
        <f t="shared" si="30"/>
        <v>-0.7067419280727133</v>
      </c>
      <c r="AN33" s="112">
        <f t="shared" si="33"/>
        <v>5.1432001538255516</v>
      </c>
      <c r="AO33" s="112">
        <f t="shared" si="33"/>
        <v>5.1432001542481567</v>
      </c>
      <c r="AP33" s="112">
        <f t="shared" si="33"/>
        <v>5.1432001646388406</v>
      </c>
      <c r="AQ33" s="112">
        <f t="shared" si="33"/>
        <v>5.1432004201163384</v>
      </c>
      <c r="AR33" s="112">
        <f t="shared" si="33"/>
        <v>5.1432067015402678</v>
      </c>
      <c r="AS33" s="112">
        <f t="shared" si="33"/>
        <v>5.1433611158842192</v>
      </c>
      <c r="AT33" s="112">
        <f t="shared" si="33"/>
        <v>5.1471408729022601</v>
      </c>
      <c r="AU33" s="112">
        <f t="shared" si="32"/>
        <v>5.231693029063301</v>
      </c>
      <c r="AV33" s="112"/>
      <c r="AW33" s="112">
        <v>7750</v>
      </c>
      <c r="AX33" s="112">
        <f t="shared" si="0"/>
        <v>1.1952189024055052E-2</v>
      </c>
      <c r="AY33" s="112">
        <f t="shared" si="1"/>
        <v>-2.665571609362314E-2</v>
      </c>
      <c r="AZ33" s="112">
        <f t="shared" si="2"/>
        <v>3.8607905117678191E-2</v>
      </c>
      <c r="BA33" s="112">
        <f t="shared" si="3"/>
        <v>1.0973915776942262</v>
      </c>
      <c r="BB33" s="112">
        <f t="shared" si="4"/>
        <v>0.87017826860471714</v>
      </c>
      <c r="BC33" s="112">
        <f t="shared" si="5"/>
        <v>2.2767137831725191E-3</v>
      </c>
      <c r="BD33" s="112">
        <f t="shared" si="6"/>
        <v>1.138357383302207E-3</v>
      </c>
      <c r="BE33" s="112">
        <f t="shared" si="10"/>
        <v>6.2852501036009993</v>
      </c>
      <c r="BF33" s="112">
        <f t="shared" si="10"/>
        <v>6.2852501034461072</v>
      </c>
      <c r="BG33" s="112">
        <f t="shared" si="10"/>
        <v>6.2852501018557057</v>
      </c>
      <c r="BH33" s="112">
        <f t="shared" si="10"/>
        <v>6.2852500855257381</v>
      </c>
      <c r="BI33" s="112">
        <f t="shared" si="10"/>
        <v>6.2852499178525116</v>
      </c>
      <c r="BJ33" s="112">
        <f t="shared" si="10"/>
        <v>6.2852481962134066</v>
      </c>
      <c r="BK33" s="112">
        <f t="shared" si="10"/>
        <v>6.285230518727162</v>
      </c>
      <c r="BL33" s="112">
        <f t="shared" si="8"/>
        <v>6.2850490094566975</v>
      </c>
      <c r="BM33" s="112"/>
      <c r="BN33" s="112"/>
      <c r="BO33" s="112"/>
      <c r="BP33" s="112"/>
    </row>
    <row r="34" spans="1:68" s="158" customFormat="1" ht="12.95" customHeight="1" x14ac:dyDescent="0.2">
      <c r="A34" s="140" t="s">
        <v>161</v>
      </c>
      <c r="B34" s="141" t="s">
        <v>81</v>
      </c>
      <c r="C34" s="143">
        <v>37318.500999999997</v>
      </c>
      <c r="D34" s="142" t="s">
        <v>125</v>
      </c>
      <c r="E34" s="112">
        <f t="shared" si="11"/>
        <v>943.98470485049745</v>
      </c>
      <c r="F34" s="112">
        <f t="shared" si="12"/>
        <v>944</v>
      </c>
      <c r="G34" s="200">
        <f t="shared" si="13"/>
        <v>-1.0452800001075957E-2</v>
      </c>
      <c r="I34" s="158">
        <f t="shared" si="14"/>
        <v>-1.0452800001075957E-2</v>
      </c>
      <c r="O34" s="218"/>
      <c r="P34" s="221">
        <f t="shared" si="15"/>
        <v>22300.000999999997</v>
      </c>
      <c r="Q34" s="184"/>
      <c r="R34" s="158">
        <f t="shared" si="16"/>
        <v>1.0926102786249353E-4</v>
      </c>
      <c r="S34" s="156">
        <v>0.1</v>
      </c>
      <c r="T34" s="158">
        <f t="shared" si="17"/>
        <v>1.0926102786249354E-5</v>
      </c>
      <c r="Y34" s="61"/>
      <c r="Z34" s="112">
        <f t="shared" si="18"/>
        <v>944</v>
      </c>
      <c r="AA34" s="112">
        <f t="shared" si="19"/>
        <v>-4.9255969628148894E-3</v>
      </c>
      <c r="AB34" s="112">
        <f t="shared" si="20"/>
        <v>-1.2663995444634129E-2</v>
      </c>
      <c r="AC34" s="112">
        <f t="shared" si="21"/>
        <v>-22300.011452799998</v>
      </c>
      <c r="AD34" s="112">
        <f t="shared" si="22"/>
        <v>-5.5272030382610676E-3</v>
      </c>
      <c r="AE34" s="112">
        <f t="shared" si="23"/>
        <v>3.0549973426162379E-6</v>
      </c>
      <c r="AF34" s="112">
        <f t="shared" si="24"/>
        <v>-22300.011452799998</v>
      </c>
      <c r="AG34" s="139"/>
      <c r="AH34" s="112">
        <f t="shared" si="25"/>
        <v>2.2111954435581724E-3</v>
      </c>
      <c r="AI34" s="112">
        <f t="shared" si="26"/>
        <v>1.0450406713993423</v>
      </c>
      <c r="AJ34" s="112">
        <f t="shared" si="27"/>
        <v>-3.6723274177312713E-2</v>
      </c>
      <c r="AK34" s="112">
        <f t="shared" si="28"/>
        <v>-8.6351065374134714E-2</v>
      </c>
      <c r="AL34" s="112">
        <f t="shared" si="29"/>
        <v>-1.0900188172056711</v>
      </c>
      <c r="AM34" s="112">
        <f t="shared" si="30"/>
        <v>-0.6062595577669746</v>
      </c>
      <c r="AN34" s="112">
        <f t="shared" si="33"/>
        <v>5.2777620113980124</v>
      </c>
      <c r="AO34" s="112">
        <f t="shared" si="33"/>
        <v>5.2777620130770035</v>
      </c>
      <c r="AP34" s="112">
        <f t="shared" si="33"/>
        <v>5.2777620452565071</v>
      </c>
      <c r="AQ34" s="112">
        <f t="shared" si="33"/>
        <v>5.2777626620076008</v>
      </c>
      <c r="AR34" s="112">
        <f t="shared" si="33"/>
        <v>5.2777744825189874</v>
      </c>
      <c r="AS34" s="112">
        <f t="shared" si="33"/>
        <v>5.2780009892159931</v>
      </c>
      <c r="AT34" s="112">
        <f t="shared" si="33"/>
        <v>5.2823258563962803</v>
      </c>
      <c r="AU34" s="112">
        <f t="shared" si="32"/>
        <v>5.3599985833202508</v>
      </c>
      <c r="AV34" s="112"/>
      <c r="AW34" s="112">
        <v>8000</v>
      </c>
      <c r="AX34" s="112">
        <f t="shared" si="0"/>
        <v>1.2063497269674494E-2</v>
      </c>
      <c r="AY34" s="112">
        <f t="shared" si="1"/>
        <v>-2.7336315476934641E-2</v>
      </c>
      <c r="AZ34" s="112">
        <f t="shared" si="2"/>
        <v>3.9399812746609135E-2</v>
      </c>
      <c r="BA34" s="112">
        <f t="shared" si="3"/>
        <v>1.0972984950529645</v>
      </c>
      <c r="BB34" s="112">
        <f t="shared" si="4"/>
        <v>0.88987487298233692</v>
      </c>
      <c r="BC34" s="112">
        <f t="shared" si="5"/>
        <v>4.3783534013545698E-2</v>
      </c>
      <c r="BD34" s="112">
        <f t="shared" si="6"/>
        <v>2.1895264883174895E-2</v>
      </c>
      <c r="BE34" s="112">
        <f t="shared" ref="BE34:BK70" si="34">$BL34+$AB$7*SIN(BF34)</f>
        <v>6.3228945764723035</v>
      </c>
      <c r="BF34" s="112">
        <f t="shared" si="34"/>
        <v>6.3228945735077957</v>
      </c>
      <c r="BG34" s="112">
        <f t="shared" si="34"/>
        <v>6.3228945430448071</v>
      </c>
      <c r="BH34" s="112">
        <f t="shared" si="34"/>
        <v>6.3228942300101139</v>
      </c>
      <c r="BI34" s="112">
        <f t="shared" si="34"/>
        <v>6.3228910132964335</v>
      </c>
      <c r="BJ34" s="112">
        <f t="shared" si="34"/>
        <v>6.3228579586872993</v>
      </c>
      <c r="BK34" s="112">
        <f t="shared" si="34"/>
        <v>6.3225182955302746</v>
      </c>
      <c r="BL34" s="112">
        <f t="shared" si="8"/>
        <v>6.3190282346306779</v>
      </c>
      <c r="BM34" s="112"/>
      <c r="BN34" s="112"/>
      <c r="BO34" s="112"/>
      <c r="BP34" s="112"/>
    </row>
    <row r="35" spans="1:68" s="158" customFormat="1" ht="12.95" customHeight="1" x14ac:dyDescent="0.2">
      <c r="A35" s="144" t="s">
        <v>110</v>
      </c>
      <c r="C35" s="222">
        <v>37348.538</v>
      </c>
      <c r="D35" s="157"/>
      <c r="E35" s="112">
        <f t="shared" si="11"/>
        <v>987.93660344317027</v>
      </c>
      <c r="F35" s="112">
        <f t="shared" si="12"/>
        <v>988</v>
      </c>
      <c r="G35" s="200">
        <f t="shared" si="13"/>
        <v>-4.3325599996023811E-2</v>
      </c>
      <c r="I35" s="158">
        <f t="shared" si="14"/>
        <v>-4.3325599996023811E-2</v>
      </c>
      <c r="O35" s="218"/>
      <c r="P35" s="221">
        <f t="shared" si="15"/>
        <v>22330.038</v>
      </c>
      <c r="Q35" s="184"/>
      <c r="R35" s="158">
        <f t="shared" si="16"/>
        <v>1.8771076150154585E-3</v>
      </c>
      <c r="S35" s="156">
        <v>0.1</v>
      </c>
      <c r="T35" s="158">
        <f t="shared" si="17"/>
        <v>1.8771076150154585E-4</v>
      </c>
      <c r="Y35" s="61"/>
      <c r="Z35" s="112">
        <f t="shared" si="18"/>
        <v>988</v>
      </c>
      <c r="AA35" s="112">
        <f t="shared" si="19"/>
        <v>-4.7785867087143784E-3</v>
      </c>
      <c r="AB35" s="112">
        <f t="shared" si="20"/>
        <v>-4.5816128600692396E-2</v>
      </c>
      <c r="AC35" s="112">
        <f t="shared" si="21"/>
        <v>-22330.081325599996</v>
      </c>
      <c r="AD35" s="112">
        <f t="shared" si="22"/>
        <v>-3.8547013287309431E-2</v>
      </c>
      <c r="AE35" s="112">
        <f t="shared" si="23"/>
        <v>1.4858722333720099E-4</v>
      </c>
      <c r="AF35" s="112">
        <f t="shared" si="24"/>
        <v>-22330.081325599996</v>
      </c>
      <c r="AG35" s="139"/>
      <c r="AH35" s="112">
        <f t="shared" si="25"/>
        <v>2.490528604668587E-3</v>
      </c>
      <c r="AI35" s="112">
        <f t="shared" si="26"/>
        <v>1.0456120864141152</v>
      </c>
      <c r="AJ35" s="112">
        <f t="shared" si="27"/>
        <v>-3.0098131101606224E-2</v>
      </c>
      <c r="AK35" s="112">
        <f t="shared" si="28"/>
        <v>-8.6050602230913514E-2</v>
      </c>
      <c r="AL35" s="112">
        <f t="shared" si="29"/>
        <v>-1.0833899611128557</v>
      </c>
      <c r="AM35" s="112">
        <f t="shared" si="30"/>
        <v>-0.60173598265713546</v>
      </c>
      <c r="AN35" s="112">
        <f t="shared" si="33"/>
        <v>5.284073286545973</v>
      </c>
      <c r="AO35" s="112">
        <f t="shared" si="33"/>
        <v>5.284073288317388</v>
      </c>
      <c r="AP35" s="112">
        <f t="shared" si="33"/>
        <v>5.2840733219345397</v>
      </c>
      <c r="AQ35" s="112">
        <f t="shared" si="33"/>
        <v>5.2840739599060811</v>
      </c>
      <c r="AR35" s="112">
        <f t="shared" si="33"/>
        <v>5.2840860669299303</v>
      </c>
      <c r="AS35" s="112">
        <f t="shared" si="33"/>
        <v>5.284315783265793</v>
      </c>
      <c r="AT35" s="112">
        <f t="shared" si="33"/>
        <v>5.2886589602534624</v>
      </c>
      <c r="AU35" s="112">
        <f t="shared" si="32"/>
        <v>5.3659789269508718</v>
      </c>
      <c r="AV35" s="112"/>
      <c r="AW35" s="112">
        <v>8250</v>
      </c>
      <c r="AX35" s="112">
        <f t="shared" si="0"/>
        <v>1.2121441926016514E-2</v>
      </c>
      <c r="AY35" s="112">
        <f t="shared" si="1"/>
        <v>-2.80143372326731E-2</v>
      </c>
      <c r="AZ35" s="112">
        <f t="shared" si="2"/>
        <v>4.0135779158689613E-2</v>
      </c>
      <c r="BA35" s="112">
        <f t="shared" si="3"/>
        <v>1.0970379200493119</v>
      </c>
      <c r="BB35" s="112">
        <f t="shared" si="4"/>
        <v>0.90803300235981177</v>
      </c>
      <c r="BC35" s="112">
        <f t="shared" si="5"/>
        <v>8.5276975373422187E-2</v>
      </c>
      <c r="BD35" s="112">
        <f t="shared" si="6"/>
        <v>4.2664345992490943E-2</v>
      </c>
      <c r="BE35" s="112">
        <f t="shared" si="34"/>
        <v>6.3605329818211898</v>
      </c>
      <c r="BF35" s="112">
        <f t="shared" si="34"/>
        <v>6.3605329761242091</v>
      </c>
      <c r="BG35" s="112">
        <f t="shared" si="34"/>
        <v>6.3605329174533187</v>
      </c>
      <c r="BH35" s="112">
        <f t="shared" si="34"/>
        <v>6.3605323132257228</v>
      </c>
      <c r="BI35" s="112">
        <f t="shared" si="34"/>
        <v>6.3605260905335417</v>
      </c>
      <c r="BJ35" s="112">
        <f t="shared" si="34"/>
        <v>6.3604620057535817</v>
      </c>
      <c r="BK35" s="112">
        <f t="shared" si="34"/>
        <v>6.3598020431395419</v>
      </c>
      <c r="BL35" s="112">
        <f t="shared" si="8"/>
        <v>6.3530074598046582</v>
      </c>
      <c r="BM35" s="112"/>
      <c r="BN35" s="112"/>
      <c r="BO35" s="112"/>
      <c r="BP35" s="112"/>
    </row>
    <row r="36" spans="1:68" s="158" customFormat="1" ht="12.95" customHeight="1" x14ac:dyDescent="0.2">
      <c r="A36" s="140" t="s">
        <v>161</v>
      </c>
      <c r="B36" s="141" t="s">
        <v>81</v>
      </c>
      <c r="C36" s="143">
        <v>37696.436000000002</v>
      </c>
      <c r="D36" s="142" t="s">
        <v>125</v>
      </c>
      <c r="E36" s="112">
        <f t="shared" si="11"/>
        <v>1497.0013441493579</v>
      </c>
      <c r="F36" s="112">
        <f t="shared" si="12"/>
        <v>1497</v>
      </c>
      <c r="G36" s="200">
        <f t="shared" si="13"/>
        <v>9.186000024783425E-4</v>
      </c>
      <c r="I36" s="158">
        <f t="shared" si="14"/>
        <v>9.186000024783425E-4</v>
      </c>
      <c r="O36" s="218"/>
      <c r="P36" s="221">
        <f t="shared" si="15"/>
        <v>22677.936000000002</v>
      </c>
      <c r="Q36" s="184"/>
      <c r="R36" s="158">
        <f t="shared" si="16"/>
        <v>8.438259645532108E-7</v>
      </c>
      <c r="S36" s="156">
        <v>0.1</v>
      </c>
      <c r="T36" s="158">
        <f t="shared" si="17"/>
        <v>8.4382596455321091E-8</v>
      </c>
      <c r="Y36" s="61"/>
      <c r="Z36" s="112">
        <f t="shared" si="18"/>
        <v>1497</v>
      </c>
      <c r="AA36" s="112">
        <f t="shared" si="19"/>
        <v>-3.071288611092903E-3</v>
      </c>
      <c r="AB36" s="112">
        <f t="shared" si="20"/>
        <v>-4.8041578038016458E-3</v>
      </c>
      <c r="AC36" s="112">
        <f t="shared" si="21"/>
        <v>-22677.935081399999</v>
      </c>
      <c r="AD36" s="112">
        <f t="shared" si="22"/>
        <v>3.9898886135712455E-3</v>
      </c>
      <c r="AE36" s="112">
        <f t="shared" si="23"/>
        <v>1.5919211148705475E-6</v>
      </c>
      <c r="AF36" s="112">
        <f t="shared" si="24"/>
        <v>-22677.935081399999</v>
      </c>
      <c r="AG36" s="139"/>
      <c r="AH36" s="112">
        <f t="shared" si="25"/>
        <v>5.7227578062799883E-3</v>
      </c>
      <c r="AI36" s="112">
        <f t="shared" si="26"/>
        <v>1.0521132651070255</v>
      </c>
      <c r="AJ36" s="112">
        <f t="shared" si="27"/>
        <v>4.7086247560606934E-2</v>
      </c>
      <c r="AK36" s="112">
        <f t="shared" si="28"/>
        <v>-8.2276218746588636E-2</v>
      </c>
      <c r="AL36" s="112">
        <f t="shared" si="29"/>
        <v>-1.0061836196426397</v>
      </c>
      <c r="AM36" s="112">
        <f t="shared" si="30"/>
        <v>-0.55032384434444181</v>
      </c>
      <c r="AN36" s="112">
        <f t="shared" si="33"/>
        <v>5.3573314738650994</v>
      </c>
      <c r="AO36" s="112">
        <f t="shared" si="33"/>
        <v>5.3573314769762783</v>
      </c>
      <c r="AP36" s="112">
        <f t="shared" si="33"/>
        <v>5.3573315301158182</v>
      </c>
      <c r="AQ36" s="112">
        <f t="shared" si="33"/>
        <v>5.3573324377489167</v>
      </c>
      <c r="AR36" s="112">
        <f t="shared" si="33"/>
        <v>5.3573479401197162</v>
      </c>
      <c r="AS36" s="112">
        <f t="shared" si="33"/>
        <v>5.3576126712647483</v>
      </c>
      <c r="AT36" s="112">
        <f t="shared" si="33"/>
        <v>5.3621191662117642</v>
      </c>
      <c r="AU36" s="112">
        <f t="shared" si="32"/>
        <v>5.4351606294050958</v>
      </c>
      <c r="AV36" s="112"/>
      <c r="AW36" s="112">
        <v>8500</v>
      </c>
      <c r="AX36" s="112">
        <f t="shared" si="0"/>
        <v>1.2124908664234532E-2</v>
      </c>
      <c r="AY36" s="112">
        <f t="shared" si="1"/>
        <v>-2.868978136083853E-2</v>
      </c>
      <c r="AZ36" s="112">
        <f t="shared" si="2"/>
        <v>4.0814690025073062E-2</v>
      </c>
      <c r="BA36" s="112">
        <f t="shared" si="3"/>
        <v>1.0966106185910334</v>
      </c>
      <c r="BB36" s="112">
        <f t="shared" si="4"/>
        <v>0.92461808132055079</v>
      </c>
      <c r="BC36" s="112">
        <f t="shared" si="5"/>
        <v>0.12674440055145395</v>
      </c>
      <c r="BD36" s="112">
        <f t="shared" si="6"/>
        <v>6.3457171785450323E-2</v>
      </c>
      <c r="BE36" s="112">
        <f t="shared" si="34"/>
        <v>6.3981595856328903</v>
      </c>
      <c r="BF36" s="112">
        <f t="shared" si="34"/>
        <v>6.398159577350615</v>
      </c>
      <c r="BG36" s="112">
        <f t="shared" si="34"/>
        <v>6.3981594917446616</v>
      </c>
      <c r="BH36" s="112">
        <f t="shared" si="34"/>
        <v>6.3981586069178986</v>
      </c>
      <c r="BI36" s="112">
        <f t="shared" si="34"/>
        <v>6.3981494613162955</v>
      </c>
      <c r="BJ36" s="112">
        <f t="shared" si="34"/>
        <v>6.398054932611128</v>
      </c>
      <c r="BK36" s="112">
        <f t="shared" si="34"/>
        <v>6.3970779465609473</v>
      </c>
      <c r="BL36" s="112">
        <f t="shared" si="8"/>
        <v>6.3869866849786394</v>
      </c>
      <c r="BM36" s="112"/>
      <c r="BN36" s="112"/>
      <c r="BO36" s="112"/>
      <c r="BP36" s="112"/>
    </row>
    <row r="37" spans="1:68" s="158" customFormat="1" ht="12.95" customHeight="1" x14ac:dyDescent="0.2">
      <c r="A37" s="140" t="s">
        <v>161</v>
      </c>
      <c r="B37" s="141" t="s">
        <v>81</v>
      </c>
      <c r="C37" s="143">
        <v>38317.658000000003</v>
      </c>
      <c r="D37" s="142" t="s">
        <v>125</v>
      </c>
      <c r="E37" s="112">
        <f t="shared" si="11"/>
        <v>2406.009778664587</v>
      </c>
      <c r="F37" s="112">
        <f t="shared" si="12"/>
        <v>2406</v>
      </c>
      <c r="G37" s="200">
        <f t="shared" si="13"/>
        <v>6.6828000053646974E-3</v>
      </c>
      <c r="I37" s="158">
        <f t="shared" si="14"/>
        <v>6.6828000053646974E-3</v>
      </c>
      <c r="O37" s="218"/>
      <c r="P37" s="221">
        <f t="shared" si="15"/>
        <v>23299.158000000003</v>
      </c>
      <c r="Q37" s="184"/>
      <c r="R37" s="158">
        <f t="shared" si="16"/>
        <v>4.4659815911702398E-5</v>
      </c>
      <c r="S37" s="156">
        <v>0.1</v>
      </c>
      <c r="T37" s="158">
        <f t="shared" si="17"/>
        <v>4.46598159117024E-6</v>
      </c>
      <c r="Y37" s="61"/>
      <c r="Z37" s="112">
        <f t="shared" si="18"/>
        <v>2406</v>
      </c>
      <c r="AA37" s="112">
        <f t="shared" si="19"/>
        <v>-3.6275035570717054E-5</v>
      </c>
      <c r="AB37" s="112">
        <f t="shared" si="20"/>
        <v>-4.7716969170116495E-3</v>
      </c>
      <c r="AC37" s="112">
        <f t="shared" si="21"/>
        <v>-23299.151317199998</v>
      </c>
      <c r="AD37" s="112">
        <f t="shared" si="22"/>
        <v>6.7190750409354145E-3</v>
      </c>
      <c r="AE37" s="112">
        <f t="shared" si="23"/>
        <v>4.5145969405721244E-6</v>
      </c>
      <c r="AF37" s="112">
        <f t="shared" si="24"/>
        <v>-23299.151317199998</v>
      </c>
      <c r="AG37" s="139"/>
      <c r="AH37" s="112">
        <f t="shared" si="25"/>
        <v>1.1454496922376347E-2</v>
      </c>
      <c r="AI37" s="112">
        <f t="shared" si="26"/>
        <v>1.0630995932435572</v>
      </c>
      <c r="AJ37" s="112">
        <f t="shared" si="27"/>
        <v>0.18621418781538998</v>
      </c>
      <c r="AK37" s="112">
        <f t="shared" si="28"/>
        <v>-7.4186318845520571E-2</v>
      </c>
      <c r="AL37" s="112">
        <f t="shared" si="29"/>
        <v>-0.86597976286866707</v>
      </c>
      <c r="AM37" s="112">
        <f t="shared" si="30"/>
        <v>-0.4622447561203617</v>
      </c>
      <c r="AN37" s="112">
        <f t="shared" si="33"/>
        <v>5.4892577955069584</v>
      </c>
      <c r="AO37" s="112">
        <f t="shared" si="33"/>
        <v>5.4892578023066489</v>
      </c>
      <c r="AP37" s="112">
        <f t="shared" si="33"/>
        <v>5.4892579018970808</v>
      </c>
      <c r="AQ37" s="112">
        <f t="shared" si="33"/>
        <v>5.4892593605290925</v>
      </c>
      <c r="AR37" s="112">
        <f t="shared" si="33"/>
        <v>5.4892807238530583</v>
      </c>
      <c r="AS37" s="112">
        <f t="shared" si="33"/>
        <v>5.4895935608504312</v>
      </c>
      <c r="AT37" s="112">
        <f t="shared" si="33"/>
        <v>5.4941633093599753</v>
      </c>
      <c r="AU37" s="112">
        <f t="shared" si="32"/>
        <v>5.5587090921376898</v>
      </c>
      <c r="AV37" s="112"/>
      <c r="AW37" s="112">
        <v>8750</v>
      </c>
      <c r="AX37" s="112">
        <f t="shared" si="0"/>
        <v>1.2072900655472691E-2</v>
      </c>
      <c r="AY37" s="112">
        <f t="shared" si="1"/>
        <v>-2.9362647861430922E-2</v>
      </c>
      <c r="AZ37" s="112">
        <f t="shared" si="2"/>
        <v>4.1435548516903613E-2</v>
      </c>
      <c r="BA37" s="112">
        <f t="shared" si="3"/>
        <v>1.0960178431508922</v>
      </c>
      <c r="BB37" s="112">
        <f t="shared" si="4"/>
        <v>0.9396002643363629</v>
      </c>
      <c r="BC37" s="112">
        <f t="shared" si="5"/>
        <v>0.16817326044022957</v>
      </c>
      <c r="BD37" s="112">
        <f t="shared" si="6"/>
        <v>8.4285372219500776E-2</v>
      </c>
      <c r="BE37" s="112">
        <f t="shared" si="34"/>
        <v>6.4357686885318008</v>
      </c>
      <c r="BF37" s="112">
        <f t="shared" si="34"/>
        <v>6.4357686778756404</v>
      </c>
      <c r="BG37" s="112">
        <f t="shared" si="34"/>
        <v>6.4357685671741374</v>
      </c>
      <c r="BH37" s="112">
        <f t="shared" si="34"/>
        <v>6.4357674171519061</v>
      </c>
      <c r="BI37" s="112">
        <f t="shared" si="34"/>
        <v>6.4357554701613813</v>
      </c>
      <c r="BJ37" s="112">
        <f t="shared" si="34"/>
        <v>6.4356313603084878</v>
      </c>
      <c r="BK37" s="112">
        <f t="shared" si="34"/>
        <v>6.4343421998564025</v>
      </c>
      <c r="BL37" s="112">
        <f t="shared" si="8"/>
        <v>6.4209659101526197</v>
      </c>
      <c r="BM37" s="112"/>
      <c r="BN37" s="112"/>
      <c r="BO37" s="112"/>
      <c r="BP37" s="112"/>
    </row>
    <row r="38" spans="1:68" s="158" customFormat="1" ht="12.95" customHeight="1" x14ac:dyDescent="0.2">
      <c r="A38" s="140" t="s">
        <v>161</v>
      </c>
      <c r="B38" s="141" t="s">
        <v>81</v>
      </c>
      <c r="C38" s="143">
        <v>38471.425999999999</v>
      </c>
      <c r="D38" s="142" t="s">
        <v>125</v>
      </c>
      <c r="E38" s="112">
        <f t="shared" si="11"/>
        <v>2631.0121271946364</v>
      </c>
      <c r="F38" s="112">
        <f t="shared" si="12"/>
        <v>2631</v>
      </c>
      <c r="G38" s="200">
        <f t="shared" si="13"/>
        <v>8.2878000030177645E-3</v>
      </c>
      <c r="I38" s="158">
        <f t="shared" si="14"/>
        <v>8.2878000030177645E-3</v>
      </c>
      <c r="O38" s="218"/>
      <c r="P38" s="221">
        <f t="shared" si="15"/>
        <v>23452.925999999999</v>
      </c>
      <c r="Q38" s="184"/>
      <c r="R38" s="158">
        <f t="shared" si="16"/>
        <v>6.8687628890021265E-5</v>
      </c>
      <c r="S38" s="156">
        <v>0.1</v>
      </c>
      <c r="T38" s="158">
        <f t="shared" si="17"/>
        <v>6.8687628890021266E-6</v>
      </c>
      <c r="Y38" s="61"/>
      <c r="Z38" s="112">
        <f t="shared" si="18"/>
        <v>2631</v>
      </c>
      <c r="AA38" s="112">
        <f t="shared" si="19"/>
        <v>7.020706644152927E-4</v>
      </c>
      <c r="AB38" s="112">
        <f t="shared" si="20"/>
        <v>-4.5672874878668144E-3</v>
      </c>
      <c r="AC38" s="112">
        <f t="shared" si="21"/>
        <v>-23452.917712199996</v>
      </c>
      <c r="AD38" s="112">
        <f t="shared" si="22"/>
        <v>7.5857293386024718E-3</v>
      </c>
      <c r="AE38" s="112">
        <f t="shared" si="23"/>
        <v>5.7543289598534296E-6</v>
      </c>
      <c r="AF38" s="112">
        <f t="shared" si="24"/>
        <v>-23452.917712199996</v>
      </c>
      <c r="AG38" s="139"/>
      <c r="AH38" s="112">
        <f t="shared" si="25"/>
        <v>1.2855087490884579E-2</v>
      </c>
      <c r="AI38" s="112">
        <f t="shared" si="26"/>
        <v>1.0656673809337043</v>
      </c>
      <c r="AJ38" s="112">
        <f t="shared" si="27"/>
        <v>0.22062253070731469</v>
      </c>
      <c r="AK38" s="112">
        <f t="shared" si="28"/>
        <v>-7.192331786464938E-2</v>
      </c>
      <c r="AL38" s="112">
        <f t="shared" si="29"/>
        <v>-0.83083460153169086</v>
      </c>
      <c r="AM38" s="112">
        <f t="shared" si="30"/>
        <v>-0.44108712047697068</v>
      </c>
      <c r="AN38" s="112">
        <f t="shared" si="33"/>
        <v>5.5221199029135839</v>
      </c>
      <c r="AO38" s="112">
        <f t="shared" si="33"/>
        <v>5.5221199108529904</v>
      </c>
      <c r="AP38" s="112">
        <f t="shared" si="33"/>
        <v>5.5221200234342058</v>
      </c>
      <c r="AQ38" s="112">
        <f t="shared" si="33"/>
        <v>5.5221216198407861</v>
      </c>
      <c r="AR38" s="112">
        <f t="shared" si="33"/>
        <v>5.5221442566948689</v>
      </c>
      <c r="AS38" s="112">
        <f t="shared" si="33"/>
        <v>5.522465192069296</v>
      </c>
      <c r="AT38" s="112">
        <f t="shared" si="33"/>
        <v>5.5270047858668327</v>
      </c>
      <c r="AU38" s="112">
        <f t="shared" si="32"/>
        <v>5.589290394794272</v>
      </c>
      <c r="AV38" s="112"/>
      <c r="AW38" s="112">
        <v>9000</v>
      </c>
      <c r="AX38" s="112">
        <f t="shared" si="0"/>
        <v>1.196454100508252E-2</v>
      </c>
      <c r="AY38" s="112">
        <f t="shared" si="1"/>
        <v>-3.0032936734450275E-2</v>
      </c>
      <c r="AZ38" s="112">
        <f t="shared" si="2"/>
        <v>4.1997477739532794E-2</v>
      </c>
      <c r="BA38" s="112">
        <f t="shared" si="3"/>
        <v>1.095261324053292</v>
      </c>
      <c r="BB38" s="112">
        <f t="shared" si="4"/>
        <v>0.95295454194388196</v>
      </c>
      <c r="BC38" s="112">
        <f t="shared" si="5"/>
        <v>0.20955113616625634</v>
      </c>
      <c r="BD38" s="112">
        <f t="shared" si="6"/>
        <v>0.10516066512047233</v>
      </c>
      <c r="BE38" s="112">
        <f t="shared" si="34"/>
        <v>6.4733546423325645</v>
      </c>
      <c r="BF38" s="112">
        <f t="shared" si="34"/>
        <v>6.4733546295698972</v>
      </c>
      <c r="BG38" s="112">
        <f t="shared" si="34"/>
        <v>6.4733544961195495</v>
      </c>
      <c r="BH38" s="112">
        <f t="shared" si="34"/>
        <v>6.4733531007221776</v>
      </c>
      <c r="BI38" s="112">
        <f t="shared" si="34"/>
        <v>6.4733385100458234</v>
      </c>
      <c r="BJ38" s="112">
        <f t="shared" si="34"/>
        <v>6.4731859481899523</v>
      </c>
      <c r="BK38" s="112">
        <f t="shared" si="34"/>
        <v>6.4715910105376198</v>
      </c>
      <c r="BL38" s="112">
        <f t="shared" si="8"/>
        <v>6.4549451353266001</v>
      </c>
      <c r="BM38" s="112"/>
      <c r="BN38" s="112"/>
      <c r="BO38" s="112"/>
      <c r="BP38" s="112"/>
    </row>
    <row r="39" spans="1:68" s="158" customFormat="1" ht="12.95" customHeight="1" x14ac:dyDescent="0.2">
      <c r="A39" s="140" t="s">
        <v>161</v>
      </c>
      <c r="B39" s="141" t="s">
        <v>81</v>
      </c>
      <c r="C39" s="143">
        <v>38851.396999999997</v>
      </c>
      <c r="D39" s="142" t="s">
        <v>125</v>
      </c>
      <c r="E39" s="112">
        <f t="shared" si="11"/>
        <v>3187.0079610047446</v>
      </c>
      <c r="F39" s="112">
        <f t="shared" si="12"/>
        <v>3187</v>
      </c>
      <c r="G39" s="200">
        <f t="shared" si="13"/>
        <v>5.440599998109974E-3</v>
      </c>
      <c r="I39" s="158">
        <f t="shared" si="14"/>
        <v>5.440599998109974E-3</v>
      </c>
      <c r="O39" s="218"/>
      <c r="P39" s="221">
        <f t="shared" si="15"/>
        <v>23832.896999999997</v>
      </c>
      <c r="Q39" s="184"/>
      <c r="R39" s="158">
        <f t="shared" si="16"/>
        <v>2.9600128339434249E-5</v>
      </c>
      <c r="S39" s="156">
        <v>0.1</v>
      </c>
      <c r="T39" s="158">
        <f t="shared" si="17"/>
        <v>2.9600128339434252E-6</v>
      </c>
      <c r="Y39" s="61"/>
      <c r="Z39" s="112">
        <f t="shared" si="18"/>
        <v>3187</v>
      </c>
      <c r="AA39" s="112">
        <f t="shared" si="19"/>
        <v>2.486519135033647E-3</v>
      </c>
      <c r="AB39" s="112">
        <f t="shared" si="20"/>
        <v>-1.0826462226780097E-2</v>
      </c>
      <c r="AC39" s="112">
        <f t="shared" si="21"/>
        <v>-23832.891559399999</v>
      </c>
      <c r="AD39" s="112">
        <f t="shared" si="22"/>
        <v>2.954080863076327E-3</v>
      </c>
      <c r="AE39" s="112">
        <f t="shared" si="23"/>
        <v>8.7265937455937774E-7</v>
      </c>
      <c r="AF39" s="112">
        <f t="shared" si="24"/>
        <v>-23832.891559399999</v>
      </c>
      <c r="AG39" s="139"/>
      <c r="AH39" s="112">
        <f t="shared" si="25"/>
        <v>1.6267062224890071E-2</v>
      </c>
      <c r="AI39" s="112">
        <f t="shared" si="26"/>
        <v>1.0717051592532323</v>
      </c>
      <c r="AJ39" s="112">
        <f t="shared" si="27"/>
        <v>0.30506758700109493</v>
      </c>
      <c r="AK39" s="112">
        <f t="shared" si="28"/>
        <v>-6.5905528658984441E-2</v>
      </c>
      <c r="AL39" s="112">
        <f t="shared" si="29"/>
        <v>-0.74327788528687289</v>
      </c>
      <c r="AM39" s="112">
        <f t="shared" si="30"/>
        <v>-0.38974986431640402</v>
      </c>
      <c r="AN39" s="112">
        <f t="shared" si="33"/>
        <v>5.6036565853804099</v>
      </c>
      <c r="AO39" s="112">
        <f t="shared" si="33"/>
        <v>5.6036565963546368</v>
      </c>
      <c r="AP39" s="112">
        <f t="shared" si="33"/>
        <v>5.6036567412134506</v>
      </c>
      <c r="AQ39" s="112">
        <f t="shared" si="33"/>
        <v>5.6036586533352883</v>
      </c>
      <c r="AR39" s="112">
        <f t="shared" si="33"/>
        <v>5.6036838928752388</v>
      </c>
      <c r="AS39" s="112">
        <f t="shared" si="33"/>
        <v>5.6040170004117469</v>
      </c>
      <c r="AT39" s="112">
        <f t="shared" si="33"/>
        <v>5.6084049531504077</v>
      </c>
      <c r="AU39" s="112">
        <f t="shared" si="32"/>
        <v>5.6648601915812051</v>
      </c>
      <c r="AV39" s="112"/>
      <c r="AW39" s="112">
        <v>9250</v>
      </c>
      <c r="AX39" s="112">
        <f t="shared" si="0"/>
        <v>1.1799074624961242E-2</v>
      </c>
      <c r="AY39" s="112">
        <f t="shared" si="1"/>
        <v>-3.0700647979896599E-2</v>
      </c>
      <c r="AZ39" s="112">
        <f t="shared" si="2"/>
        <v>4.2499722604857841E-2</v>
      </c>
      <c r="BA39" s="112">
        <f t="shared" si="3"/>
        <v>1.0943432575198992</v>
      </c>
      <c r="BB39" s="112">
        <f t="shared" si="4"/>
        <v>0.96466081227745215</v>
      </c>
      <c r="BC39" s="112">
        <f t="shared" si="5"/>
        <v>0.25086578008455229</v>
      </c>
      <c r="BD39" s="112">
        <f t="shared" si="6"/>
        <v>0.12609488555819268</v>
      </c>
      <c r="BE39" s="112">
        <f t="shared" si="34"/>
        <v>6.5109118662363121</v>
      </c>
      <c r="BF39" s="112">
        <f t="shared" si="34"/>
        <v>6.5109118516801896</v>
      </c>
      <c r="BG39" s="112">
        <f t="shared" si="34"/>
        <v>6.5109116982598341</v>
      </c>
      <c r="BH39" s="112">
        <f t="shared" si="34"/>
        <v>6.5109100812219891</v>
      </c>
      <c r="BI39" s="112">
        <f t="shared" si="34"/>
        <v>6.5108930378139132</v>
      </c>
      <c r="BJ39" s="112">
        <f t="shared" si="34"/>
        <v>6.5107134061854657</v>
      </c>
      <c r="BK39" s="112">
        <f t="shared" si="34"/>
        <v>6.5088206039444492</v>
      </c>
      <c r="BL39" s="112">
        <f t="shared" si="8"/>
        <v>6.4889243605005804</v>
      </c>
      <c r="BM39" s="112"/>
      <c r="BN39" s="112"/>
      <c r="BO39" s="112"/>
      <c r="BP39" s="112"/>
    </row>
    <row r="40" spans="1:68" s="158" customFormat="1" ht="12.95" customHeight="1" x14ac:dyDescent="0.2">
      <c r="A40" s="140" t="s">
        <v>161</v>
      </c>
      <c r="B40" s="141" t="s">
        <v>81</v>
      </c>
      <c r="C40" s="143">
        <v>38853.440000000002</v>
      </c>
      <c r="D40" s="142" t="s">
        <v>125</v>
      </c>
      <c r="E40" s="112">
        <f t="shared" si="11"/>
        <v>3189.9973983262162</v>
      </c>
      <c r="F40" s="112">
        <f t="shared" si="12"/>
        <v>3190</v>
      </c>
      <c r="G40" s="200">
        <f t="shared" si="13"/>
        <v>-1.7779999907361344E-3</v>
      </c>
      <c r="I40" s="158">
        <f t="shared" si="14"/>
        <v>-1.7779999907361344E-3</v>
      </c>
      <c r="O40" s="218"/>
      <c r="P40" s="221">
        <f t="shared" si="15"/>
        <v>23834.940000000002</v>
      </c>
      <c r="Q40" s="184"/>
      <c r="R40" s="158">
        <f t="shared" si="16"/>
        <v>3.1612839670576936E-6</v>
      </c>
      <c r="S40" s="156">
        <v>0.1</v>
      </c>
      <c r="T40" s="158">
        <f t="shared" si="17"/>
        <v>3.1612839670576936E-7</v>
      </c>
      <c r="Y40" s="61"/>
      <c r="Z40" s="112">
        <f t="shared" si="18"/>
        <v>3190</v>
      </c>
      <c r="AA40" s="112">
        <f t="shared" si="19"/>
        <v>2.4959597944582291E-3</v>
      </c>
      <c r="AB40" s="112">
        <f t="shared" si="20"/>
        <v>-1.8063249910128334E-2</v>
      </c>
      <c r="AC40" s="112">
        <f t="shared" si="21"/>
        <v>-23834.941777999993</v>
      </c>
      <c r="AD40" s="112">
        <f t="shared" si="22"/>
        <v>-4.2739597851943634E-3</v>
      </c>
      <c r="AE40" s="112">
        <f t="shared" si="23"/>
        <v>1.826673224545865E-6</v>
      </c>
      <c r="AF40" s="112">
        <f t="shared" si="24"/>
        <v>-23834.941777999993</v>
      </c>
      <c r="AG40" s="139"/>
      <c r="AH40" s="112">
        <f t="shared" si="25"/>
        <v>1.6285249919392199E-2</v>
      </c>
      <c r="AI40" s="112">
        <f t="shared" si="26"/>
        <v>1.0717364615460929</v>
      </c>
      <c r="AJ40" s="112">
        <f t="shared" si="27"/>
        <v>0.30551998564583194</v>
      </c>
      <c r="AK40" s="112">
        <f t="shared" si="28"/>
        <v>-6.587145554940739E-2</v>
      </c>
      <c r="AL40" s="112">
        <f t="shared" si="29"/>
        <v>-0.74280280547745192</v>
      </c>
      <c r="AM40" s="112">
        <f t="shared" si="30"/>
        <v>-0.38947626624762249</v>
      </c>
      <c r="AN40" s="112">
        <f t="shared" si="33"/>
        <v>5.604097764958123</v>
      </c>
      <c r="AO40" s="112">
        <f t="shared" si="33"/>
        <v>5.6040977759491035</v>
      </c>
      <c r="AP40" s="112">
        <f t="shared" si="33"/>
        <v>5.6040979209773871</v>
      </c>
      <c r="AQ40" s="112">
        <f t="shared" si="33"/>
        <v>5.6040998346543196</v>
      </c>
      <c r="AR40" s="112">
        <f t="shared" si="33"/>
        <v>5.6041250857237115</v>
      </c>
      <c r="AS40" s="112">
        <f t="shared" si="33"/>
        <v>5.6044582267569254</v>
      </c>
      <c r="AT40" s="112">
        <f t="shared" si="33"/>
        <v>5.6088450675506065</v>
      </c>
      <c r="AU40" s="112">
        <f t="shared" si="32"/>
        <v>5.6652679422832923</v>
      </c>
      <c r="AV40" s="112"/>
      <c r="AW40" s="112">
        <v>9500</v>
      </c>
      <c r="AX40" s="112">
        <f t="shared" si="0"/>
        <v>1.1575869537202153E-2</v>
      </c>
      <c r="AY40" s="112">
        <f t="shared" si="1"/>
        <v>-3.1365781597769885E-2</v>
      </c>
      <c r="AZ40" s="112">
        <f t="shared" si="2"/>
        <v>4.2941651134972038E-2</v>
      </c>
      <c r="BA40" s="112">
        <f t="shared" si="3"/>
        <v>1.0932662906360795</v>
      </c>
      <c r="BB40" s="112">
        <f t="shared" si="4"/>
        <v>0.97470391769004672</v>
      </c>
      <c r="BC40" s="112">
        <f t="shared" si="5"/>
        <v>0.29210515542368926</v>
      </c>
      <c r="BD40" s="112">
        <f t="shared" si="6"/>
        <v>0.14710001574657958</v>
      </c>
      <c r="BE40" s="112">
        <f t="shared" si="34"/>
        <v>6.5484348625635702</v>
      </c>
      <c r="BF40" s="112">
        <f t="shared" si="34"/>
        <v>6.548434846560899</v>
      </c>
      <c r="BG40" s="112">
        <f t="shared" si="34"/>
        <v>6.5484346762939216</v>
      </c>
      <c r="BH40" s="112">
        <f t="shared" si="34"/>
        <v>6.5484328646691186</v>
      </c>
      <c r="BI40" s="112">
        <f t="shared" si="34"/>
        <v>6.5484135892049711</v>
      </c>
      <c r="BJ40" s="112">
        <f t="shared" si="34"/>
        <v>6.5482085068947908</v>
      </c>
      <c r="BK40" s="112">
        <f t="shared" si="34"/>
        <v>6.5460272276026359</v>
      </c>
      <c r="BL40" s="112">
        <f t="shared" si="8"/>
        <v>6.5229035856745616</v>
      </c>
      <c r="BM40" s="112"/>
      <c r="BN40" s="112"/>
      <c r="BO40" s="112"/>
      <c r="BP40" s="112"/>
    </row>
    <row r="41" spans="1:68" s="158" customFormat="1" ht="12.95" customHeight="1" x14ac:dyDescent="0.2">
      <c r="A41" s="140" t="s">
        <v>161</v>
      </c>
      <c r="B41" s="141" t="s">
        <v>81</v>
      </c>
      <c r="C41" s="143">
        <v>39611.351000000002</v>
      </c>
      <c r="D41" s="142" t="s">
        <v>125</v>
      </c>
      <c r="E41" s="112">
        <f t="shared" si="11"/>
        <v>4299.0171877281855</v>
      </c>
      <c r="F41" s="112">
        <f t="shared" si="12"/>
        <v>4299</v>
      </c>
      <c r="G41" s="200">
        <f t="shared" si="13"/>
        <v>1.174620000529103E-2</v>
      </c>
      <c r="I41" s="158">
        <f t="shared" si="14"/>
        <v>1.174620000529103E-2</v>
      </c>
      <c r="O41" s="218"/>
      <c r="P41" s="221">
        <f t="shared" si="15"/>
        <v>24592.851000000002</v>
      </c>
      <c r="Q41" s="184"/>
      <c r="R41" s="158">
        <f t="shared" si="16"/>
        <v>1.37973214564299E-4</v>
      </c>
      <c r="S41" s="156">
        <v>0.1</v>
      </c>
      <c r="T41" s="158">
        <f t="shared" si="17"/>
        <v>1.37973214564299E-5</v>
      </c>
      <c r="Y41" s="61"/>
      <c r="Z41" s="112">
        <f t="shared" si="18"/>
        <v>4299</v>
      </c>
      <c r="AA41" s="112">
        <f t="shared" si="19"/>
        <v>5.7963766334305049E-3</v>
      </c>
      <c r="AB41" s="112">
        <f t="shared" si="20"/>
        <v>-1.1047524045854115E-2</v>
      </c>
      <c r="AC41" s="112">
        <f t="shared" si="21"/>
        <v>-24592.839253799997</v>
      </c>
      <c r="AD41" s="112">
        <f t="shared" si="22"/>
        <v>5.9498233718605249E-3</v>
      </c>
      <c r="AE41" s="112">
        <f t="shared" si="23"/>
        <v>3.5400398156337747E-6</v>
      </c>
      <c r="AF41" s="112">
        <f t="shared" si="24"/>
        <v>-24592.839253799997</v>
      </c>
      <c r="AG41" s="139"/>
      <c r="AH41" s="112">
        <f t="shared" si="25"/>
        <v>2.2793724051145145E-2</v>
      </c>
      <c r="AI41" s="112">
        <f t="shared" si="26"/>
        <v>1.0822357246156993</v>
      </c>
      <c r="AJ41" s="112">
        <f t="shared" si="27"/>
        <v>0.46877019668746417</v>
      </c>
      <c r="AK41" s="112">
        <f t="shared" si="28"/>
        <v>-5.2177142201183239E-2</v>
      </c>
      <c r="AL41" s="112">
        <f t="shared" si="29"/>
        <v>-0.56538927193706479</v>
      </c>
      <c r="AM41" s="112">
        <f t="shared" si="30"/>
        <v>-0.29047404381854741</v>
      </c>
      <c r="AN41" s="112">
        <f t="shared" ref="AN41:AT50" si="35">$AU41+$AB$7*SIN(AO41)</f>
        <v>5.7680166189883604</v>
      </c>
      <c r="AO41" s="112">
        <f t="shared" si="35"/>
        <v>5.7680166354985598</v>
      </c>
      <c r="AP41" s="112">
        <f t="shared" si="35"/>
        <v>5.7680168303061494</v>
      </c>
      <c r="AQ41" s="112">
        <f t="shared" si="35"/>
        <v>5.7680191288835392</v>
      </c>
      <c r="AR41" s="112">
        <f t="shared" si="35"/>
        <v>5.7680462500753134</v>
      </c>
      <c r="AS41" s="112">
        <f t="shared" si="35"/>
        <v>5.7683662248549341</v>
      </c>
      <c r="AT41" s="112">
        <f t="shared" si="35"/>
        <v>5.7721369206153677</v>
      </c>
      <c r="AU41" s="112">
        <f t="shared" si="32"/>
        <v>5.8159997851550704</v>
      </c>
      <c r="AV41" s="112"/>
      <c r="AW41" s="112">
        <v>9750</v>
      </c>
      <c r="AX41" s="112">
        <f t="shared" si="0"/>
        <v>1.1294417608035255E-2</v>
      </c>
      <c r="AY41" s="112">
        <f t="shared" si="1"/>
        <v>-3.2028337588070138E-2</v>
      </c>
      <c r="AZ41" s="112">
        <f t="shared" si="2"/>
        <v>4.3322755196105393E-2</v>
      </c>
      <c r="BA41" s="112">
        <f t="shared" si="3"/>
        <v>1.0920335034391673</v>
      </c>
      <c r="BB41" s="112">
        <f t="shared" si="4"/>
        <v>0.98307364667353914</v>
      </c>
      <c r="BC41" s="112">
        <f t="shared" si="5"/>
        <v>0.33325747428719515</v>
      </c>
      <c r="BD41" s="112">
        <f t="shared" si="6"/>
        <v>0.16818821560746219</v>
      </c>
      <c r="BE41" s="112">
        <f t="shared" si="34"/>
        <v>6.5859182319215517</v>
      </c>
      <c r="BF41" s="112">
        <f t="shared" si="34"/>
        <v>6.5859182148403255</v>
      </c>
      <c r="BG41" s="112">
        <f t="shared" si="34"/>
        <v>6.5859180310980703</v>
      </c>
      <c r="BH41" s="112">
        <f t="shared" si="34"/>
        <v>6.5859160545885169</v>
      </c>
      <c r="BI41" s="112">
        <f t="shared" si="34"/>
        <v>6.5858947934158198</v>
      </c>
      <c r="BJ41" s="112">
        <f t="shared" si="34"/>
        <v>6.5856660974176142</v>
      </c>
      <c r="BK41" s="112">
        <f t="shared" si="34"/>
        <v>6.5832071555559608</v>
      </c>
      <c r="BL41" s="112">
        <f t="shared" si="8"/>
        <v>6.556882810848542</v>
      </c>
      <c r="BM41" s="112"/>
      <c r="BN41" s="112"/>
      <c r="BO41" s="112"/>
      <c r="BP41" s="112"/>
    </row>
    <row r="42" spans="1:68" s="158" customFormat="1" ht="12.95" customHeight="1" x14ac:dyDescent="0.2">
      <c r="A42" s="140" t="s">
        <v>161</v>
      </c>
      <c r="B42" s="141" t="s">
        <v>81</v>
      </c>
      <c r="C42" s="143">
        <v>39913.438000000002</v>
      </c>
      <c r="D42" s="142" t="s">
        <v>125</v>
      </c>
      <c r="E42" s="112">
        <f t="shared" si="11"/>
        <v>4741.0485886724546</v>
      </c>
      <c r="F42" s="112">
        <f t="shared" si="12"/>
        <v>4741</v>
      </c>
      <c r="G42" s="200">
        <f t="shared" si="13"/>
        <v>3.3205800005816855E-2</v>
      </c>
      <c r="I42" s="158">
        <f t="shared" si="14"/>
        <v>3.3205800005816855E-2</v>
      </c>
      <c r="O42" s="218"/>
      <c r="P42" s="221">
        <f t="shared" si="15"/>
        <v>24894.938000000002</v>
      </c>
      <c r="Q42" s="184"/>
      <c r="R42" s="158">
        <f t="shared" si="16"/>
        <v>1.1026251540263066E-3</v>
      </c>
      <c r="S42" s="156">
        <v>0.1</v>
      </c>
      <c r="T42" s="158">
        <f t="shared" si="17"/>
        <v>1.1026251540263066E-4</v>
      </c>
      <c r="Y42" s="61"/>
      <c r="Z42" s="112">
        <f t="shared" si="18"/>
        <v>4741</v>
      </c>
      <c r="AA42" s="112">
        <f t="shared" si="19"/>
        <v>6.9800149826004486E-3</v>
      </c>
      <c r="AB42" s="112">
        <f t="shared" si="20"/>
        <v>7.9639796605377559E-3</v>
      </c>
      <c r="AC42" s="112">
        <f t="shared" si="21"/>
        <v>-24894.904794199996</v>
      </c>
      <c r="AD42" s="112">
        <f t="shared" si="22"/>
        <v>2.6225785023216406E-2</v>
      </c>
      <c r="AE42" s="112">
        <f t="shared" si="23"/>
        <v>6.8779180008396196E-5</v>
      </c>
      <c r="AF42" s="112">
        <f t="shared" si="24"/>
        <v>-24894.904794199996</v>
      </c>
      <c r="AG42" s="139"/>
      <c r="AH42" s="112">
        <f t="shared" si="25"/>
        <v>2.5241820345279099E-2</v>
      </c>
      <c r="AI42" s="112">
        <f t="shared" si="26"/>
        <v>1.0857582846817149</v>
      </c>
      <c r="AJ42" s="112">
        <f t="shared" si="27"/>
        <v>0.53077130389017724</v>
      </c>
      <c r="AK42" s="112">
        <f t="shared" si="28"/>
        <v>-4.615934553047283E-2</v>
      </c>
      <c r="AL42" s="112">
        <f t="shared" si="29"/>
        <v>-0.49377690070351743</v>
      </c>
      <c r="AM42" s="112">
        <f t="shared" si="30"/>
        <v>-0.25203012066922525</v>
      </c>
      <c r="AN42" s="112">
        <f t="shared" si="35"/>
        <v>5.8337636970980791</v>
      </c>
      <c r="AO42" s="112">
        <f t="shared" si="35"/>
        <v>5.8337637148770307</v>
      </c>
      <c r="AP42" s="112">
        <f t="shared" si="35"/>
        <v>5.8337639175538767</v>
      </c>
      <c r="AQ42" s="112">
        <f t="shared" si="35"/>
        <v>5.8337662280320339</v>
      </c>
      <c r="AR42" s="112">
        <f t="shared" si="35"/>
        <v>5.8337925668691799</v>
      </c>
      <c r="AS42" s="112">
        <f t="shared" si="35"/>
        <v>5.8340927989748206</v>
      </c>
      <c r="AT42" s="112">
        <f t="shared" si="35"/>
        <v>5.8375120375616385</v>
      </c>
      <c r="AU42" s="112">
        <f t="shared" si="32"/>
        <v>5.8760750552626675</v>
      </c>
      <c r="AV42" s="112"/>
      <c r="AW42" s="112">
        <v>10000</v>
      </c>
      <c r="AX42" s="112">
        <f t="shared" si="0"/>
        <v>1.0954334716730837E-2</v>
      </c>
      <c r="AY42" s="112">
        <f t="shared" si="1"/>
        <v>-3.2688315950797346E-2</v>
      </c>
      <c r="AZ42" s="112">
        <f t="shared" si="2"/>
        <v>4.3642650667528184E-2</v>
      </c>
      <c r="BA42" s="112">
        <f t="shared" si="3"/>
        <v>1.0906483883644067</v>
      </c>
      <c r="BB42" s="112">
        <f t="shared" si="4"/>
        <v>0.98976470175545161</v>
      </c>
      <c r="BC42" s="112">
        <f t="shared" si="5"/>
        <v>0.37431123374136055</v>
      </c>
      <c r="BD42" s="112">
        <f t="shared" si="6"/>
        <v>0.18937185414405741</v>
      </c>
      <c r="BE42" s="112">
        <f t="shared" si="34"/>
        <v>6.6233566877110537</v>
      </c>
      <c r="BF42" s="112">
        <f t="shared" si="34"/>
        <v>6.6233566699272526</v>
      </c>
      <c r="BG42" s="112">
        <f t="shared" si="34"/>
        <v>6.6233564762272223</v>
      </c>
      <c r="BH42" s="112">
        <f t="shared" si="34"/>
        <v>6.6233543664596448</v>
      </c>
      <c r="BI42" s="112">
        <f t="shared" si="34"/>
        <v>6.6233313871165453</v>
      </c>
      <c r="BJ42" s="112">
        <f t="shared" si="34"/>
        <v>6.6230811108828433</v>
      </c>
      <c r="BK42" s="112">
        <f t="shared" si="34"/>
        <v>6.6203566926677766</v>
      </c>
      <c r="BL42" s="112">
        <f t="shared" si="8"/>
        <v>6.5908620360225223</v>
      </c>
      <c r="BM42" s="112"/>
      <c r="BN42" s="112"/>
      <c r="BO42" s="112"/>
      <c r="BP42" s="112"/>
    </row>
    <row r="43" spans="1:68" s="158" customFormat="1" ht="12.95" customHeight="1" x14ac:dyDescent="0.2">
      <c r="A43" s="140" t="s">
        <v>161</v>
      </c>
      <c r="B43" s="141" t="s">
        <v>81</v>
      </c>
      <c r="C43" s="143">
        <v>39915.453000000001</v>
      </c>
      <c r="D43" s="142" t="s">
        <v>125</v>
      </c>
      <c r="E43" s="112">
        <f t="shared" si="11"/>
        <v>4743.9970547530957</v>
      </c>
      <c r="F43" s="112">
        <f t="shared" si="12"/>
        <v>4744</v>
      </c>
      <c r="G43" s="200">
        <f t="shared" si="13"/>
        <v>-2.0127999960095622E-3</v>
      </c>
      <c r="I43" s="158">
        <f t="shared" si="14"/>
        <v>-2.0127999960095622E-3</v>
      </c>
      <c r="O43" s="218"/>
      <c r="P43" s="221">
        <f t="shared" si="15"/>
        <v>24896.953000000001</v>
      </c>
      <c r="Q43" s="184"/>
      <c r="R43" s="158">
        <f t="shared" si="16"/>
        <v>4.0513638239360938E-6</v>
      </c>
      <c r="S43" s="156">
        <v>0.1</v>
      </c>
      <c r="T43" s="158">
        <f t="shared" si="17"/>
        <v>4.0513638239360943E-7</v>
      </c>
      <c r="Y43" s="61"/>
      <c r="Z43" s="112">
        <f t="shared" si="18"/>
        <v>4744</v>
      </c>
      <c r="AA43" s="112">
        <f t="shared" si="19"/>
        <v>6.9877413605137773E-3</v>
      </c>
      <c r="AB43" s="112">
        <f t="shared" si="20"/>
        <v>-2.7270901483883607E-2</v>
      </c>
      <c r="AC43" s="112">
        <f t="shared" si="21"/>
        <v>-24896.955012799997</v>
      </c>
      <c r="AD43" s="112">
        <f t="shared" si="22"/>
        <v>-9.0005413565233394E-3</v>
      </c>
      <c r="AE43" s="112">
        <f t="shared" si="23"/>
        <v>8.1009744710486996E-6</v>
      </c>
      <c r="AF43" s="112">
        <f t="shared" si="24"/>
        <v>-24896.955012799997</v>
      </c>
      <c r="AG43" s="139"/>
      <c r="AH43" s="112">
        <f t="shared" si="25"/>
        <v>2.5258101487874045E-2</v>
      </c>
      <c r="AI43" s="112">
        <f t="shared" si="26"/>
        <v>1.0857807825520036</v>
      </c>
      <c r="AJ43" s="112">
        <f t="shared" si="27"/>
        <v>0.53118450326126732</v>
      </c>
      <c r="AK43" s="112">
        <f t="shared" si="28"/>
        <v>-4.6117522874905933E-2</v>
      </c>
      <c r="AL43" s="112">
        <f t="shared" si="29"/>
        <v>-0.49328928402922101</v>
      </c>
      <c r="AM43" s="112">
        <f t="shared" si="30"/>
        <v>-0.25177084175278952</v>
      </c>
      <c r="AN43" s="112">
        <f t="shared" si="35"/>
        <v>5.8342106599068764</v>
      </c>
      <c r="AO43" s="112">
        <f t="shared" si="35"/>
        <v>5.8342106776915665</v>
      </c>
      <c r="AP43" s="112">
        <f t="shared" si="35"/>
        <v>5.8342108803901525</v>
      </c>
      <c r="AQ43" s="112">
        <f t="shared" si="35"/>
        <v>5.8342131906183123</v>
      </c>
      <c r="AR43" s="112">
        <f t="shared" si="35"/>
        <v>5.8342395209319386</v>
      </c>
      <c r="AS43" s="112">
        <f t="shared" si="35"/>
        <v>5.8345395912600662</v>
      </c>
      <c r="AT43" s="112">
        <f t="shared" si="35"/>
        <v>5.8379562573827855</v>
      </c>
      <c r="AU43" s="112">
        <f t="shared" si="32"/>
        <v>5.8764828059647556</v>
      </c>
      <c r="AV43" s="112"/>
      <c r="AW43" s="112">
        <v>10250</v>
      </c>
      <c r="AX43" s="112">
        <f t="shared" si="0"/>
        <v>1.0555360369638889E-2</v>
      </c>
      <c r="AY43" s="112">
        <f t="shared" si="1"/>
        <v>-3.3345716685951522E-2</v>
      </c>
      <c r="AZ43" s="112">
        <f t="shared" si="2"/>
        <v>4.3901077055590411E-2</v>
      </c>
      <c r="BA43" s="112">
        <f t="shared" si="3"/>
        <v>1.0891148273141456</v>
      </c>
      <c r="BB43" s="112">
        <f t="shared" si="4"/>
        <v>0.99477663449114295</v>
      </c>
      <c r="BC43" s="112">
        <f t="shared" si="5"/>
        <v>0.41525524974706679</v>
      </c>
      <c r="BD43" s="112">
        <f t="shared" si="6"/>
        <v>0.21066354177815266</v>
      </c>
      <c r="BE43" s="112">
        <f t="shared" si="34"/>
        <v>6.6607450698867892</v>
      </c>
      <c r="BF43" s="112">
        <f t="shared" si="34"/>
        <v>6.6607450517715421</v>
      </c>
      <c r="BG43" s="112">
        <f t="shared" si="34"/>
        <v>6.6607448516743339</v>
      </c>
      <c r="BH43" s="112">
        <f t="shared" si="34"/>
        <v>6.6607426414437958</v>
      </c>
      <c r="BI43" s="112">
        <f t="shared" si="34"/>
        <v>6.6607182278435966</v>
      </c>
      <c r="BJ43" s="112">
        <f t="shared" si="34"/>
        <v>6.6604485776321676</v>
      </c>
      <c r="BK43" s="112">
        <f t="shared" si="34"/>
        <v>6.65747217888695</v>
      </c>
      <c r="BL43" s="112">
        <f t="shared" si="8"/>
        <v>6.6248412611965026</v>
      </c>
      <c r="BM43" s="112"/>
      <c r="BN43" s="112"/>
      <c r="BO43" s="112"/>
      <c r="BP43" s="112"/>
    </row>
    <row r="44" spans="1:68" s="158" customFormat="1" ht="12.95" customHeight="1" x14ac:dyDescent="0.2">
      <c r="A44" s="140" t="s">
        <v>161</v>
      </c>
      <c r="B44" s="141" t="s">
        <v>81</v>
      </c>
      <c r="C44" s="143">
        <v>39967.398000000001</v>
      </c>
      <c r="D44" s="142" t="s">
        <v>125</v>
      </c>
      <c r="E44" s="112">
        <f t="shared" si="11"/>
        <v>4820.006022772408</v>
      </c>
      <c r="F44" s="112">
        <f t="shared" si="12"/>
        <v>4820</v>
      </c>
      <c r="G44" s="200">
        <f t="shared" si="13"/>
        <v>4.1160000037052669E-3</v>
      </c>
      <c r="I44" s="158">
        <f t="shared" si="14"/>
        <v>4.1160000037052669E-3</v>
      </c>
      <c r="O44" s="218"/>
      <c r="P44" s="221">
        <f t="shared" si="15"/>
        <v>24948.898000000001</v>
      </c>
      <c r="Q44" s="184"/>
      <c r="R44" s="158">
        <f t="shared" si="16"/>
        <v>1.6941456030501758E-5</v>
      </c>
      <c r="S44" s="156">
        <v>0.1</v>
      </c>
      <c r="T44" s="158">
        <f t="shared" si="17"/>
        <v>1.6941456030501758E-6</v>
      </c>
      <c r="Y44" s="61"/>
      <c r="Z44" s="112">
        <f t="shared" si="18"/>
        <v>4820</v>
      </c>
      <c r="AA44" s="112">
        <f t="shared" si="19"/>
        <v>7.1820189732877265E-3</v>
      </c>
      <c r="AB44" s="112">
        <f t="shared" si="20"/>
        <v>-2.1552975993602837E-2</v>
      </c>
      <c r="AC44" s="112">
        <f t="shared" si="21"/>
        <v>-24948.893883999997</v>
      </c>
      <c r="AD44" s="112">
        <f t="shared" si="22"/>
        <v>-3.0660189695824597E-3</v>
      </c>
      <c r="AE44" s="112">
        <f t="shared" si="23"/>
        <v>9.400472321839489E-7</v>
      </c>
      <c r="AF44" s="112">
        <f t="shared" si="24"/>
        <v>-24948.893883999997</v>
      </c>
      <c r="AG44" s="139"/>
      <c r="AH44" s="112">
        <f t="shared" si="25"/>
        <v>2.5668975997308104E-2</v>
      </c>
      <c r="AI44" s="112">
        <f t="shared" si="26"/>
        <v>1.0863442124483387</v>
      </c>
      <c r="AJ44" s="112">
        <f t="shared" si="27"/>
        <v>0.54161545219926599</v>
      </c>
      <c r="AK44" s="112">
        <f t="shared" si="28"/>
        <v>-4.5053807253413763E-2</v>
      </c>
      <c r="AL44" s="112">
        <f t="shared" si="29"/>
        <v>-0.48092963713100645</v>
      </c>
      <c r="AM44" s="112">
        <f t="shared" si="30"/>
        <v>-0.24520941360835732</v>
      </c>
      <c r="AN44" s="112">
        <f t="shared" si="35"/>
        <v>5.8455367838325172</v>
      </c>
      <c r="AO44" s="112">
        <f t="shared" si="35"/>
        <v>5.8455368017482616</v>
      </c>
      <c r="AP44" s="112">
        <f t="shared" si="35"/>
        <v>5.8455370048453004</v>
      </c>
      <c r="AQ44" s="112">
        <f t="shared" si="35"/>
        <v>5.8455393071992221</v>
      </c>
      <c r="AR44" s="112">
        <f t="shared" si="35"/>
        <v>5.8455654070300485</v>
      </c>
      <c r="AS44" s="112">
        <f t="shared" si="35"/>
        <v>5.8458612563652288</v>
      </c>
      <c r="AT44" s="112">
        <f t="shared" si="35"/>
        <v>5.8492119463339458</v>
      </c>
      <c r="AU44" s="112">
        <f t="shared" si="32"/>
        <v>5.886812490417646</v>
      </c>
      <c r="AV44" s="112"/>
      <c r="AW44" s="112">
        <v>10500</v>
      </c>
      <c r="AX44" s="112">
        <f t="shared" si="0"/>
        <v>1.0097356774753957E-2</v>
      </c>
      <c r="AY44" s="112">
        <f t="shared" si="1"/>
        <v>-3.4000539793532666E-2</v>
      </c>
      <c r="AZ44" s="112">
        <f t="shared" si="2"/>
        <v>4.4097896568286624E-2</v>
      </c>
      <c r="BA44" s="112">
        <f t="shared" si="3"/>
        <v>1.0874370666400799</v>
      </c>
      <c r="BB44" s="112">
        <f t="shared" si="4"/>
        <v>0.99811374907925932</v>
      </c>
      <c r="BC44" s="112">
        <f t="shared" si="5"/>
        <v>0.4560786887236572</v>
      </c>
      <c r="BD44" s="112">
        <f t="shared" si="6"/>
        <v>0.23207616381471979</v>
      </c>
      <c r="BE44" s="112">
        <f t="shared" si="34"/>
        <v>6.6980783578945102</v>
      </c>
      <c r="BF44" s="112">
        <f t="shared" si="34"/>
        <v>6.6980783398021</v>
      </c>
      <c r="BG44" s="112">
        <f t="shared" si="34"/>
        <v>6.6980781368109481</v>
      </c>
      <c r="BH44" s="112">
        <f t="shared" si="34"/>
        <v>6.6980758593152796</v>
      </c>
      <c r="BI44" s="112">
        <f t="shared" si="34"/>
        <v>6.6980503067004324</v>
      </c>
      <c r="BJ44" s="112">
        <f t="shared" si="34"/>
        <v>6.6977636360151109</v>
      </c>
      <c r="BK44" s="112">
        <f t="shared" si="34"/>
        <v>6.6945499934733119</v>
      </c>
      <c r="BL44" s="112">
        <f t="shared" si="8"/>
        <v>6.658820486370483</v>
      </c>
      <c r="BM44" s="112"/>
      <c r="BN44" s="112"/>
      <c r="BO44" s="112"/>
      <c r="BP44" s="112"/>
    </row>
    <row r="45" spans="1:68" s="158" customFormat="1" ht="12.95" customHeight="1" x14ac:dyDescent="0.2">
      <c r="A45" s="11" t="s">
        <v>73</v>
      </c>
      <c r="B45" s="9"/>
      <c r="C45" s="54">
        <v>41392.315999999999</v>
      </c>
      <c r="D45" s="17">
        <v>5.0000000000000001E-3</v>
      </c>
      <c r="E45" s="112">
        <f t="shared" si="11"/>
        <v>6905.0295417278958</v>
      </c>
      <c r="F45" s="112">
        <f t="shared" si="12"/>
        <v>6905</v>
      </c>
      <c r="G45" s="200">
        <f t="shared" si="13"/>
        <v>2.0189000002574176E-2</v>
      </c>
      <c r="I45" s="158">
        <f t="shared" si="14"/>
        <v>2.0189000002574176E-2</v>
      </c>
      <c r="O45" s="218"/>
      <c r="P45" s="221">
        <f t="shared" si="15"/>
        <v>26373.815999999999</v>
      </c>
      <c r="Q45" s="184"/>
      <c r="R45" s="158">
        <f t="shared" si="16"/>
        <v>4.0759572110394009E-4</v>
      </c>
      <c r="S45" s="156">
        <v>0.1</v>
      </c>
      <c r="T45" s="158">
        <f t="shared" si="17"/>
        <v>4.0759572110394013E-5</v>
      </c>
      <c r="Y45" s="61"/>
      <c r="Z45" s="112">
        <f t="shared" si="18"/>
        <v>6905</v>
      </c>
      <c r="AA45" s="112">
        <f t="shared" si="19"/>
        <v>1.1198139541689946E-2</v>
      </c>
      <c r="AB45" s="112">
        <f t="shared" si="20"/>
        <v>-1.5345349602324927E-2</v>
      </c>
      <c r="AC45" s="112">
        <f t="shared" si="21"/>
        <v>-26373.795810999996</v>
      </c>
      <c r="AD45" s="112">
        <f t="shared" si="22"/>
        <v>8.9908604608842299E-3</v>
      </c>
      <c r="AE45" s="112">
        <f t="shared" si="23"/>
        <v>8.0835571827091393E-6</v>
      </c>
      <c r="AF45" s="112">
        <f t="shared" si="24"/>
        <v>-26373.795810999996</v>
      </c>
      <c r="AG45" s="139"/>
      <c r="AH45" s="112">
        <f t="shared" si="25"/>
        <v>3.5534349604899103E-2</v>
      </c>
      <c r="AI45" s="112">
        <f t="shared" si="26"/>
        <v>1.0964666446456039</v>
      </c>
      <c r="AJ45" s="112">
        <f t="shared" si="27"/>
        <v>0.79276998926551823</v>
      </c>
      <c r="AK45" s="112">
        <f t="shared" si="28"/>
        <v>-1.3392350136192343E-2</v>
      </c>
      <c r="AL45" s="112">
        <f t="shared" si="29"/>
        <v>-0.13794708794764124</v>
      </c>
      <c r="AM45" s="112">
        <f t="shared" si="30"/>
        <v>-6.9083129604563545E-2</v>
      </c>
      <c r="AN45" s="112">
        <f t="shared" si="35"/>
        <v>6.1580431964689337</v>
      </c>
      <c r="AO45" s="112">
        <f t="shared" si="35"/>
        <v>6.1580432054162317</v>
      </c>
      <c r="AP45" s="112">
        <f t="shared" si="35"/>
        <v>6.1580432980094031</v>
      </c>
      <c r="AQ45" s="112">
        <f t="shared" si="35"/>
        <v>6.1580442562310003</v>
      </c>
      <c r="AR45" s="112">
        <f t="shared" si="35"/>
        <v>6.1580541725995168</v>
      </c>
      <c r="AS45" s="112">
        <f t="shared" si="35"/>
        <v>6.1581567936100869</v>
      </c>
      <c r="AT45" s="112">
        <f t="shared" si="35"/>
        <v>6.1592187048454869</v>
      </c>
      <c r="AU45" s="112">
        <f t="shared" si="32"/>
        <v>6.1701992283686433</v>
      </c>
      <c r="AV45" s="112"/>
      <c r="AW45" s="112">
        <v>10750</v>
      </c>
      <c r="AX45" s="112">
        <f t="shared" si="0"/>
        <v>9.580307397045143E-3</v>
      </c>
      <c r="AY45" s="112">
        <f t="shared" si="1"/>
        <v>-3.4652785273540779E-2</v>
      </c>
      <c r="AZ45" s="112">
        <f t="shared" si="2"/>
        <v>4.4233092670585922E-2</v>
      </c>
      <c r="BA45" s="112">
        <f t="shared" si="3"/>
        <v>1.0856196903466719</v>
      </c>
      <c r="BB45" s="112">
        <f t="shared" si="4"/>
        <v>0.99978497649636078</v>
      </c>
      <c r="BC45" s="112">
        <f t="shared" si="5"/>
        <v>0.4967710965654531</v>
      </c>
      <c r="BD45" s="112">
        <f t="shared" si="6"/>
        <v>0.25362291520902397</v>
      </c>
      <c r="BE45" s="112">
        <f t="shared" si="34"/>
        <v>6.7353516827185684</v>
      </c>
      <c r="BF45" s="112">
        <f t="shared" si="34"/>
        <v>6.7353516649757852</v>
      </c>
      <c r="BG45" s="112">
        <f t="shared" si="34"/>
        <v>6.7353514624423543</v>
      </c>
      <c r="BH45" s="112">
        <f t="shared" si="34"/>
        <v>6.7353491505296281</v>
      </c>
      <c r="BI45" s="112">
        <f t="shared" si="34"/>
        <v>6.7353227603027372</v>
      </c>
      <c r="BJ45" s="112">
        <f t="shared" si="34"/>
        <v>6.7350215427551108</v>
      </c>
      <c r="BK45" s="112">
        <f t="shared" si="34"/>
        <v>6.7315865591777122</v>
      </c>
      <c r="BL45" s="112">
        <f t="shared" si="8"/>
        <v>6.6927997115444642</v>
      </c>
      <c r="BM45" s="112"/>
      <c r="BN45" s="112"/>
      <c r="BO45" s="112"/>
      <c r="BP45" s="112"/>
    </row>
    <row r="46" spans="1:68" s="158" customFormat="1" ht="12.95" customHeight="1" x14ac:dyDescent="0.2">
      <c r="A46" s="140" t="s">
        <v>206</v>
      </c>
      <c r="B46" s="141" t="s">
        <v>81</v>
      </c>
      <c r="C46" s="143">
        <v>42494.64</v>
      </c>
      <c r="D46" s="142" t="s">
        <v>125</v>
      </c>
      <c r="E46" s="112">
        <f t="shared" si="11"/>
        <v>8518.0146156122137</v>
      </c>
      <c r="F46" s="112">
        <f t="shared" si="12"/>
        <v>8518</v>
      </c>
      <c r="G46" s="200">
        <f t="shared" si="13"/>
        <v>9.9884000010206364E-3</v>
      </c>
      <c r="I46" s="158">
        <f t="shared" si="14"/>
        <v>9.9884000010206364E-3</v>
      </c>
      <c r="O46" s="218"/>
      <c r="P46" s="221">
        <f t="shared" si="15"/>
        <v>27476.14</v>
      </c>
      <c r="Q46" s="184"/>
      <c r="R46" s="158">
        <f t="shared" si="16"/>
        <v>9.9768134580389053E-5</v>
      </c>
      <c r="S46" s="156">
        <v>0.1</v>
      </c>
      <c r="T46" s="158">
        <f t="shared" si="17"/>
        <v>9.9768134580389053E-6</v>
      </c>
      <c r="Y46" s="61"/>
      <c r="Z46" s="112">
        <f t="shared" si="18"/>
        <v>8518</v>
      </c>
      <c r="AA46" s="112">
        <f t="shared" si="19"/>
        <v>1.2123028551363265E-2</v>
      </c>
      <c r="AB46" s="112">
        <f t="shared" si="20"/>
        <v>-3.0872942412605769E-2</v>
      </c>
      <c r="AC46" s="112">
        <f t="shared" si="21"/>
        <v>-27476.130011599998</v>
      </c>
      <c r="AD46" s="112">
        <f t="shared" si="22"/>
        <v>-2.1346285503426286E-3</v>
      </c>
      <c r="AE46" s="112">
        <f t="shared" si="23"/>
        <v>4.5566390479378726E-7</v>
      </c>
      <c r="AF46" s="112">
        <f t="shared" si="24"/>
        <v>-27476.130011599998</v>
      </c>
      <c r="AG46" s="139"/>
      <c r="AH46" s="112">
        <f t="shared" si="25"/>
        <v>4.0861342413626406E-2</v>
      </c>
      <c r="AI46" s="112">
        <f t="shared" si="26"/>
        <v>1.0965734489826366</v>
      </c>
      <c r="AJ46" s="112">
        <f t="shared" si="27"/>
        <v>0.9257506746411196</v>
      </c>
      <c r="AK46" s="112">
        <f t="shared" si="28"/>
        <v>1.2599108021986688E-2</v>
      </c>
      <c r="AL46" s="112">
        <f t="shared" si="29"/>
        <v>0.12972871595504437</v>
      </c>
      <c r="AM46" s="112">
        <f t="shared" si="30"/>
        <v>6.495548111084376E-2</v>
      </c>
      <c r="AN46" s="112">
        <f t="shared" si="35"/>
        <v>6.4008680934726057</v>
      </c>
      <c r="AO46" s="112">
        <f t="shared" si="35"/>
        <v>6.4008680850116271</v>
      </c>
      <c r="AP46" s="112">
        <f t="shared" si="35"/>
        <v>6.4008679975309022</v>
      </c>
      <c r="AQ46" s="112">
        <f t="shared" si="35"/>
        <v>6.400867093040195</v>
      </c>
      <c r="AR46" s="112">
        <f t="shared" si="35"/>
        <v>6.4008577412321905</v>
      </c>
      <c r="AS46" s="112">
        <f t="shared" si="35"/>
        <v>6.4007610506147845</v>
      </c>
      <c r="AT46" s="112">
        <f t="shared" si="35"/>
        <v>6.3997614073674143</v>
      </c>
      <c r="AU46" s="112">
        <f t="shared" si="32"/>
        <v>6.3894331891911653</v>
      </c>
      <c r="AV46" s="112"/>
      <c r="AW46" s="112">
        <v>11000</v>
      </c>
      <c r="AX46" s="112">
        <f t="shared" si="0"/>
        <v>9.0043150192050669E-3</v>
      </c>
      <c r="AY46" s="112">
        <f t="shared" si="1"/>
        <v>-3.5302453125975852E-2</v>
      </c>
      <c r="AZ46" s="112">
        <f t="shared" si="2"/>
        <v>4.4306768145180919E-2</v>
      </c>
      <c r="BA46" s="112">
        <f t="shared" si="3"/>
        <v>1.0836675918361571</v>
      </c>
      <c r="BB46" s="112">
        <f t="shared" si="4"/>
        <v>0.99980372136759033</v>
      </c>
      <c r="BC46" s="112">
        <f t="shared" si="5"/>
        <v>0.53732242496550076</v>
      </c>
      <c r="BD46" s="112">
        <f t="shared" si="6"/>
        <v>0.27531733682438531</v>
      </c>
      <c r="BE46" s="112">
        <f t="shared" si="34"/>
        <v>6.7725603379843315</v>
      </c>
      <c r="BF46" s="112">
        <f t="shared" si="34"/>
        <v>6.7725603208815759</v>
      </c>
      <c r="BG46" s="112">
        <f t="shared" si="34"/>
        <v>6.772560121921277</v>
      </c>
      <c r="BH46" s="112">
        <f t="shared" si="34"/>
        <v>6.7725578073718262</v>
      </c>
      <c r="BI46" s="112">
        <f t="shared" si="34"/>
        <v>6.7725308819124548</v>
      </c>
      <c r="BJ46" s="112">
        <f t="shared" si="34"/>
        <v>6.7722176828487815</v>
      </c>
      <c r="BK46" s="112">
        <f t="shared" si="34"/>
        <v>6.7685783463718696</v>
      </c>
      <c r="BL46" s="112">
        <f t="shared" si="8"/>
        <v>6.7267789367184445</v>
      </c>
      <c r="BM46" s="112"/>
      <c r="BN46" s="112"/>
      <c r="BO46" s="112"/>
      <c r="BP46" s="112"/>
    </row>
    <row r="47" spans="1:68" s="158" customFormat="1" ht="12.95" customHeight="1" x14ac:dyDescent="0.2">
      <c r="A47" s="144" t="s">
        <v>49</v>
      </c>
      <c r="C47" s="222">
        <v>42507.624000000003</v>
      </c>
      <c r="D47" s="157"/>
      <c r="E47" s="112">
        <f t="shared" si="11"/>
        <v>8537.013565285195</v>
      </c>
      <c r="F47" s="112">
        <f t="shared" si="12"/>
        <v>8537</v>
      </c>
      <c r="G47" s="200">
        <f t="shared" si="13"/>
        <v>9.2706000068574212E-3</v>
      </c>
      <c r="I47" s="158">
        <f t="shared" si="14"/>
        <v>9.2706000068574212E-3</v>
      </c>
      <c r="O47" s="218"/>
      <c r="P47" s="221">
        <f t="shared" si="15"/>
        <v>27489.124000000003</v>
      </c>
      <c r="Q47" s="184"/>
      <c r="R47" s="158">
        <f t="shared" si="16"/>
        <v>8.5944024487144818E-5</v>
      </c>
      <c r="S47" s="156">
        <v>0.1</v>
      </c>
      <c r="T47" s="158">
        <f t="shared" si="17"/>
        <v>8.5944024487144814E-6</v>
      </c>
      <c r="Y47" s="61"/>
      <c r="Z47" s="112">
        <f t="shared" si="18"/>
        <v>8537</v>
      </c>
      <c r="AA47" s="112">
        <f t="shared" si="19"/>
        <v>1.212073155707101E-2</v>
      </c>
      <c r="AB47" s="112">
        <f t="shared" si="20"/>
        <v>-3.1639659667403015E-2</v>
      </c>
      <c r="AC47" s="112">
        <f t="shared" si="21"/>
        <v>-27489.114729399997</v>
      </c>
      <c r="AD47" s="112">
        <f t="shared" si="22"/>
        <v>-2.8501315502135888E-3</v>
      </c>
      <c r="AE47" s="112">
        <f t="shared" si="23"/>
        <v>8.1232498535229153E-7</v>
      </c>
      <c r="AF47" s="112">
        <f t="shared" si="24"/>
        <v>-27489.114729399997</v>
      </c>
      <c r="AG47" s="139"/>
      <c r="AH47" s="112">
        <f t="shared" si="25"/>
        <v>4.0910259674260437E-2</v>
      </c>
      <c r="AI47" s="112">
        <f t="shared" si="26"/>
        <v>1.0965332841707836</v>
      </c>
      <c r="AJ47" s="112">
        <f t="shared" si="27"/>
        <v>0.92693716162205952</v>
      </c>
      <c r="AK47" s="112">
        <f t="shared" si="28"/>
        <v>1.2903240622198922E-2</v>
      </c>
      <c r="AL47" s="112">
        <f t="shared" si="29"/>
        <v>0.13287860455585984</v>
      </c>
      <c r="AM47" s="112">
        <f t="shared" si="30"/>
        <v>6.6537233562217524E-2</v>
      </c>
      <c r="AN47" s="112">
        <f t="shared" si="35"/>
        <v>6.4037269731801443</v>
      </c>
      <c r="AO47" s="112">
        <f t="shared" si="35"/>
        <v>6.4037269645317512</v>
      </c>
      <c r="AP47" s="112">
        <f t="shared" si="35"/>
        <v>6.4037268750826968</v>
      </c>
      <c r="AQ47" s="112">
        <f t="shared" si="35"/>
        <v>6.4037259499243273</v>
      </c>
      <c r="AR47" s="112">
        <f t="shared" si="35"/>
        <v>6.4037163811539299</v>
      </c>
      <c r="AS47" s="112">
        <f t="shared" si="35"/>
        <v>6.4036174134871819</v>
      </c>
      <c r="AT47" s="112">
        <f t="shared" si="35"/>
        <v>6.4025938822360757</v>
      </c>
      <c r="AU47" s="112">
        <f t="shared" si="32"/>
        <v>6.3920156103043881</v>
      </c>
      <c r="AV47" s="112"/>
      <c r="AW47" s="112">
        <v>11250</v>
      </c>
      <c r="AX47" s="112">
        <f t="shared" si="0"/>
        <v>8.3695993363910245E-3</v>
      </c>
      <c r="AY47" s="112">
        <f t="shared" si="1"/>
        <v>-3.5949543350837887E-2</v>
      </c>
      <c r="AZ47" s="112">
        <f t="shared" si="2"/>
        <v>4.4319142687228912E-2</v>
      </c>
      <c r="BA47" s="112">
        <f t="shared" si="3"/>
        <v>1.0815859445218186</v>
      </c>
      <c r="BB47" s="112">
        <f t="shared" si="4"/>
        <v>0.99818768405927927</v>
      </c>
      <c r="BC47" s="112">
        <f t="shared" si="5"/>
        <v>0.57772305493591036</v>
      </c>
      <c r="BD47" s="112">
        <f t="shared" si="6"/>
        <v>0.29717335338379791</v>
      </c>
      <c r="BE47" s="112">
        <f t="shared" si="34"/>
        <v>6.8096997900710079</v>
      </c>
      <c r="BF47" s="112">
        <f t="shared" si="34"/>
        <v>6.8096997738554537</v>
      </c>
      <c r="BG47" s="112">
        <f t="shared" si="34"/>
        <v>6.8096995812750185</v>
      </c>
      <c r="BH47" s="112">
        <f t="shared" si="34"/>
        <v>6.8096972941378517</v>
      </c>
      <c r="BI47" s="112">
        <f t="shared" si="34"/>
        <v>6.8096701317126573</v>
      </c>
      <c r="BJ47" s="112">
        <f t="shared" si="34"/>
        <v>6.809347578963294</v>
      </c>
      <c r="BK47" s="112">
        <f t="shared" si="34"/>
        <v>6.805521877123252</v>
      </c>
      <c r="BL47" s="112">
        <f t="shared" si="8"/>
        <v>6.7607581618924248</v>
      </c>
      <c r="BM47" s="112"/>
      <c r="BN47" s="112"/>
      <c r="BO47" s="112"/>
      <c r="BP47" s="112"/>
    </row>
    <row r="48" spans="1:68" s="158" customFormat="1" ht="12.95" customHeight="1" x14ac:dyDescent="0.2">
      <c r="A48" s="144" t="s">
        <v>49</v>
      </c>
      <c r="C48" s="222">
        <v>42509.675000000003</v>
      </c>
      <c r="D48" s="157"/>
      <c r="E48" s="112">
        <f t="shared" si="11"/>
        <v>8540.014708675466</v>
      </c>
      <c r="F48" s="112">
        <f t="shared" si="12"/>
        <v>8540</v>
      </c>
      <c r="G48" s="200">
        <f t="shared" si="13"/>
        <v>1.0052000005089212E-2</v>
      </c>
      <c r="I48" s="158">
        <f t="shared" si="14"/>
        <v>1.0052000005089212E-2</v>
      </c>
      <c r="O48" s="218"/>
      <c r="P48" s="221">
        <f t="shared" si="15"/>
        <v>27491.175000000003</v>
      </c>
      <c r="Q48" s="184"/>
      <c r="R48" s="158">
        <f t="shared" si="16"/>
        <v>1.0104270410231352E-4</v>
      </c>
      <c r="S48" s="156">
        <v>0.1</v>
      </c>
      <c r="T48" s="158">
        <f t="shared" si="17"/>
        <v>1.0104270410231353E-5</v>
      </c>
      <c r="Y48" s="61"/>
      <c r="Z48" s="112">
        <f t="shared" si="18"/>
        <v>8540</v>
      </c>
      <c r="AA48" s="112">
        <f t="shared" si="19"/>
        <v>1.2120339515642391E-2</v>
      </c>
      <c r="AB48" s="112">
        <f t="shared" si="20"/>
        <v>-3.08659527280594E-2</v>
      </c>
      <c r="AC48" s="112">
        <f t="shared" si="21"/>
        <v>-27491.164947999998</v>
      </c>
      <c r="AD48" s="112">
        <f t="shared" si="22"/>
        <v>-2.0683395105531785E-3</v>
      </c>
      <c r="AE48" s="112">
        <f t="shared" si="23"/>
        <v>4.2780283309153622E-7</v>
      </c>
      <c r="AF48" s="112">
        <f t="shared" si="24"/>
        <v>-27491.164947999998</v>
      </c>
      <c r="AG48" s="139"/>
      <c r="AH48" s="112">
        <f t="shared" si="25"/>
        <v>4.0917952733148612E-2</v>
      </c>
      <c r="AI48" s="112">
        <f t="shared" si="26"/>
        <v>1.096526855069069</v>
      </c>
      <c r="AJ48" s="112">
        <f t="shared" si="27"/>
        <v>0.92712365331480451</v>
      </c>
      <c r="AK48" s="112">
        <f t="shared" si="28"/>
        <v>1.2951247886846528E-2</v>
      </c>
      <c r="AL48" s="112">
        <f t="shared" si="29"/>
        <v>0.13337593418430754</v>
      </c>
      <c r="AM48" s="112">
        <f t="shared" si="30"/>
        <v>6.6787003403872058E-2</v>
      </c>
      <c r="AN48" s="112">
        <f t="shared" si="35"/>
        <v>6.4041783656169819</v>
      </c>
      <c r="AO48" s="112">
        <f t="shared" si="35"/>
        <v>6.4041783569391137</v>
      </c>
      <c r="AP48" s="112">
        <f t="shared" si="35"/>
        <v>6.4041782671802796</v>
      </c>
      <c r="AQ48" s="112">
        <f t="shared" si="35"/>
        <v>6.4041773387670542</v>
      </c>
      <c r="AR48" s="112">
        <f t="shared" si="35"/>
        <v>6.4041677358061966</v>
      </c>
      <c r="AS48" s="112">
        <f t="shared" si="35"/>
        <v>6.4040684090794997</v>
      </c>
      <c r="AT48" s="112">
        <f t="shared" si="35"/>
        <v>6.4030411087041115</v>
      </c>
      <c r="AU48" s="112">
        <f t="shared" si="32"/>
        <v>6.3924233610064762</v>
      </c>
      <c r="AV48" s="112"/>
      <c r="AW48" s="112">
        <v>11500</v>
      </c>
      <c r="AX48" s="112">
        <f t="shared" si="0"/>
        <v>7.6764941169124301E-3</v>
      </c>
      <c r="AY48" s="112">
        <f t="shared" si="1"/>
        <v>-3.6594055948126883E-2</v>
      </c>
      <c r="AZ48" s="112">
        <f t="shared" si="2"/>
        <v>4.4270550065039313E-2</v>
      </c>
      <c r="BA48" s="112">
        <f t="shared" si="3"/>
        <v>1.0793801716366136</v>
      </c>
      <c r="BB48" s="112">
        <f t="shared" si="4"/>
        <v>0.99495866069332906</v>
      </c>
      <c r="BC48" s="112">
        <f t="shared" si="5"/>
        <v>0.61796381744893092</v>
      </c>
      <c r="BD48" s="112">
        <f t="shared" si="6"/>
        <v>0.31920531333574542</v>
      </c>
      <c r="BE48" s="112">
        <f t="shared" si="34"/>
        <v>6.8467656872016303</v>
      </c>
      <c r="BF48" s="112">
        <f t="shared" si="34"/>
        <v>6.8467656720726273</v>
      </c>
      <c r="BG48" s="112">
        <f t="shared" si="34"/>
        <v>6.846765488312073</v>
      </c>
      <c r="BH48" s="112">
        <f t="shared" si="34"/>
        <v>6.8467632563132543</v>
      </c>
      <c r="BI48" s="112">
        <f t="shared" si="34"/>
        <v>6.8467361461831997</v>
      </c>
      <c r="BJ48" s="112">
        <f t="shared" si="34"/>
        <v>6.8464069002997654</v>
      </c>
      <c r="BK48" s="112">
        <f t="shared" si="34"/>
        <v>6.8424137292102616</v>
      </c>
      <c r="BL48" s="112">
        <f t="shared" si="8"/>
        <v>6.7947373870664052</v>
      </c>
      <c r="BM48" s="112"/>
      <c r="BN48" s="112"/>
      <c r="BO48" s="112"/>
      <c r="BP48" s="112"/>
    </row>
    <row r="49" spans="1:68" s="158" customFormat="1" ht="12.95" customHeight="1" x14ac:dyDescent="0.2">
      <c r="A49" s="144" t="s">
        <v>44</v>
      </c>
      <c r="C49" s="222">
        <v>42837.709000000003</v>
      </c>
      <c r="D49" s="157"/>
      <c r="E49" s="112">
        <f t="shared" si="11"/>
        <v>9020.0132805350695</v>
      </c>
      <c r="F49" s="112">
        <f t="shared" si="12"/>
        <v>9020</v>
      </c>
      <c r="G49" s="200">
        <f t="shared" si="13"/>
        <v>9.0760000093723647E-3</v>
      </c>
      <c r="I49" s="158">
        <f t="shared" ref="I49:I56" si="36">+G49</f>
        <v>9.0760000093723647E-3</v>
      </c>
      <c r="O49" s="218"/>
      <c r="P49" s="221">
        <f t="shared" si="15"/>
        <v>27819.209000000003</v>
      </c>
      <c r="Q49" s="184"/>
      <c r="R49" s="158">
        <f t="shared" si="16"/>
        <v>8.2373776170127159E-5</v>
      </c>
      <c r="S49" s="156">
        <v>0.1</v>
      </c>
      <c r="T49" s="158">
        <f t="shared" si="17"/>
        <v>8.2373776170127162E-6</v>
      </c>
      <c r="Y49" s="61"/>
      <c r="Z49" s="112">
        <f t="shared" si="18"/>
        <v>9020</v>
      </c>
      <c r="AA49" s="112">
        <f t="shared" si="19"/>
        <v>1.1953414380306802E-2</v>
      </c>
      <c r="AB49" s="112">
        <f t="shared" si="20"/>
        <v>-3.2963862861715106E-2</v>
      </c>
      <c r="AC49" s="112">
        <f t="shared" si="21"/>
        <v>-27819.199923999993</v>
      </c>
      <c r="AD49" s="112">
        <f t="shared" si="22"/>
        <v>-2.8774143709344377E-3</v>
      </c>
      <c r="AE49" s="112">
        <f t="shared" si="23"/>
        <v>8.279513462060025E-7</v>
      </c>
      <c r="AF49" s="112">
        <f t="shared" si="24"/>
        <v>-27819.199923999993</v>
      </c>
      <c r="AG49" s="139"/>
      <c r="AH49" s="112">
        <f t="shared" si="25"/>
        <v>4.203986287108747E-2</v>
      </c>
      <c r="AI49" s="112">
        <f t="shared" si="26"/>
        <v>1.0951937914309289</v>
      </c>
      <c r="AJ49" s="112">
        <f t="shared" si="27"/>
        <v>0.953951922536738</v>
      </c>
      <c r="AK49" s="112">
        <f t="shared" si="28"/>
        <v>2.057451443792593E-2</v>
      </c>
      <c r="AL49" s="112">
        <f t="shared" si="29"/>
        <v>0.21285879551714992</v>
      </c>
      <c r="AM49" s="112">
        <f t="shared" si="30"/>
        <v>0.1068330764973803</v>
      </c>
      <c r="AN49" s="112">
        <f t="shared" si="35"/>
        <v>6.4763603509077994</v>
      </c>
      <c r="AO49" s="112">
        <f t="shared" si="35"/>
        <v>6.4763603379896084</v>
      </c>
      <c r="AP49" s="112">
        <f t="shared" si="35"/>
        <v>6.4763602028342486</v>
      </c>
      <c r="AQ49" s="112">
        <f t="shared" si="35"/>
        <v>6.4763587887842258</v>
      </c>
      <c r="AR49" s="112">
        <f t="shared" si="35"/>
        <v>6.4763439944445444</v>
      </c>
      <c r="AS49" s="112">
        <f t="shared" si="35"/>
        <v>6.4761892128921641</v>
      </c>
      <c r="AT49" s="112">
        <f t="shared" si="35"/>
        <v>6.4745701350712199</v>
      </c>
      <c r="AU49" s="112">
        <f t="shared" si="32"/>
        <v>6.4576634733405189</v>
      </c>
      <c r="AV49" s="112"/>
      <c r="AW49" s="112">
        <v>11750</v>
      </c>
      <c r="AX49" s="112">
        <f t="shared" si="0"/>
        <v>6.925443963629381E-3</v>
      </c>
      <c r="AY49" s="112">
        <f t="shared" si="1"/>
        <v>-3.7235990917842854E-2</v>
      </c>
      <c r="AZ49" s="112">
        <f t="shared" si="2"/>
        <v>4.4161434881472235E-2</v>
      </c>
      <c r="BA49" s="112">
        <f t="shared" si="3"/>
        <v>1.0770559155591091</v>
      </c>
      <c r="BB49" s="112">
        <f t="shared" si="4"/>
        <v>0.99014232394054147</v>
      </c>
      <c r="BC49" s="112">
        <f t="shared" si="5"/>
        <v>0.65803601115717492</v>
      </c>
      <c r="BD49" s="112">
        <f t="shared" si="6"/>
        <v>0.34142803087405676</v>
      </c>
      <c r="BE49" s="112">
        <f t="shared" si="34"/>
        <v>6.883753867488144</v>
      </c>
      <c r="BF49" s="112">
        <f t="shared" si="34"/>
        <v>6.8837538535949143</v>
      </c>
      <c r="BG49" s="112">
        <f t="shared" si="34"/>
        <v>6.8837536806853148</v>
      </c>
      <c r="BH49" s="112">
        <f t="shared" si="34"/>
        <v>6.8837515287230699</v>
      </c>
      <c r="BI49" s="112">
        <f t="shared" si="34"/>
        <v>6.883724746545365</v>
      </c>
      <c r="BJ49" s="112">
        <f t="shared" si="34"/>
        <v>6.8833914708937192</v>
      </c>
      <c r="BK49" s="112">
        <f t="shared" si="34"/>
        <v>6.8792505400731141</v>
      </c>
      <c r="BL49" s="112">
        <f t="shared" si="8"/>
        <v>6.8287166122403864</v>
      </c>
      <c r="BM49" s="112"/>
      <c r="BN49" s="112"/>
      <c r="BO49" s="112"/>
      <c r="BP49" s="112"/>
    </row>
    <row r="50" spans="1:68" s="158" customFormat="1" ht="12.95" customHeight="1" x14ac:dyDescent="0.2">
      <c r="A50" s="144" t="s">
        <v>44</v>
      </c>
      <c r="C50" s="222">
        <v>42844.538</v>
      </c>
      <c r="D50" s="157"/>
      <c r="E50" s="112">
        <f t="shared" si="11"/>
        <v>9030.0058735200291</v>
      </c>
      <c r="F50" s="112">
        <f t="shared" si="12"/>
        <v>9030</v>
      </c>
      <c r="G50" s="200">
        <f t="shared" si="13"/>
        <v>4.0140000055544078E-3</v>
      </c>
      <c r="I50" s="158">
        <f t="shared" si="36"/>
        <v>4.0140000055544078E-3</v>
      </c>
      <c r="O50" s="218"/>
      <c r="P50" s="221">
        <f t="shared" si="15"/>
        <v>27826.038</v>
      </c>
      <c r="Q50" s="184"/>
      <c r="R50" s="158">
        <f t="shared" si="16"/>
        <v>1.6112196044590786E-5</v>
      </c>
      <c r="S50" s="156">
        <v>0.1</v>
      </c>
      <c r="T50" s="158">
        <f t="shared" si="17"/>
        <v>1.6112196044590786E-6</v>
      </c>
      <c r="Y50" s="61"/>
      <c r="Z50" s="112">
        <f t="shared" si="18"/>
        <v>9030</v>
      </c>
      <c r="AA50" s="112">
        <f t="shared" si="19"/>
        <v>1.1947713876873548E-2</v>
      </c>
      <c r="AB50" s="112">
        <f t="shared" si="20"/>
        <v>-3.8046912053958833E-2</v>
      </c>
      <c r="AC50" s="112">
        <f t="shared" si="21"/>
        <v>-27826.033985999995</v>
      </c>
      <c r="AD50" s="112">
        <f t="shared" si="22"/>
        <v>-7.9337138713191403E-3</v>
      </c>
      <c r="AE50" s="112">
        <f t="shared" si="23"/>
        <v>6.294381579196175E-6</v>
      </c>
      <c r="AF50" s="112">
        <f t="shared" si="24"/>
        <v>-27826.033985999995</v>
      </c>
      <c r="AG50" s="139"/>
      <c r="AH50" s="112">
        <f t="shared" si="25"/>
        <v>4.206091205951324E-2</v>
      </c>
      <c r="AI50" s="112">
        <f t="shared" si="26"/>
        <v>1.0951596377065189</v>
      </c>
      <c r="AJ50" s="112">
        <f t="shared" si="27"/>
        <v>0.95444665383450844</v>
      </c>
      <c r="AK50" s="112">
        <f t="shared" si="28"/>
        <v>2.0731905916140457E-2</v>
      </c>
      <c r="AL50" s="112">
        <f t="shared" si="29"/>
        <v>0.21451247145101929</v>
      </c>
      <c r="AM50" s="112">
        <f t="shared" si="30"/>
        <v>0.10766942548758426</v>
      </c>
      <c r="AN50" s="112">
        <f t="shared" si="35"/>
        <v>6.4778631353406348</v>
      </c>
      <c r="AO50" s="112">
        <f t="shared" si="35"/>
        <v>6.4778631223454424</v>
      </c>
      <c r="AP50" s="112">
        <f t="shared" si="35"/>
        <v>6.4778629863443262</v>
      </c>
      <c r="AQ50" s="112">
        <f t="shared" si="35"/>
        <v>6.4778615630256384</v>
      </c>
      <c r="AR50" s="112">
        <f t="shared" si="35"/>
        <v>6.4778466673183299</v>
      </c>
      <c r="AS50" s="112">
        <f t="shared" si="35"/>
        <v>6.4776907792775091</v>
      </c>
      <c r="AT50" s="112">
        <f t="shared" si="35"/>
        <v>6.4760596506099137</v>
      </c>
      <c r="AU50" s="112">
        <f t="shared" si="32"/>
        <v>6.4590226423474775</v>
      </c>
      <c r="AV50" s="112"/>
      <c r="AW50" s="112">
        <v>12000</v>
      </c>
      <c r="AX50" s="112">
        <f t="shared" si="0"/>
        <v>6.117000713052545E-3</v>
      </c>
      <c r="AY50" s="112">
        <f t="shared" si="1"/>
        <v>-3.7875348259985786E-2</v>
      </c>
      <c r="AZ50" s="112">
        <f t="shared" si="2"/>
        <v>4.3992348973038331E-2</v>
      </c>
      <c r="BA50" s="112">
        <f t="shared" si="3"/>
        <v>1.0746190069684374</v>
      </c>
      <c r="BB50" s="112">
        <f t="shared" si="4"/>
        <v>0.98376798755084494</v>
      </c>
      <c r="BC50" s="112">
        <f t="shared" si="5"/>
        <v>0.6979314171844051</v>
      </c>
      <c r="BD50" s="112">
        <f t="shared" si="6"/>
        <v>0.3638568303736911</v>
      </c>
      <c r="BE50" s="112">
        <f t="shared" si="34"/>
        <v>6.9206603659203836</v>
      </c>
      <c r="BF50" s="112">
        <f t="shared" si="34"/>
        <v>6.9206603533619395</v>
      </c>
      <c r="BG50" s="112">
        <f t="shared" si="34"/>
        <v>6.920660192899728</v>
      </c>
      <c r="BH50" s="112">
        <f t="shared" si="34"/>
        <v>6.9206581426378033</v>
      </c>
      <c r="BI50" s="112">
        <f t="shared" si="34"/>
        <v>6.9206319462519712</v>
      </c>
      <c r="BJ50" s="112">
        <f t="shared" si="34"/>
        <v>6.9202972773269185</v>
      </c>
      <c r="BK50" s="112">
        <f t="shared" si="34"/>
        <v>6.9160290106958309</v>
      </c>
      <c r="BL50" s="112">
        <f t="shared" si="8"/>
        <v>6.8626958374143667</v>
      </c>
      <c r="BM50" s="112"/>
      <c r="BN50" s="112"/>
      <c r="BO50" s="112"/>
      <c r="BP50" s="112"/>
    </row>
    <row r="51" spans="1:68" s="158" customFormat="1" ht="12.95" customHeight="1" x14ac:dyDescent="0.2">
      <c r="A51" s="144" t="s">
        <v>44</v>
      </c>
      <c r="C51" s="222">
        <v>42861.637999999999</v>
      </c>
      <c r="D51" s="157"/>
      <c r="E51" s="112">
        <f t="shared" si="11"/>
        <v>9055.027595593956</v>
      </c>
      <c r="F51" s="112">
        <f t="shared" si="12"/>
        <v>9055</v>
      </c>
      <c r="G51" s="200">
        <f t="shared" si="13"/>
        <v>1.8859000003430992E-2</v>
      </c>
      <c r="I51" s="158">
        <f t="shared" si="36"/>
        <v>1.8859000003430992E-2</v>
      </c>
      <c r="O51" s="218"/>
      <c r="P51" s="221">
        <f t="shared" si="15"/>
        <v>27843.137999999999</v>
      </c>
      <c r="Q51" s="184"/>
      <c r="R51" s="158">
        <f t="shared" si="16"/>
        <v>3.5566188112941017E-4</v>
      </c>
      <c r="S51" s="156">
        <v>0.1</v>
      </c>
      <c r="T51" s="158">
        <f t="shared" si="17"/>
        <v>3.5566188112941021E-5</v>
      </c>
      <c r="Y51" s="61"/>
      <c r="Z51" s="112">
        <f t="shared" si="18"/>
        <v>9055</v>
      </c>
      <c r="AA51" s="112">
        <f t="shared" si="19"/>
        <v>1.1933062128241079E-2</v>
      </c>
      <c r="AB51" s="112">
        <f t="shared" si="20"/>
        <v>-2.3254116493704319E-2</v>
      </c>
      <c r="AC51" s="112">
        <f t="shared" si="21"/>
        <v>-27843.119140999996</v>
      </c>
      <c r="AD51" s="112">
        <f t="shared" si="22"/>
        <v>6.9259378751899137E-3</v>
      </c>
      <c r="AE51" s="112">
        <f t="shared" si="23"/>
        <v>4.7968615450990185E-6</v>
      </c>
      <c r="AF51" s="112">
        <f t="shared" si="24"/>
        <v>-27843.119140999996</v>
      </c>
      <c r="AG51" s="139"/>
      <c r="AH51" s="112">
        <f t="shared" si="25"/>
        <v>4.2113116497135311E-2</v>
      </c>
      <c r="AI51" s="112">
        <f t="shared" si="26"/>
        <v>1.0950731247097543</v>
      </c>
      <c r="AJ51" s="112">
        <f t="shared" si="27"/>
        <v>0.95567192621397956</v>
      </c>
      <c r="AK51" s="112">
        <f t="shared" si="28"/>
        <v>2.1125092408676376E-2</v>
      </c>
      <c r="AL51" s="112">
        <f t="shared" si="29"/>
        <v>0.21864620664627926</v>
      </c>
      <c r="AM51" s="112">
        <f t="shared" si="30"/>
        <v>0.10976072204378354</v>
      </c>
      <c r="AN51" s="112">
        <f t="shared" ref="AN51:AT60" si="37">$AU51+$AB$7*SIN(AO51)</f>
        <v>6.4816198898386892</v>
      </c>
      <c r="AO51" s="112">
        <f t="shared" si="37"/>
        <v>6.4816198766532285</v>
      </c>
      <c r="AP51" s="112">
        <f t="shared" si="37"/>
        <v>6.4816197385575993</v>
      </c>
      <c r="AQ51" s="112">
        <f t="shared" si="37"/>
        <v>6.4816182922372638</v>
      </c>
      <c r="AR51" s="112">
        <f t="shared" si="37"/>
        <v>6.4816031444803706</v>
      </c>
      <c r="AS51" s="112">
        <f t="shared" si="37"/>
        <v>6.4814445001431373</v>
      </c>
      <c r="AT51" s="112">
        <f t="shared" si="37"/>
        <v>6.4797833012350301</v>
      </c>
      <c r="AU51" s="112">
        <f t="shared" si="32"/>
        <v>6.4624205648648756</v>
      </c>
      <c r="AV51" s="112"/>
      <c r="AW51" s="112">
        <v>12250</v>
      </c>
      <c r="AX51" s="112">
        <f t="shared" si="0"/>
        <v>5.2518195107693205E-3</v>
      </c>
      <c r="AY51" s="112">
        <f t="shared" si="1"/>
        <v>-3.8512127974555679E-2</v>
      </c>
      <c r="AZ51" s="112">
        <f t="shared" si="2"/>
        <v>4.3763947485325E-2</v>
      </c>
      <c r="BA51" s="112">
        <f t="shared" si="3"/>
        <v>1.0720754341251975</v>
      </c>
      <c r="BB51" s="112">
        <f t="shared" si="4"/>
        <v>0.97586835762409152</v>
      </c>
      <c r="BC51" s="112">
        <f t="shared" si="5"/>
        <v>0.73764231100965494</v>
      </c>
      <c r="BD51" s="112">
        <f t="shared" si="6"/>
        <v>0.38650759352931779</v>
      </c>
      <c r="BE51" s="112">
        <f t="shared" si="34"/>
        <v>6.9574814202982171</v>
      </c>
      <c r="BF51" s="112">
        <f t="shared" si="34"/>
        <v>6.9574814091253341</v>
      </c>
      <c r="BG51" s="112">
        <f t="shared" si="34"/>
        <v>6.957481262263097</v>
      </c>
      <c r="BH51" s="112">
        <f t="shared" si="34"/>
        <v>6.9574793318303829</v>
      </c>
      <c r="BI51" s="112">
        <f t="shared" si="34"/>
        <v>6.9574539575077212</v>
      </c>
      <c r="BJ51" s="112">
        <f t="shared" si="34"/>
        <v>6.9571204758282743</v>
      </c>
      <c r="BK51" s="112">
        <f t="shared" si="34"/>
        <v>6.9527459094148822</v>
      </c>
      <c r="BL51" s="112">
        <f t="shared" si="8"/>
        <v>6.8966750625883471</v>
      </c>
      <c r="BM51" s="112"/>
      <c r="BN51" s="112"/>
      <c r="BO51" s="112"/>
      <c r="BP51" s="112"/>
    </row>
    <row r="52" spans="1:68" s="158" customFormat="1" ht="12.95" customHeight="1" x14ac:dyDescent="0.2">
      <c r="A52" s="144" t="s">
        <v>44</v>
      </c>
      <c r="C52" s="222">
        <v>42863.675000000003</v>
      </c>
      <c r="D52" s="157"/>
      <c r="E52" s="112">
        <f t="shared" si="11"/>
        <v>9058.0082533638215</v>
      </c>
      <c r="F52" s="112">
        <f t="shared" si="12"/>
        <v>9058</v>
      </c>
      <c r="G52" s="200">
        <f t="shared" si="13"/>
        <v>5.6404000060865656E-3</v>
      </c>
      <c r="I52" s="158">
        <f t="shared" si="36"/>
        <v>5.6404000060865656E-3</v>
      </c>
      <c r="O52" s="218"/>
      <c r="P52" s="221">
        <f t="shared" si="15"/>
        <v>27845.175000000003</v>
      </c>
      <c r="Q52" s="184"/>
      <c r="R52" s="158">
        <f t="shared" si="16"/>
        <v>3.1814112228661332E-5</v>
      </c>
      <c r="S52" s="156">
        <v>0.1</v>
      </c>
      <c r="T52" s="158">
        <f t="shared" si="17"/>
        <v>3.1814112228661335E-6</v>
      </c>
      <c r="Y52" s="61"/>
      <c r="Z52" s="112">
        <f t="shared" si="18"/>
        <v>9058</v>
      </c>
      <c r="AA52" s="112">
        <f t="shared" si="19"/>
        <v>1.1931265448422587E-2</v>
      </c>
      <c r="AB52" s="112">
        <f t="shared" si="20"/>
        <v>-3.6478940821415069E-2</v>
      </c>
      <c r="AC52" s="112">
        <f t="shared" si="21"/>
        <v>-27845.169359599997</v>
      </c>
      <c r="AD52" s="112">
        <f t="shared" si="22"/>
        <v>-6.2908654423360216E-3</v>
      </c>
      <c r="AE52" s="112">
        <f t="shared" si="23"/>
        <v>3.9574988013577588E-6</v>
      </c>
      <c r="AF52" s="112">
        <f t="shared" si="24"/>
        <v>-27845.169359599997</v>
      </c>
      <c r="AG52" s="139"/>
      <c r="AH52" s="112">
        <f t="shared" si="25"/>
        <v>4.2119340827501635E-2</v>
      </c>
      <c r="AI52" s="112">
        <f t="shared" si="26"/>
        <v>1.0950626348814019</v>
      </c>
      <c r="AJ52" s="112">
        <f t="shared" si="27"/>
        <v>0.95581784896353894</v>
      </c>
      <c r="AK52" s="112">
        <f t="shared" si="28"/>
        <v>2.1172246474025873E-2</v>
      </c>
      <c r="AL52" s="112">
        <f t="shared" si="29"/>
        <v>0.21914221081176766</v>
      </c>
      <c r="AM52" s="112">
        <f t="shared" si="30"/>
        <v>0.11001171874831206</v>
      </c>
      <c r="AN52" s="112">
        <f t="shared" si="37"/>
        <v>6.4820706803581256</v>
      </c>
      <c r="AO52" s="112">
        <f t="shared" si="37"/>
        <v>6.4820706671500492</v>
      </c>
      <c r="AP52" s="112">
        <f t="shared" si="37"/>
        <v>6.4820705288049991</v>
      </c>
      <c r="AQ52" s="112">
        <f t="shared" si="37"/>
        <v>6.4820690797409082</v>
      </c>
      <c r="AR52" s="112">
        <f t="shared" si="37"/>
        <v>6.482053901870592</v>
      </c>
      <c r="AS52" s="112">
        <f t="shared" si="37"/>
        <v>6.4818949277388329</v>
      </c>
      <c r="AT52" s="112">
        <f t="shared" si="37"/>
        <v>6.4802301259127155</v>
      </c>
      <c r="AU52" s="112">
        <f t="shared" si="32"/>
        <v>6.4628283155669637</v>
      </c>
      <c r="AV52" s="112"/>
      <c r="AW52" s="112">
        <v>12500</v>
      </c>
      <c r="AX52" s="112">
        <f t="shared" si="0"/>
        <v>4.3306546028766268E-3</v>
      </c>
      <c r="AY52" s="112">
        <f t="shared" si="1"/>
        <v>-3.9146330061552541E-2</v>
      </c>
      <c r="AZ52" s="112">
        <f t="shared" si="2"/>
        <v>4.3476984664429168E-2</v>
      </c>
      <c r="BA52" s="112">
        <f t="shared" si="3"/>
        <v>1.0694313125564789</v>
      </c>
      <c r="BB52" s="112">
        <f t="shared" si="4"/>
        <v>0.96647927361859298</v>
      </c>
      <c r="BC52" s="112">
        <f t="shared" si="5"/>
        <v>0.77716147149658299</v>
      </c>
      <c r="BD52" s="112">
        <f t="shared" si="6"/>
        <v>0.40939680951174451</v>
      </c>
      <c r="BE52" s="112">
        <f t="shared" si="34"/>
        <v>6.9942134761159886</v>
      </c>
      <c r="BF52" s="112">
        <f t="shared" si="34"/>
        <v>6.9942134663349593</v>
      </c>
      <c r="BG52" s="112">
        <f t="shared" si="34"/>
        <v>6.9942133337880161</v>
      </c>
      <c r="BH52" s="112">
        <f t="shared" si="34"/>
        <v>6.994211537588753</v>
      </c>
      <c r="BI52" s="112">
        <f t="shared" si="34"/>
        <v>6.9941871968127218</v>
      </c>
      <c r="BJ52" s="112">
        <f t="shared" si="34"/>
        <v>6.993857398744967</v>
      </c>
      <c r="BK52" s="112">
        <f t="shared" si="34"/>
        <v>6.9893980756500609</v>
      </c>
      <c r="BL52" s="112">
        <f t="shared" si="8"/>
        <v>6.9306542877623274</v>
      </c>
      <c r="BM52" s="112"/>
      <c r="BN52" s="112"/>
      <c r="BO52" s="112"/>
      <c r="BP52" s="112"/>
    </row>
    <row r="53" spans="1:68" s="158" customFormat="1" ht="12.95" customHeight="1" x14ac:dyDescent="0.2">
      <c r="A53" s="144" t="s">
        <v>44</v>
      </c>
      <c r="C53" s="222">
        <v>42874.62</v>
      </c>
      <c r="D53" s="157"/>
      <c r="E53" s="112">
        <f t="shared" si="11"/>
        <v>9074.0236187497376</v>
      </c>
      <c r="F53" s="112">
        <f t="shared" si="12"/>
        <v>9074</v>
      </c>
      <c r="G53" s="200">
        <f t="shared" ref="G53:G84" si="38">+C53-(C$7+F53*C$8)</f>
        <v>1.6141200008860324E-2</v>
      </c>
      <c r="I53" s="158">
        <f t="shared" si="36"/>
        <v>1.6141200008860324E-2</v>
      </c>
      <c r="O53" s="218"/>
      <c r="P53" s="221">
        <f t="shared" si="15"/>
        <v>27856.120000000003</v>
      </c>
      <c r="Q53" s="184"/>
      <c r="R53" s="158">
        <f t="shared" si="16"/>
        <v>2.6053833772603252E-4</v>
      </c>
      <c r="S53" s="156">
        <v>0.1</v>
      </c>
      <c r="T53" s="158">
        <f t="shared" si="17"/>
        <v>2.6053833772603252E-5</v>
      </c>
      <c r="Y53" s="61"/>
      <c r="Z53" s="112">
        <f t="shared" si="18"/>
        <v>9074</v>
      </c>
      <c r="AA53" s="112">
        <f t="shared" si="19"/>
        <v>1.1921543836188514E-2</v>
      </c>
      <c r="AB53" s="112">
        <f t="shared" si="20"/>
        <v>-2.6011191658602668E-2</v>
      </c>
      <c r="AC53" s="112">
        <f t="shared" si="21"/>
        <v>-27856.103858799994</v>
      </c>
      <c r="AD53" s="112">
        <f t="shared" si="22"/>
        <v>4.2196561726718096E-3</v>
      </c>
      <c r="AE53" s="112">
        <f t="shared" si="23"/>
        <v>1.7805498215567305E-6</v>
      </c>
      <c r="AF53" s="112">
        <f t="shared" si="24"/>
        <v>-27856.103858799994</v>
      </c>
      <c r="AG53" s="139"/>
      <c r="AH53" s="112">
        <f t="shared" si="25"/>
        <v>4.2152391667462992E-2</v>
      </c>
      <c r="AI53" s="112">
        <f t="shared" si="26"/>
        <v>1.0950062976604813</v>
      </c>
      <c r="AJ53" s="112">
        <f t="shared" si="27"/>
        <v>0.95659208435396359</v>
      </c>
      <c r="AK53" s="112">
        <f t="shared" si="28"/>
        <v>2.1423631256153691E-2</v>
      </c>
      <c r="AL53" s="112">
        <f t="shared" si="29"/>
        <v>0.22178740518610882</v>
      </c>
      <c r="AM53" s="112">
        <f t="shared" si="30"/>
        <v>0.11135051834902195</v>
      </c>
      <c r="AN53" s="112">
        <f t="shared" si="37"/>
        <v>6.4844748232190099</v>
      </c>
      <c r="AO53" s="112">
        <f t="shared" si="37"/>
        <v>6.4844748098911014</v>
      </c>
      <c r="AP53" s="112">
        <f t="shared" si="37"/>
        <v>6.4844746702228164</v>
      </c>
      <c r="AQ53" s="112">
        <f t="shared" si="37"/>
        <v>6.4844732065853643</v>
      </c>
      <c r="AR53" s="112">
        <f t="shared" si="37"/>
        <v>6.4844578685941476</v>
      </c>
      <c r="AS53" s="112">
        <f t="shared" si="37"/>
        <v>6.484297139070855</v>
      </c>
      <c r="AT53" s="112">
        <f t="shared" si="37"/>
        <v>6.4826131418383657</v>
      </c>
      <c r="AU53" s="112">
        <f t="shared" si="32"/>
        <v>6.4650029859780984</v>
      </c>
      <c r="AV53" s="112"/>
      <c r="AW53" s="112">
        <v>12750</v>
      </c>
      <c r="AX53" s="112">
        <f t="shared" si="0"/>
        <v>3.3543548835953327E-3</v>
      </c>
      <c r="AY53" s="112">
        <f t="shared" si="1"/>
        <v>-3.9777954520976364E-2</v>
      </c>
      <c r="AZ53" s="112">
        <f t="shared" si="2"/>
        <v>4.3132309404571696E-2</v>
      </c>
      <c r="BA53" s="112">
        <f t="shared" si="3"/>
        <v>1.0666928554011883</v>
      </c>
      <c r="BB53" s="112">
        <f t="shared" si="4"/>
        <v>0.95563944203975104</v>
      </c>
      <c r="BC53" s="112">
        <f t="shared" si="5"/>
        <v>0.81648218714657672</v>
      </c>
      <c r="BD53" s="112">
        <f t="shared" si="6"/>
        <v>0.4325416284891096</v>
      </c>
      <c r="BE53" s="112">
        <f t="shared" si="34"/>
        <v>7.0308531904175773</v>
      </c>
      <c r="BF53" s="112">
        <f t="shared" si="34"/>
        <v>7.0308531819954068</v>
      </c>
      <c r="BG53" s="112">
        <f t="shared" si="34"/>
        <v>7.0308530640628479</v>
      </c>
      <c r="BH53" s="112">
        <f t="shared" si="34"/>
        <v>7.030851412698051</v>
      </c>
      <c r="BI53" s="112">
        <f t="shared" si="34"/>
        <v>7.0308282895300946</v>
      </c>
      <c r="BJ53" s="112">
        <f t="shared" si="34"/>
        <v>7.0305045603684784</v>
      </c>
      <c r="BK53" s="112">
        <f t="shared" si="34"/>
        <v>7.0259824235533044</v>
      </c>
      <c r="BL53" s="112">
        <f t="shared" si="8"/>
        <v>6.9646335129363086</v>
      </c>
      <c r="BM53" s="112"/>
      <c r="BN53" s="112"/>
      <c r="BO53" s="112"/>
      <c r="BP53" s="112"/>
    </row>
    <row r="54" spans="1:68" s="158" customFormat="1" ht="12.95" customHeight="1" x14ac:dyDescent="0.2">
      <c r="A54" s="144" t="s">
        <v>44</v>
      </c>
      <c r="C54" s="222">
        <v>42887.601999999999</v>
      </c>
      <c r="D54" s="157"/>
      <c r="E54" s="112">
        <f t="shared" si="11"/>
        <v>9093.0196419055064</v>
      </c>
      <c r="F54" s="112">
        <f t="shared" si="12"/>
        <v>9093</v>
      </c>
      <c r="G54" s="200">
        <f t="shared" si="38"/>
        <v>1.342339999973774E-2</v>
      </c>
      <c r="I54" s="158">
        <f t="shared" si="36"/>
        <v>1.342339999973774E-2</v>
      </c>
      <c r="O54" s="218"/>
      <c r="P54" s="221">
        <f t="shared" si="15"/>
        <v>27869.101999999999</v>
      </c>
      <c r="Q54" s="184"/>
      <c r="R54" s="158">
        <f t="shared" si="16"/>
        <v>1.8018766755295915E-4</v>
      </c>
      <c r="S54" s="156">
        <v>0.1</v>
      </c>
      <c r="T54" s="158">
        <f t="shared" si="17"/>
        <v>1.8018766755295916E-5</v>
      </c>
      <c r="Y54" s="61"/>
      <c r="Z54" s="112">
        <f t="shared" si="18"/>
        <v>9093</v>
      </c>
      <c r="AA54" s="112">
        <f t="shared" si="19"/>
        <v>1.1909694481748404E-2</v>
      </c>
      <c r="AB54" s="112">
        <f t="shared" si="20"/>
        <v>-2.8767920887288523E-2</v>
      </c>
      <c r="AC54" s="112">
        <f t="shared" si="21"/>
        <v>-27869.088576599999</v>
      </c>
      <c r="AD54" s="112">
        <f t="shared" si="22"/>
        <v>1.5137055179893361E-3</v>
      </c>
      <c r="AE54" s="112">
        <f t="shared" si="23"/>
        <v>2.2913043951913643E-7</v>
      </c>
      <c r="AF54" s="112">
        <f t="shared" si="24"/>
        <v>-27869.088576599999</v>
      </c>
      <c r="AG54" s="139"/>
      <c r="AH54" s="112">
        <f t="shared" si="25"/>
        <v>4.2191320887026262E-2</v>
      </c>
      <c r="AI54" s="112">
        <f t="shared" si="26"/>
        <v>1.0949385415584008</v>
      </c>
      <c r="AJ54" s="112">
        <f t="shared" si="27"/>
        <v>0.95750269233888208</v>
      </c>
      <c r="AK54" s="112">
        <f t="shared" si="28"/>
        <v>2.1721922063101053E-2</v>
      </c>
      <c r="AL54" s="112">
        <f t="shared" si="29"/>
        <v>0.22492821767631888</v>
      </c>
      <c r="AM54" s="112">
        <f t="shared" si="30"/>
        <v>0.11294067533457264</v>
      </c>
      <c r="AN54" s="112">
        <f t="shared" si="37"/>
        <v>6.4873295811600578</v>
      </c>
      <c r="AO54" s="112">
        <f t="shared" si="37"/>
        <v>6.4873295676915799</v>
      </c>
      <c r="AP54" s="112">
        <f t="shared" si="37"/>
        <v>6.4873294264673795</v>
      </c>
      <c r="AQ54" s="112">
        <f t="shared" si="37"/>
        <v>6.4873279456562525</v>
      </c>
      <c r="AR54" s="112">
        <f t="shared" si="37"/>
        <v>6.4873124185885196</v>
      </c>
      <c r="AS54" s="112">
        <f t="shared" si="37"/>
        <v>6.4871496122865668</v>
      </c>
      <c r="AT54" s="112">
        <f t="shared" si="37"/>
        <v>6.4854428650014189</v>
      </c>
      <c r="AU54" s="112">
        <f t="shared" si="32"/>
        <v>6.4675854070913212</v>
      </c>
      <c r="AV54" s="112"/>
      <c r="AW54" s="112">
        <v>13000</v>
      </c>
      <c r="AX54" s="112">
        <f t="shared" si="0"/>
        <v>2.3238592392071794E-3</v>
      </c>
      <c r="AY54" s="112">
        <f t="shared" si="1"/>
        <v>-4.0407001352827154E-2</v>
      </c>
      <c r="AZ54" s="112">
        <f t="shared" si="2"/>
        <v>4.2730860592034334E-2</v>
      </c>
      <c r="BA54" s="112">
        <f t="shared" si="3"/>
        <v>1.0638663446472716</v>
      </c>
      <c r="BB54" s="112">
        <f t="shared" si="4"/>
        <v>0.94339016565282019</v>
      </c>
      <c r="BC54" s="112">
        <f t="shared" si="5"/>
        <v>0.85559825967790371</v>
      </c>
      <c r="BD54" s="112">
        <f t="shared" si="6"/>
        <v>0.45595991889576354</v>
      </c>
      <c r="BE54" s="112">
        <f t="shared" si="34"/>
        <v>7.0673974346487753</v>
      </c>
      <c r="BF54" s="112">
        <f t="shared" si="34"/>
        <v>7.0673974275194302</v>
      </c>
      <c r="BG54" s="112">
        <f t="shared" si="34"/>
        <v>7.0673973241177483</v>
      </c>
      <c r="BH54" s="112">
        <f t="shared" si="34"/>
        <v>7.067395824414886</v>
      </c>
      <c r="BI54" s="112">
        <f t="shared" si="34"/>
        <v>7.0673740734862518</v>
      </c>
      <c r="BJ54" s="112">
        <f t="shared" si="34"/>
        <v>7.0670586621037375</v>
      </c>
      <c r="BK54" s="112">
        <f t="shared" si="34"/>
        <v>7.0624959455712277</v>
      </c>
      <c r="BL54" s="112">
        <f t="shared" si="8"/>
        <v>6.9986127381102889</v>
      </c>
      <c r="BM54" s="112"/>
      <c r="BN54" s="112"/>
      <c r="BO54" s="112"/>
      <c r="BP54" s="112"/>
    </row>
    <row r="55" spans="1:68" s="158" customFormat="1" ht="12.95" customHeight="1" x14ac:dyDescent="0.2">
      <c r="A55" s="144" t="s">
        <v>44</v>
      </c>
      <c r="C55" s="222">
        <v>42891.696000000004</v>
      </c>
      <c r="D55" s="157"/>
      <c r="E55" s="112">
        <f t="shared" si="11"/>
        <v>9099.0102226172476</v>
      </c>
      <c r="F55" s="112">
        <f t="shared" si="12"/>
        <v>9099</v>
      </c>
      <c r="G55" s="200">
        <f t="shared" si="38"/>
        <v>6.9862000091234222E-3</v>
      </c>
      <c r="I55" s="158">
        <f t="shared" si="36"/>
        <v>6.9862000091234222E-3</v>
      </c>
      <c r="O55" s="218"/>
      <c r="P55" s="221">
        <f t="shared" si="15"/>
        <v>27873.196000000004</v>
      </c>
      <c r="Q55" s="184"/>
      <c r="R55" s="158">
        <f t="shared" si="16"/>
        <v>4.8806990567476108E-5</v>
      </c>
      <c r="S55" s="156">
        <v>0.1</v>
      </c>
      <c r="T55" s="158">
        <f t="shared" si="17"/>
        <v>4.8806990567476113E-6</v>
      </c>
      <c r="Y55" s="61"/>
      <c r="Z55" s="112">
        <f t="shared" si="18"/>
        <v>9099</v>
      </c>
      <c r="AA55" s="112">
        <f t="shared" si="19"/>
        <v>1.1905883754016938E-2</v>
      </c>
      <c r="AB55" s="112">
        <f t="shared" si="20"/>
        <v>-3.5217342396177249E-2</v>
      </c>
      <c r="AC55" s="112">
        <f t="shared" si="21"/>
        <v>-27873.189013799994</v>
      </c>
      <c r="AD55" s="112">
        <f t="shared" si="22"/>
        <v>-4.919683744893516E-3</v>
      </c>
      <c r="AE55" s="112">
        <f t="shared" si="23"/>
        <v>2.4203288149769492E-6</v>
      </c>
      <c r="AF55" s="112">
        <f t="shared" si="24"/>
        <v>-27873.189013799994</v>
      </c>
      <c r="AG55" s="139"/>
      <c r="AH55" s="112">
        <f t="shared" si="25"/>
        <v>4.2203542405300672E-2</v>
      </c>
      <c r="AI55" s="112">
        <f t="shared" si="26"/>
        <v>1.0949169520589876</v>
      </c>
      <c r="AJ55" s="112">
        <f t="shared" si="27"/>
        <v>0.95778826752138047</v>
      </c>
      <c r="AK55" s="112">
        <f t="shared" si="28"/>
        <v>2.181606708789282E-2</v>
      </c>
      <c r="AL55" s="112">
        <f t="shared" si="29"/>
        <v>0.22591997214474549</v>
      </c>
      <c r="AM55" s="112">
        <f t="shared" si="30"/>
        <v>0.11344290594696795</v>
      </c>
      <c r="AN55" s="112">
        <f t="shared" si="37"/>
        <v>6.4882310468308564</v>
      </c>
      <c r="AO55" s="112">
        <f t="shared" si="37"/>
        <v>6.4882310333183817</v>
      </c>
      <c r="AP55" s="112">
        <f t="shared" si="37"/>
        <v>6.4882308916063423</v>
      </c>
      <c r="AQ55" s="112">
        <f t="shared" si="37"/>
        <v>6.4882294054019933</v>
      </c>
      <c r="AR55" s="112">
        <f t="shared" si="37"/>
        <v>6.488213818868573</v>
      </c>
      <c r="AS55" s="112">
        <f t="shared" si="37"/>
        <v>6.4880503585053875</v>
      </c>
      <c r="AT55" s="112">
        <f t="shared" si="37"/>
        <v>6.4863364371262868</v>
      </c>
      <c r="AU55" s="112">
        <f t="shared" si="32"/>
        <v>6.4684009084954965</v>
      </c>
      <c r="AV55" s="112"/>
      <c r="AW55" s="112">
        <v>13250</v>
      </c>
      <c r="AX55" s="112">
        <f t="shared" si="0"/>
        <v>1.2401917279296557E-3</v>
      </c>
      <c r="AY55" s="112">
        <f t="shared" si="1"/>
        <v>-4.1033470557104906E-2</v>
      </c>
      <c r="AZ55" s="112">
        <f t="shared" si="2"/>
        <v>4.2273662285034562E-2</v>
      </c>
      <c r="BA55" s="112">
        <f t="shared" si="3"/>
        <v>1.0609581034659836</v>
      </c>
      <c r="BB55" s="112">
        <f t="shared" si="4"/>
        <v>0.92977507092751133</v>
      </c>
      <c r="BC55" s="112">
        <f t="shared" si="5"/>
        <v>0.89450400505394456</v>
      </c>
      <c r="BD55" s="112">
        <f t="shared" si="6"/>
        <v>0.47967032887247651</v>
      </c>
      <c r="BE55" s="112">
        <f t="shared" si="34"/>
        <v>7.1038432965411831</v>
      </c>
      <c r="BF55" s="112">
        <f t="shared" si="34"/>
        <v>7.1038432906124962</v>
      </c>
      <c r="BG55" s="112">
        <f t="shared" si="34"/>
        <v>7.1038432013195338</v>
      </c>
      <c r="BH55" s="112">
        <f t="shared" si="34"/>
        <v>7.1038418564641423</v>
      </c>
      <c r="BI55" s="112">
        <f t="shared" si="34"/>
        <v>7.1038216016197433</v>
      </c>
      <c r="BJ55" s="112">
        <f t="shared" si="34"/>
        <v>7.1035165969731899</v>
      </c>
      <c r="BK55" s="112">
        <f t="shared" si="34"/>
        <v>7.0989357159172801</v>
      </c>
      <c r="BL55" s="112">
        <f t="shared" si="8"/>
        <v>7.0325919632842693</v>
      </c>
      <c r="BM55" s="112"/>
      <c r="BN55" s="112"/>
      <c r="BO55" s="112"/>
      <c r="BP55" s="112"/>
    </row>
    <row r="56" spans="1:68" s="158" customFormat="1" ht="12.95" customHeight="1" x14ac:dyDescent="0.2">
      <c r="A56" s="144" t="s">
        <v>44</v>
      </c>
      <c r="C56" s="222">
        <v>43184.885000000002</v>
      </c>
      <c r="D56" s="157"/>
      <c r="E56" s="112">
        <f t="shared" si="11"/>
        <v>9528.0215485314675</v>
      </c>
      <c r="F56" s="112">
        <f t="shared" si="12"/>
        <v>9528</v>
      </c>
      <c r="G56" s="200">
        <f t="shared" si="38"/>
        <v>1.4726400004292373E-2</v>
      </c>
      <c r="I56" s="158">
        <f t="shared" si="36"/>
        <v>1.4726400004292373E-2</v>
      </c>
      <c r="O56" s="218"/>
      <c r="P56" s="221">
        <f t="shared" si="15"/>
        <v>28166.385000000002</v>
      </c>
      <c r="Q56" s="184"/>
      <c r="R56" s="158">
        <f t="shared" si="16"/>
        <v>2.1686685708642239E-4</v>
      </c>
      <c r="S56" s="156">
        <v>0.1</v>
      </c>
      <c r="T56" s="158">
        <f t="shared" si="17"/>
        <v>2.168668570864224E-5</v>
      </c>
      <c r="Y56" s="61"/>
      <c r="Z56" s="112">
        <f t="shared" si="18"/>
        <v>9528</v>
      </c>
      <c r="AA56" s="112">
        <f t="shared" si="19"/>
        <v>1.1547251578859406E-2</v>
      </c>
      <c r="AB56" s="112">
        <f t="shared" si="20"/>
        <v>-2.8260967623514495E-2</v>
      </c>
      <c r="AC56" s="112">
        <f t="shared" si="21"/>
        <v>-28166.370273599998</v>
      </c>
      <c r="AD56" s="112">
        <f t="shared" si="22"/>
        <v>3.1791484254329663E-3</v>
      </c>
      <c r="AE56" s="112">
        <f t="shared" si="23"/>
        <v>1.0106984710932909E-6</v>
      </c>
      <c r="AF56" s="112">
        <f t="shared" si="24"/>
        <v>-28166.370273599998</v>
      </c>
      <c r="AG56" s="139"/>
      <c r="AH56" s="112">
        <f t="shared" si="25"/>
        <v>4.2987367627806868E-2</v>
      </c>
      <c r="AI56" s="112">
        <f t="shared" si="26"/>
        <v>1.0931359062358372</v>
      </c>
      <c r="AJ56" s="112">
        <f t="shared" si="27"/>
        <v>0.97572468121606748</v>
      </c>
      <c r="AK56" s="112">
        <f t="shared" si="28"/>
        <v>2.8475806239349182E-2</v>
      </c>
      <c r="AL56" s="112">
        <f t="shared" si="29"/>
        <v>0.29671875891669258</v>
      </c>
      <c r="AM56" s="112">
        <f t="shared" si="30"/>
        <v>0.14945753718657037</v>
      </c>
      <c r="AN56" s="112">
        <f t="shared" si="37"/>
        <v>6.5526350689801687</v>
      </c>
      <c r="AO56" s="112">
        <f t="shared" si="37"/>
        <v>6.5526350528381387</v>
      </c>
      <c r="AP56" s="112">
        <f t="shared" si="37"/>
        <v>6.5526348808906878</v>
      </c>
      <c r="AQ56" s="112">
        <f t="shared" si="37"/>
        <v>6.5526330492798301</v>
      </c>
      <c r="AR56" s="112">
        <f t="shared" si="37"/>
        <v>6.552613538734966</v>
      </c>
      <c r="AS56" s="112">
        <f t="shared" si="37"/>
        <v>6.5524057165252749</v>
      </c>
      <c r="AT56" s="112">
        <f t="shared" si="37"/>
        <v>6.550192775451948</v>
      </c>
      <c r="AU56" s="112">
        <f t="shared" si="32"/>
        <v>6.526709258894047</v>
      </c>
      <c r="AV56" s="112"/>
      <c r="AW56" s="112">
        <v>13500</v>
      </c>
      <c r="AX56" s="112">
        <f t="shared" si="0"/>
        <v>1.0445663437460423E-4</v>
      </c>
      <c r="AY56" s="112">
        <f t="shared" si="1"/>
        <v>-4.1657362133809619E-2</v>
      </c>
      <c r="AZ56" s="112">
        <f t="shared" si="2"/>
        <v>4.1761818768184224E-2</v>
      </c>
      <c r="BA56" s="112">
        <f t="shared" si="3"/>
        <v>1.0579744698207174</v>
      </c>
      <c r="BB56" s="112">
        <f t="shared" si="4"/>
        <v>0.91483983625372467</v>
      </c>
      <c r="BC56" s="112">
        <f t="shared" si="5"/>
        <v>0.93319425210112839</v>
      </c>
      <c r="BD56" s="112">
        <f t="shared" si="6"/>
        <v>0.50369235234769749</v>
      </c>
      <c r="BE56" s="112">
        <f t="shared" si="34"/>
        <v>7.1401880810683878</v>
      </c>
      <c r="BF56" s="112">
        <f t="shared" si="34"/>
        <v>7.1401880762291992</v>
      </c>
      <c r="BG56" s="112">
        <f t="shared" si="34"/>
        <v>7.1401880003358471</v>
      </c>
      <c r="BH56" s="112">
        <f t="shared" si="34"/>
        <v>7.140186810095754</v>
      </c>
      <c r="BI56" s="112">
        <f t="shared" si="34"/>
        <v>7.1401681437013744</v>
      </c>
      <c r="BJ56" s="112">
        <f t="shared" si="34"/>
        <v>7.1398754534510882</v>
      </c>
      <c r="BK56" s="112">
        <f t="shared" si="34"/>
        <v>7.1352988939494946</v>
      </c>
      <c r="BL56" s="112">
        <f t="shared" si="8"/>
        <v>7.0665711884582496</v>
      </c>
      <c r="BM56" s="112"/>
      <c r="BN56" s="112"/>
      <c r="BO56" s="112"/>
      <c r="BP56" s="112"/>
    </row>
    <row r="57" spans="1:68" s="158" customFormat="1" ht="12.95" customHeight="1" x14ac:dyDescent="0.2">
      <c r="A57" s="144" t="s">
        <v>111</v>
      </c>
      <c r="C57" s="222">
        <v>43220.421000000002</v>
      </c>
      <c r="D57" s="157"/>
      <c r="E57" s="112">
        <f t="shared" si="11"/>
        <v>9580.0199061700132</v>
      </c>
      <c r="F57" s="112">
        <f t="shared" si="12"/>
        <v>9580</v>
      </c>
      <c r="G57" s="200">
        <f t="shared" si="38"/>
        <v>1.3604000007035211E-2</v>
      </c>
      <c r="I57" s="158">
        <f>G57</f>
        <v>1.3604000007035211E-2</v>
      </c>
      <c r="O57" s="218"/>
      <c r="P57" s="221">
        <f t="shared" si="15"/>
        <v>28201.921000000002</v>
      </c>
      <c r="Q57" s="184"/>
      <c r="R57" s="158">
        <f t="shared" si="16"/>
        <v>1.8506881619141403E-4</v>
      </c>
      <c r="S57" s="156">
        <v>0.1</v>
      </c>
      <c r="T57" s="158">
        <f t="shared" si="17"/>
        <v>1.8506881619141405E-5</v>
      </c>
      <c r="Y57" s="61"/>
      <c r="Z57" s="112">
        <f t="shared" si="18"/>
        <v>9580</v>
      </c>
      <c r="AA57" s="112">
        <f t="shared" si="19"/>
        <v>1.1492163056963052E-2</v>
      </c>
      <c r="AB57" s="112">
        <f t="shared" si="20"/>
        <v>-2.946624301047375E-2</v>
      </c>
      <c r="AC57" s="112">
        <f t="shared" si="21"/>
        <v>-28201.907395999995</v>
      </c>
      <c r="AD57" s="112">
        <f t="shared" si="22"/>
        <v>2.1118369500721587E-3</v>
      </c>
      <c r="AE57" s="112">
        <f t="shared" si="23"/>
        <v>4.4598553036900776E-7</v>
      </c>
      <c r="AF57" s="112">
        <f t="shared" si="24"/>
        <v>-28201.907395999995</v>
      </c>
      <c r="AG57" s="139"/>
      <c r="AH57" s="112">
        <f t="shared" si="25"/>
        <v>4.3070243017508961E-2</v>
      </c>
      <c r="AI57" s="112">
        <f t="shared" si="26"/>
        <v>1.0928885928804659</v>
      </c>
      <c r="AJ57" s="112">
        <f t="shared" si="27"/>
        <v>0.97756464625160799</v>
      </c>
      <c r="AK57" s="112">
        <f t="shared" si="28"/>
        <v>2.9272476561416558E-2</v>
      </c>
      <c r="AL57" s="112">
        <f t="shared" si="29"/>
        <v>0.30528392592852388</v>
      </c>
      <c r="AM57" s="112">
        <f t="shared" si="30"/>
        <v>0.15383861409396624</v>
      </c>
      <c r="AN57" s="112">
        <f t="shared" si="37"/>
        <v>6.5604341076519592</v>
      </c>
      <c r="AO57" s="112">
        <f t="shared" si="37"/>
        <v>6.5604340912634669</v>
      </c>
      <c r="AP57" s="112">
        <f t="shared" si="37"/>
        <v>6.5604339163085257</v>
      </c>
      <c r="AQ57" s="112">
        <f t="shared" si="37"/>
        <v>6.5604320485819194</v>
      </c>
      <c r="AR57" s="112">
        <f t="shared" si="37"/>
        <v>6.5604121097803487</v>
      </c>
      <c r="AS57" s="112">
        <f t="shared" si="37"/>
        <v>6.5601992613672246</v>
      </c>
      <c r="AT57" s="112">
        <f t="shared" si="37"/>
        <v>6.5579278865935926</v>
      </c>
      <c r="AU57" s="112">
        <f t="shared" si="32"/>
        <v>6.5337769377302353</v>
      </c>
      <c r="AV57" s="112"/>
      <c r="AW57" s="112">
        <v>13750</v>
      </c>
      <c r="AX57" s="112">
        <f t="shared" si="0"/>
        <v>-1.0821665641288364E-3</v>
      </c>
      <c r="AY57" s="112">
        <f t="shared" si="1"/>
        <v>-4.2278676082941308E-2</v>
      </c>
      <c r="AZ57" s="112">
        <f t="shared" si="2"/>
        <v>4.1196509518812471E-2</v>
      </c>
      <c r="BA57" s="112">
        <f t="shared" si="3"/>
        <v>1.0549217714997456</v>
      </c>
      <c r="BB57" s="112">
        <f t="shared" si="4"/>
        <v>0.89863192327332564</v>
      </c>
      <c r="BC57" s="112">
        <f t="shared" si="5"/>
        <v>0.97166433887156456</v>
      </c>
      <c r="BD57" s="112">
        <f t="shared" si="6"/>
        <v>0.52804640028181549</v>
      </c>
      <c r="BE57" s="112">
        <f t="shared" si="34"/>
        <v>7.1764293105207866</v>
      </c>
      <c r="BF57" s="112">
        <f t="shared" si="34"/>
        <v>7.1764293066479601</v>
      </c>
      <c r="BG57" s="112">
        <f t="shared" si="34"/>
        <v>7.1764292432149039</v>
      </c>
      <c r="BH57" s="112">
        <f t="shared" si="34"/>
        <v>7.1764282042451422</v>
      </c>
      <c r="BI57" s="112">
        <f t="shared" si="34"/>
        <v>7.1764111871546907</v>
      </c>
      <c r="BJ57" s="112">
        <f t="shared" si="34"/>
        <v>7.176132518626817</v>
      </c>
      <c r="BK57" s="112">
        <f t="shared" si="34"/>
        <v>7.1715827274499411</v>
      </c>
      <c r="BL57" s="112">
        <f t="shared" si="8"/>
        <v>7.1005504136322299</v>
      </c>
      <c r="BM57" s="112"/>
      <c r="BN57" s="112"/>
      <c r="BO57" s="112"/>
      <c r="BP57" s="112"/>
    </row>
    <row r="58" spans="1:68" s="158" customFormat="1" ht="12.95" customHeight="1" x14ac:dyDescent="0.2">
      <c r="A58" s="144" t="s">
        <v>112</v>
      </c>
      <c r="C58" s="222">
        <v>43225.18</v>
      </c>
      <c r="D58" s="157"/>
      <c r="E58" s="112">
        <f t="shared" si="11"/>
        <v>9586.9835538512871</v>
      </c>
      <c r="F58" s="112">
        <f t="shared" si="12"/>
        <v>9587</v>
      </c>
      <c r="G58" s="200">
        <f t="shared" si="38"/>
        <v>-1.1239399995247368E-2</v>
      </c>
      <c r="I58" s="158">
        <f>G58</f>
        <v>-1.1239399995247368E-2</v>
      </c>
      <c r="O58" s="218"/>
      <c r="P58" s="221">
        <f t="shared" si="15"/>
        <v>28206.68</v>
      </c>
      <c r="Q58" s="184"/>
      <c r="R58" s="158">
        <f t="shared" si="16"/>
        <v>1.2632411225316654E-4</v>
      </c>
      <c r="S58" s="156">
        <v>0.1</v>
      </c>
      <c r="T58" s="158">
        <f t="shared" si="17"/>
        <v>1.2632411225316654E-5</v>
      </c>
      <c r="Y58" s="61"/>
      <c r="Z58" s="112">
        <f t="shared" si="18"/>
        <v>9587</v>
      </c>
      <c r="AA58" s="112">
        <f t="shared" si="19"/>
        <v>1.1484554443879469E-2</v>
      </c>
      <c r="AB58" s="112">
        <f t="shared" si="20"/>
        <v>-5.4320597948214117E-2</v>
      </c>
      <c r="AC58" s="112">
        <f t="shared" si="21"/>
        <v>-28206.691239399996</v>
      </c>
      <c r="AD58" s="112">
        <f t="shared" si="22"/>
        <v>-2.2723954439126837E-2</v>
      </c>
      <c r="AE58" s="112">
        <f t="shared" si="23"/>
        <v>5.1637810535151231E-5</v>
      </c>
      <c r="AF58" s="112">
        <f t="shared" si="24"/>
        <v>-28206.691239399996</v>
      </c>
      <c r="AG58" s="139"/>
      <c r="AH58" s="112">
        <f t="shared" si="25"/>
        <v>4.3081197952966749E-2</v>
      </c>
      <c r="AI58" s="112">
        <f t="shared" si="26"/>
        <v>1.0928547886295052</v>
      </c>
      <c r="AJ58" s="112">
        <f t="shared" si="27"/>
        <v>0.97780679758304445</v>
      </c>
      <c r="AK58" s="112">
        <f t="shared" si="28"/>
        <v>2.9379530287625723E-2</v>
      </c>
      <c r="AL58" s="112">
        <f t="shared" si="29"/>
        <v>0.30643663148912154</v>
      </c>
      <c r="AM58" s="112">
        <f t="shared" si="30"/>
        <v>0.15442865940501396</v>
      </c>
      <c r="AN58" s="112">
        <f t="shared" si="37"/>
        <v>6.5614838427041953</v>
      </c>
      <c r="AO58" s="112">
        <f t="shared" si="37"/>
        <v>6.561483826283756</v>
      </c>
      <c r="AP58" s="112">
        <f t="shared" si="37"/>
        <v>6.5614836509352861</v>
      </c>
      <c r="AQ58" s="112">
        <f t="shared" si="37"/>
        <v>6.5614817784471686</v>
      </c>
      <c r="AR58" s="112">
        <f t="shared" si="37"/>
        <v>6.5614617828305102</v>
      </c>
      <c r="AS58" s="112">
        <f t="shared" si="37"/>
        <v>6.5612482640643783</v>
      </c>
      <c r="AT58" s="112">
        <f t="shared" si="37"/>
        <v>6.5589690601590735</v>
      </c>
      <c r="AU58" s="112">
        <f t="shared" si="32"/>
        <v>6.5347283560351066</v>
      </c>
      <c r="AV58" s="112"/>
      <c r="AW58" s="112">
        <v>14000</v>
      </c>
      <c r="AX58" s="112">
        <f t="shared" si="0"/>
        <v>-2.3184282837729608E-3</v>
      </c>
      <c r="AY58" s="112">
        <f t="shared" si="1"/>
        <v>-4.2897412404499957E-2</v>
      </c>
      <c r="AZ58" s="112">
        <f t="shared" si="2"/>
        <v>4.0578984120726996E-2</v>
      </c>
      <c r="BA58" s="112">
        <f t="shared" si="3"/>
        <v>1.0518063026941125</v>
      </c>
      <c r="BB58" s="112">
        <f t="shared" si="4"/>
        <v>0.88120031345868732</v>
      </c>
      <c r="BC58" s="112">
        <f t="shared" si="5"/>
        <v>1.0099101069166494</v>
      </c>
      <c r="BD58" s="112">
        <f t="shared" si="6"/>
        <v>0.55275387765569373</v>
      </c>
      <c r="BE58" s="112">
        <f t="shared" si="34"/>
        <v>7.2125647237501029</v>
      </c>
      <c r="BF58" s="112">
        <f t="shared" si="34"/>
        <v>7.2125647207150783</v>
      </c>
      <c r="BG58" s="112">
        <f t="shared" si="34"/>
        <v>7.212564668631849</v>
      </c>
      <c r="BH58" s="112">
        <f t="shared" si="34"/>
        <v>7.2125637748462772</v>
      </c>
      <c r="BI58" s="112">
        <f t="shared" si="34"/>
        <v>7.2125484370116784</v>
      </c>
      <c r="BJ58" s="112">
        <f t="shared" si="34"/>
        <v>7.2122852806994935</v>
      </c>
      <c r="BK58" s="112">
        <f t="shared" si="34"/>
        <v>7.2077845558021005</v>
      </c>
      <c r="BL58" s="112">
        <f t="shared" si="8"/>
        <v>7.1345296388062112</v>
      </c>
      <c r="BM58" s="112"/>
      <c r="BN58" s="112"/>
      <c r="BO58" s="112"/>
      <c r="BP58" s="112"/>
    </row>
    <row r="59" spans="1:68" s="158" customFormat="1" ht="12.95" customHeight="1" x14ac:dyDescent="0.2">
      <c r="A59" s="140" t="s">
        <v>245</v>
      </c>
      <c r="B59" s="141" t="s">
        <v>81</v>
      </c>
      <c r="C59" s="143">
        <v>43225.19</v>
      </c>
      <c r="D59" s="142" t="s">
        <v>125</v>
      </c>
      <c r="E59" s="112">
        <f t="shared" si="11"/>
        <v>9586.9981864372985</v>
      </c>
      <c r="F59" s="112">
        <f t="shared" si="12"/>
        <v>9587</v>
      </c>
      <c r="G59" s="200">
        <f t="shared" si="38"/>
        <v>-1.2393999932100996E-3</v>
      </c>
      <c r="I59" s="158">
        <f>G59</f>
        <v>-1.2393999932100996E-3</v>
      </c>
      <c r="O59" s="218"/>
      <c r="P59" s="221">
        <f t="shared" si="15"/>
        <v>28206.690000000002</v>
      </c>
      <c r="Q59" s="184"/>
      <c r="R59" s="158">
        <f t="shared" si="16"/>
        <v>1.536112343169195E-6</v>
      </c>
      <c r="S59" s="156">
        <v>0.1</v>
      </c>
      <c r="T59" s="158">
        <f t="shared" si="17"/>
        <v>1.5361123431691951E-7</v>
      </c>
      <c r="Y59" s="61"/>
      <c r="Z59" s="112">
        <f t="shared" si="18"/>
        <v>9587</v>
      </c>
      <c r="AA59" s="112">
        <f t="shared" si="19"/>
        <v>1.1484554443879469E-2</v>
      </c>
      <c r="AB59" s="112">
        <f t="shared" si="20"/>
        <v>-4.4320597946176848E-2</v>
      </c>
      <c r="AC59" s="112">
        <f t="shared" si="21"/>
        <v>-28206.691239399996</v>
      </c>
      <c r="AD59" s="112">
        <f t="shared" si="22"/>
        <v>-1.2723954437089569E-2</v>
      </c>
      <c r="AE59" s="112">
        <f t="shared" si="23"/>
        <v>1.6189901651713131E-5</v>
      </c>
      <c r="AF59" s="112">
        <f t="shared" si="24"/>
        <v>-28206.691239399996</v>
      </c>
      <c r="AG59" s="139"/>
      <c r="AH59" s="112">
        <f t="shared" si="25"/>
        <v>4.3081197952966749E-2</v>
      </c>
      <c r="AI59" s="112">
        <f t="shared" si="26"/>
        <v>1.0928547886295052</v>
      </c>
      <c r="AJ59" s="112">
        <f t="shared" si="27"/>
        <v>0.97780679758304445</v>
      </c>
      <c r="AK59" s="112">
        <f t="shared" si="28"/>
        <v>2.9379530287625723E-2</v>
      </c>
      <c r="AL59" s="112">
        <f t="shared" si="29"/>
        <v>0.30643663148912154</v>
      </c>
      <c r="AM59" s="112">
        <f t="shared" si="30"/>
        <v>0.15442865940501396</v>
      </c>
      <c r="AN59" s="112">
        <f t="shared" si="37"/>
        <v>6.5614838427041953</v>
      </c>
      <c r="AO59" s="112">
        <f t="shared" si="37"/>
        <v>6.561483826283756</v>
      </c>
      <c r="AP59" s="112">
        <f t="shared" si="37"/>
        <v>6.5614836509352861</v>
      </c>
      <c r="AQ59" s="112">
        <f t="shared" si="37"/>
        <v>6.5614817784471686</v>
      </c>
      <c r="AR59" s="112">
        <f t="shared" si="37"/>
        <v>6.5614617828305102</v>
      </c>
      <c r="AS59" s="112">
        <f t="shared" si="37"/>
        <v>6.5612482640643783</v>
      </c>
      <c r="AT59" s="112">
        <f t="shared" si="37"/>
        <v>6.5589690601590735</v>
      </c>
      <c r="AU59" s="112">
        <f t="shared" si="32"/>
        <v>6.5347283560351066</v>
      </c>
      <c r="AV59" s="112"/>
      <c r="AW59" s="112">
        <v>14250</v>
      </c>
      <c r="AX59" s="112">
        <f t="shared" si="0"/>
        <v>-3.6030139394893149E-3</v>
      </c>
      <c r="AY59" s="112">
        <f t="shared" si="1"/>
        <v>-4.3513571098485568E-2</v>
      </c>
      <c r="AZ59" s="112">
        <f t="shared" si="2"/>
        <v>3.9910557158996253E-2</v>
      </c>
      <c r="BA59" s="112">
        <f t="shared" si="3"/>
        <v>1.0486343022144102</v>
      </c>
      <c r="BB59" s="112">
        <f t="shared" si="4"/>
        <v>0.86259525184077779</v>
      </c>
      <c r="BC59" s="112">
        <f t="shared" si="5"/>
        <v>1.0479278936460212</v>
      </c>
      <c r="BD59" s="112">
        <f t="shared" si="6"/>
        <v>0.57783726685210257</v>
      </c>
      <c r="BE59" s="112">
        <f t="shared" si="34"/>
        <v>7.2485922746382654</v>
      </c>
      <c r="BF59" s="112">
        <f t="shared" si="34"/>
        <v>7.2485922723128811</v>
      </c>
      <c r="BG59" s="112">
        <f t="shared" si="34"/>
        <v>7.2485922303565884</v>
      </c>
      <c r="BH59" s="112">
        <f t="shared" si="34"/>
        <v>7.2485914733507117</v>
      </c>
      <c r="BI59" s="112">
        <f t="shared" si="34"/>
        <v>7.2485778150436708</v>
      </c>
      <c r="BJ59" s="112">
        <f t="shared" si="34"/>
        <v>7.2483314308093911</v>
      </c>
      <c r="BK59" s="112">
        <f t="shared" si="34"/>
        <v>7.2439018130624833</v>
      </c>
      <c r="BL59" s="112">
        <f t="shared" si="8"/>
        <v>7.1685088639801915</v>
      </c>
      <c r="BM59" s="112"/>
      <c r="BN59" s="112"/>
      <c r="BO59" s="112"/>
      <c r="BP59" s="112"/>
    </row>
    <row r="60" spans="1:68" s="158" customFormat="1" ht="12.95" customHeight="1" x14ac:dyDescent="0.2">
      <c r="A60" s="144" t="s">
        <v>112</v>
      </c>
      <c r="C60" s="222">
        <v>43227.241000000002</v>
      </c>
      <c r="D60" s="157"/>
      <c r="E60" s="112">
        <f t="shared" si="11"/>
        <v>9589.9993298275695</v>
      </c>
      <c r="F60" s="112">
        <f t="shared" si="12"/>
        <v>9590</v>
      </c>
      <c r="G60" s="200">
        <f t="shared" si="38"/>
        <v>-4.5799999497830868E-4</v>
      </c>
      <c r="I60" s="158">
        <f>G60</f>
        <v>-4.5799999497830868E-4</v>
      </c>
      <c r="O60" s="218"/>
      <c r="P60" s="221">
        <f t="shared" si="15"/>
        <v>28208.741000000002</v>
      </c>
      <c r="Q60" s="184"/>
      <c r="R60" s="158">
        <f t="shared" si="16"/>
        <v>2.0976399540013077E-7</v>
      </c>
      <c r="S60" s="156">
        <v>0.1</v>
      </c>
      <c r="T60" s="158">
        <f t="shared" si="17"/>
        <v>2.0976399540013077E-8</v>
      </c>
      <c r="Y60" s="61"/>
      <c r="Z60" s="112">
        <f t="shared" si="18"/>
        <v>9590</v>
      </c>
      <c r="AA60" s="112">
        <f t="shared" si="19"/>
        <v>1.1481279593039385E-2</v>
      </c>
      <c r="AB60" s="112">
        <f t="shared" si="20"/>
        <v>-4.354387828499208E-2</v>
      </c>
      <c r="AC60" s="112">
        <f t="shared" si="21"/>
        <v>-28208.741457999997</v>
      </c>
      <c r="AD60" s="112">
        <f t="shared" si="22"/>
        <v>-1.1939279588017694E-2</v>
      </c>
      <c r="AE60" s="112">
        <f t="shared" si="23"/>
        <v>1.4254639708085596E-5</v>
      </c>
      <c r="AF60" s="112">
        <f t="shared" si="24"/>
        <v>-28208.741457999997</v>
      </c>
      <c r="AG60" s="139"/>
      <c r="AH60" s="112">
        <f t="shared" si="25"/>
        <v>4.3085878290013771E-2</v>
      </c>
      <c r="AI60" s="112">
        <f t="shared" si="26"/>
        <v>1.0928402639647428</v>
      </c>
      <c r="AJ60" s="112">
        <f t="shared" si="27"/>
        <v>0.9779101744489288</v>
      </c>
      <c r="AK60" s="112">
        <f t="shared" si="28"/>
        <v>2.9425396485154146E-2</v>
      </c>
      <c r="AL60" s="112">
        <f t="shared" si="29"/>
        <v>0.30693062630432977</v>
      </c>
      <c r="AM60" s="112">
        <f t="shared" si="30"/>
        <v>0.15468155691040641</v>
      </c>
      <c r="AN60" s="112">
        <f t="shared" si="37"/>
        <v>6.5619337192043394</v>
      </c>
      <c r="AO60" s="112">
        <f t="shared" si="37"/>
        <v>6.5619337027702986</v>
      </c>
      <c r="AP60" s="112">
        <f t="shared" si="37"/>
        <v>6.5619335272539985</v>
      </c>
      <c r="AQ60" s="112">
        <f t="shared" si="37"/>
        <v>6.5619316527325564</v>
      </c>
      <c r="AR60" s="112">
        <f t="shared" si="37"/>
        <v>6.5619116328276581</v>
      </c>
      <c r="AS60" s="112">
        <f t="shared" si="37"/>
        <v>6.5616978272254682</v>
      </c>
      <c r="AT60" s="112">
        <f t="shared" si="37"/>
        <v>6.5594152706890352</v>
      </c>
      <c r="AU60" s="112">
        <f t="shared" si="32"/>
        <v>6.5351361067371947</v>
      </c>
      <c r="AV60" s="112"/>
      <c r="AW60" s="112">
        <v>14500</v>
      </c>
      <c r="AX60" s="112">
        <f t="shared" si="0"/>
        <v>-4.9345490377871865E-3</v>
      </c>
      <c r="AY60" s="112">
        <f t="shared" si="1"/>
        <v>-4.4127152164898147E-2</v>
      </c>
      <c r="AZ60" s="112">
        <f t="shared" si="2"/>
        <v>3.919260312711096E-2</v>
      </c>
      <c r="BA60" s="112">
        <f t="shared" si="3"/>
        <v>1.0454119334137195</v>
      </c>
      <c r="BB60" s="112">
        <f t="shared" si="4"/>
        <v>0.84286799955346015</v>
      </c>
      <c r="BC60" s="112">
        <f t="shared" si="5"/>
        <v>1.0857145229515461</v>
      </c>
      <c r="BD60" s="112">
        <f t="shared" si="6"/>
        <v>0.60332021815546444</v>
      </c>
      <c r="BE60" s="112">
        <f t="shared" si="34"/>
        <v>7.2845101298481412</v>
      </c>
      <c r="BF60" s="112">
        <f t="shared" si="34"/>
        <v>7.2845101281095257</v>
      </c>
      <c r="BG60" s="112">
        <f t="shared" si="34"/>
        <v>7.284510095000881</v>
      </c>
      <c r="BH60" s="112">
        <f t="shared" si="34"/>
        <v>7.2845094645094308</v>
      </c>
      <c r="BI60" s="112">
        <f t="shared" si="34"/>
        <v>7.2844974581120576</v>
      </c>
      <c r="BJ60" s="112">
        <f t="shared" si="34"/>
        <v>7.2842688642149813</v>
      </c>
      <c r="BK60" s="112">
        <f t="shared" si="34"/>
        <v>7.27993203092295</v>
      </c>
      <c r="BL60" s="112">
        <f t="shared" si="8"/>
        <v>7.2024880891541718</v>
      </c>
      <c r="BM60" s="112"/>
      <c r="BN60" s="112"/>
      <c r="BO60" s="112"/>
      <c r="BP60" s="112"/>
    </row>
    <row r="61" spans="1:68" s="158" customFormat="1" ht="12.95" customHeight="1" x14ac:dyDescent="0.2">
      <c r="A61" s="144" t="s">
        <v>44</v>
      </c>
      <c r="C61" s="222">
        <v>43538.881999999998</v>
      </c>
      <c r="D61" s="157"/>
      <c r="E61" s="112">
        <f t="shared" si="11"/>
        <v>10046.010703444015</v>
      </c>
      <c r="F61" s="112">
        <f t="shared" si="12"/>
        <v>10046</v>
      </c>
      <c r="G61" s="200">
        <f t="shared" si="38"/>
        <v>7.3148000010405667E-3</v>
      </c>
      <c r="I61" s="158">
        <f>+G61</f>
        <v>7.3148000010405667E-3</v>
      </c>
      <c r="O61" s="218"/>
      <c r="P61" s="221">
        <f t="shared" si="15"/>
        <v>28520.381999999998</v>
      </c>
      <c r="Q61" s="184"/>
      <c r="R61" s="158">
        <f t="shared" si="16"/>
        <v>5.3506299055223076E-5</v>
      </c>
      <c r="S61" s="156">
        <v>0.1</v>
      </c>
      <c r="T61" s="158">
        <f t="shared" si="17"/>
        <v>5.3506299055223081E-6</v>
      </c>
      <c r="Y61" s="61"/>
      <c r="Z61" s="112">
        <f t="shared" si="18"/>
        <v>10046</v>
      </c>
      <c r="AA61" s="112">
        <f t="shared" si="19"/>
        <v>1.0885350262205613E-2</v>
      </c>
      <c r="AB61" s="112">
        <f t="shared" si="20"/>
        <v>-3.6380021454887924E-2</v>
      </c>
      <c r="AC61" s="112">
        <f t="shared" si="21"/>
        <v>-28520.374685199997</v>
      </c>
      <c r="AD61" s="112">
        <f t="shared" si="22"/>
        <v>-3.5705502611650466E-3</v>
      </c>
      <c r="AE61" s="112">
        <f t="shared" si="23"/>
        <v>1.2748829167505785E-6</v>
      </c>
      <c r="AF61" s="112">
        <f t="shared" si="24"/>
        <v>-28520.374685199997</v>
      </c>
      <c r="AG61" s="139"/>
      <c r="AH61" s="112">
        <f t="shared" si="25"/>
        <v>4.3694821455928491E-2</v>
      </c>
      <c r="AI61" s="112">
        <f t="shared" si="26"/>
        <v>1.0903772362041397</v>
      </c>
      <c r="AJ61" s="112">
        <f t="shared" si="27"/>
        <v>0.99081288819340874</v>
      </c>
      <c r="AK61" s="112">
        <f t="shared" si="28"/>
        <v>3.6292199540021851E-2</v>
      </c>
      <c r="AL61" s="112">
        <f t="shared" si="29"/>
        <v>0.38185349722024459</v>
      </c>
      <c r="AM61" s="112">
        <f t="shared" si="30"/>
        <v>0.19328103533369945</v>
      </c>
      <c r="AN61" s="112">
        <f t="shared" ref="AN61:AT70" si="39">$AU61+$AB$7*SIN(AO61)</f>
        <v>6.6302400598584423</v>
      </c>
      <c r="AO61" s="112">
        <f t="shared" si="39"/>
        <v>6.6302400419861387</v>
      </c>
      <c r="AP61" s="112">
        <f t="shared" si="39"/>
        <v>6.6302398468421009</v>
      </c>
      <c r="AQ61" s="112">
        <f t="shared" si="39"/>
        <v>6.6302377161051327</v>
      </c>
      <c r="AR61" s="112">
        <f t="shared" si="39"/>
        <v>6.6302144511402252</v>
      </c>
      <c r="AS61" s="112">
        <f t="shared" si="39"/>
        <v>6.6299604397497625</v>
      </c>
      <c r="AT61" s="112">
        <f t="shared" si="39"/>
        <v>6.6271886062309875</v>
      </c>
      <c r="AU61" s="112">
        <f t="shared" si="32"/>
        <v>6.5971142134545344</v>
      </c>
      <c r="AV61" s="112"/>
      <c r="AW61" s="112">
        <v>14750</v>
      </c>
      <c r="AX61" s="112">
        <f t="shared" si="0"/>
        <v>-6.311604228252346E-3</v>
      </c>
      <c r="AY61" s="112">
        <f t="shared" si="1"/>
        <v>-4.4738155603737687E-2</v>
      </c>
      <c r="AZ61" s="112">
        <f t="shared" si="2"/>
        <v>3.8426551375485341E-2</v>
      </c>
      <c r="BA61" s="112">
        <f t="shared" si="3"/>
        <v>1.042145265858998</v>
      </c>
      <c r="BB61" s="112">
        <f t="shared" si="4"/>
        <v>0.82207059662176452</v>
      </c>
      <c r="BC61" s="112">
        <f t="shared" si="5"/>
        <v>1.1232672942784914</v>
      </c>
      <c r="BD61" s="112">
        <f t="shared" si="6"/>
        <v>0.62922764818283494</v>
      </c>
      <c r="BE61" s="112">
        <f t="shared" si="34"/>
        <v>7.3203166659154357</v>
      </c>
      <c r="BF61" s="112">
        <f t="shared" si="34"/>
        <v>7.3203166646498508</v>
      </c>
      <c r="BG61" s="112">
        <f t="shared" si="34"/>
        <v>7.3203166391043863</v>
      </c>
      <c r="BH61" s="112">
        <f t="shared" si="34"/>
        <v>7.3203161234768785</v>
      </c>
      <c r="BI61" s="112">
        <f t="shared" si="34"/>
        <v>7.320305715787188</v>
      </c>
      <c r="BJ61" s="112">
        <f t="shared" si="34"/>
        <v>7.32009568082744</v>
      </c>
      <c r="BK61" s="112">
        <f t="shared" si="34"/>
        <v>7.315872841560318</v>
      </c>
      <c r="BL61" s="112">
        <f t="shared" si="8"/>
        <v>7.2364673143281522</v>
      </c>
      <c r="BM61" s="112"/>
      <c r="BN61" s="112"/>
      <c r="BO61" s="112"/>
      <c r="BP61" s="112"/>
    </row>
    <row r="62" spans="1:68" s="158" customFormat="1" ht="12.95" customHeight="1" x14ac:dyDescent="0.2">
      <c r="A62" s="144" t="s">
        <v>112</v>
      </c>
      <c r="C62" s="222">
        <v>43581.245999999999</v>
      </c>
      <c r="D62" s="157"/>
      <c r="E62" s="112">
        <f t="shared" si="11"/>
        <v>10108.000190808925</v>
      </c>
      <c r="F62" s="112">
        <f t="shared" si="12"/>
        <v>10108</v>
      </c>
      <c r="G62" s="200">
        <f t="shared" si="38"/>
        <v>1.3040000339969993E-4</v>
      </c>
      <c r="I62" s="158">
        <f>G62</f>
        <v>1.3040000339969993E-4</v>
      </c>
      <c r="O62" s="218"/>
      <c r="P62" s="221">
        <f t="shared" si="15"/>
        <v>28562.745999999999</v>
      </c>
      <c r="Q62" s="184"/>
      <c r="R62" s="158">
        <f t="shared" si="16"/>
        <v>1.7004160886641752E-8</v>
      </c>
      <c r="S62" s="156">
        <v>0.1</v>
      </c>
      <c r="T62" s="158">
        <f t="shared" si="17"/>
        <v>1.7004160886641752E-9</v>
      </c>
      <c r="Y62" s="61"/>
      <c r="Z62" s="112">
        <f t="shared" si="18"/>
        <v>10108</v>
      </c>
      <c r="AA62" s="112">
        <f t="shared" si="19"/>
        <v>1.0789213946362411E-2</v>
      </c>
      <c r="AB62" s="112">
        <f t="shared" si="20"/>
        <v>-4.3631443255318342E-2</v>
      </c>
      <c r="AC62" s="112">
        <f t="shared" si="21"/>
        <v>-28562.745869599996</v>
      </c>
      <c r="AD62" s="112">
        <f t="shared" si="22"/>
        <v>-1.0658813942962711E-2</v>
      </c>
      <c r="AE62" s="112">
        <f t="shared" si="23"/>
        <v>1.136103146706963E-5</v>
      </c>
      <c r="AF62" s="112">
        <f t="shared" si="24"/>
        <v>-28562.745869599996</v>
      </c>
      <c r="AG62" s="139"/>
      <c r="AH62" s="112">
        <f t="shared" si="25"/>
        <v>4.3761843258718042E-2</v>
      </c>
      <c r="AI62" s="112">
        <f t="shared" si="26"/>
        <v>1.0900038619262447</v>
      </c>
      <c r="AJ62" s="112">
        <f t="shared" si="27"/>
        <v>0.99213572062828537</v>
      </c>
      <c r="AK62" s="112">
        <f t="shared" si="28"/>
        <v>3.7208512597430049E-2</v>
      </c>
      <c r="AL62" s="112">
        <f t="shared" si="29"/>
        <v>0.39201315568972717</v>
      </c>
      <c r="AM62" s="112">
        <f t="shared" si="30"/>
        <v>0.19855585896325142</v>
      </c>
      <c r="AN62" s="112">
        <f t="shared" si="39"/>
        <v>6.6395149096027533</v>
      </c>
      <c r="AO62" s="112">
        <f t="shared" si="39"/>
        <v>6.6395148916309576</v>
      </c>
      <c r="AP62" s="112">
        <f t="shared" si="39"/>
        <v>6.6395146947316102</v>
      </c>
      <c r="AQ62" s="112">
        <f t="shared" si="39"/>
        <v>6.6395125374993516</v>
      </c>
      <c r="AR62" s="112">
        <f t="shared" si="39"/>
        <v>6.6394889029432269</v>
      </c>
      <c r="AS62" s="112">
        <f t="shared" si="39"/>
        <v>6.6392299772406167</v>
      </c>
      <c r="AT62" s="112">
        <f t="shared" si="39"/>
        <v>6.6363949733413978</v>
      </c>
      <c r="AU62" s="112">
        <f t="shared" si="32"/>
        <v>6.6055410612976821</v>
      </c>
      <c r="AV62" s="112"/>
      <c r="AW62" s="112">
        <v>15000</v>
      </c>
      <c r="AX62" s="112">
        <f t="shared" si="0"/>
        <v>-7.7327002872715767E-3</v>
      </c>
      <c r="AY62" s="112">
        <f t="shared" si="1"/>
        <v>-4.5346581415004188E-2</v>
      </c>
      <c r="AZ62" s="112">
        <f t="shared" si="2"/>
        <v>3.7613881127732611E-2</v>
      </c>
      <c r="BA62" s="112">
        <f t="shared" si="3"/>
        <v>1.038840258769961</v>
      </c>
      <c r="BB62" s="112">
        <f t="shared" si="4"/>
        <v>0.80025563618478501</v>
      </c>
      <c r="BC62" s="112">
        <f t="shared" si="5"/>
        <v>1.1605839703260967</v>
      </c>
      <c r="BD62" s="112">
        <f t="shared" si="6"/>
        <v>0.65558584715911727</v>
      </c>
      <c r="BE62" s="112">
        <f t="shared" si="34"/>
        <v>7.3560104657421501</v>
      </c>
      <c r="BF62" s="112">
        <f t="shared" si="34"/>
        <v>7.3560104648477278</v>
      </c>
      <c r="BG62" s="112">
        <f t="shared" si="34"/>
        <v>7.3560104456205329</v>
      </c>
      <c r="BH62" s="112">
        <f t="shared" si="34"/>
        <v>7.3560100322982658</v>
      </c>
      <c r="BI62" s="112">
        <f t="shared" si="34"/>
        <v>7.3560011472871274</v>
      </c>
      <c r="BJ62" s="112">
        <f t="shared" si="34"/>
        <v>7.3558101851174307</v>
      </c>
      <c r="BK62" s="112">
        <f t="shared" si="34"/>
        <v>7.3517219803699581</v>
      </c>
      <c r="BL62" s="112">
        <f t="shared" si="8"/>
        <v>7.2704465395021334</v>
      </c>
      <c r="BM62" s="112"/>
      <c r="BN62" s="112"/>
      <c r="BO62" s="112"/>
      <c r="BP62" s="112"/>
    </row>
    <row r="63" spans="1:68" s="158" customFormat="1" ht="12.95" customHeight="1" x14ac:dyDescent="0.2">
      <c r="A63" s="144" t="s">
        <v>44</v>
      </c>
      <c r="C63" s="222">
        <v>43599.697</v>
      </c>
      <c r="D63" s="157"/>
      <c r="E63" s="112">
        <f t="shared" si="11"/>
        <v>10134.998775252558</v>
      </c>
      <c r="F63" s="112">
        <f t="shared" si="12"/>
        <v>10135</v>
      </c>
      <c r="G63" s="200">
        <f t="shared" si="38"/>
        <v>-8.3699999959208071E-4</v>
      </c>
      <c r="I63" s="158">
        <f t="shared" ref="I63:I73" si="40">+G63</f>
        <v>-8.3699999959208071E-4</v>
      </c>
      <c r="O63" s="218"/>
      <c r="P63" s="221">
        <f t="shared" si="15"/>
        <v>28581.197</v>
      </c>
      <c r="Q63" s="184"/>
      <c r="R63" s="158">
        <f t="shared" si="16"/>
        <v>7.0056899931714311E-7</v>
      </c>
      <c r="S63" s="156">
        <v>0.1</v>
      </c>
      <c r="T63" s="158">
        <f t="shared" si="17"/>
        <v>7.0056899931714319E-8</v>
      </c>
      <c r="Y63" s="61"/>
      <c r="Z63" s="112">
        <f t="shared" si="18"/>
        <v>10135</v>
      </c>
      <c r="AA63" s="112">
        <f t="shared" si="19"/>
        <v>1.074621451394199E-2</v>
      </c>
      <c r="AB63" s="112">
        <f t="shared" si="20"/>
        <v>-4.4626847002659245E-2</v>
      </c>
      <c r="AC63" s="112">
        <f t="shared" si="21"/>
        <v>-28581.197837</v>
      </c>
      <c r="AD63" s="112">
        <f t="shared" si="22"/>
        <v>-1.1583214513534071E-2</v>
      </c>
      <c r="AE63" s="112">
        <f t="shared" si="23"/>
        <v>1.3417085846654633E-5</v>
      </c>
      <c r="AF63" s="112">
        <f t="shared" si="24"/>
        <v>-28581.197837</v>
      </c>
      <c r="AG63" s="139"/>
      <c r="AH63" s="112">
        <f t="shared" si="25"/>
        <v>4.3789847003067164E-2</v>
      </c>
      <c r="AI63" s="112">
        <f t="shared" si="26"/>
        <v>1.0898384398291698</v>
      </c>
      <c r="AJ63" s="112">
        <f t="shared" si="27"/>
        <v>0.99267952725794806</v>
      </c>
      <c r="AK63" s="112">
        <f t="shared" si="28"/>
        <v>3.7606160405075494E-2</v>
      </c>
      <c r="AL63" s="112">
        <f t="shared" si="29"/>
        <v>0.39643533173776896</v>
      </c>
      <c r="AM63" s="112">
        <f t="shared" si="30"/>
        <v>0.20085513105409034</v>
      </c>
      <c r="AN63" s="112">
        <f t="shared" si="39"/>
        <v>6.643552956712206</v>
      </c>
      <c r="AO63" s="112">
        <f t="shared" si="39"/>
        <v>6.6435529387041381</v>
      </c>
      <c r="AP63" s="112">
        <f t="shared" si="39"/>
        <v>6.643552741108782</v>
      </c>
      <c r="AQ63" s="112">
        <f t="shared" si="39"/>
        <v>6.643550572974612</v>
      </c>
      <c r="AR63" s="112">
        <f t="shared" si="39"/>
        <v>6.6435267830289391</v>
      </c>
      <c r="AS63" s="112">
        <f t="shared" si="39"/>
        <v>6.6432657608271439</v>
      </c>
      <c r="AT63" s="112">
        <f t="shared" si="39"/>
        <v>6.6404035161553567</v>
      </c>
      <c r="AU63" s="112">
        <f t="shared" si="32"/>
        <v>6.6092108176164714</v>
      </c>
      <c r="AV63" s="112"/>
      <c r="AW63" s="112">
        <v>15250</v>
      </c>
      <c r="AX63" s="112">
        <f t="shared" si="0"/>
        <v>-9.1963130101468116E-3</v>
      </c>
      <c r="AY63" s="112">
        <f t="shared" si="1"/>
        <v>-4.5952429598697657E-2</v>
      </c>
      <c r="AZ63" s="112">
        <f t="shared" si="2"/>
        <v>3.6756116588550845E-2</v>
      </c>
      <c r="BA63" s="112">
        <f t="shared" si="3"/>
        <v>1.0355027462232573</v>
      </c>
      <c r="BB63" s="112">
        <f t="shared" si="4"/>
        <v>0.77747605111281137</v>
      </c>
      <c r="BC63" s="112">
        <f t="shared" si="5"/>
        <v>1.1976627635575059</v>
      </c>
      <c r="BD63" s="112">
        <f t="shared" si="6"/>
        <v>0.68242259606404954</v>
      </c>
      <c r="BE63" s="112">
        <f t="shared" si="34"/>
        <v>7.3915903145522419</v>
      </c>
      <c r="BF63" s="112">
        <f t="shared" si="34"/>
        <v>7.3915903139406485</v>
      </c>
      <c r="BG63" s="112">
        <f t="shared" si="34"/>
        <v>7.3915902998633829</v>
      </c>
      <c r="BH63" s="112">
        <f t="shared" si="34"/>
        <v>7.3915899758420975</v>
      </c>
      <c r="BI63" s="112">
        <f t="shared" si="34"/>
        <v>7.3915825177904324</v>
      </c>
      <c r="BJ63" s="112">
        <f t="shared" si="34"/>
        <v>7.3914108854117311</v>
      </c>
      <c r="BK63" s="112">
        <f t="shared" si="34"/>
        <v>7.3874772885802225</v>
      </c>
      <c r="BL63" s="112">
        <f t="shared" si="8"/>
        <v>7.3044257646761137</v>
      </c>
      <c r="BM63" s="112"/>
      <c r="BN63" s="112"/>
      <c r="BO63" s="112"/>
      <c r="BP63" s="112"/>
    </row>
    <row r="64" spans="1:68" s="158" customFormat="1" ht="12.95" customHeight="1" x14ac:dyDescent="0.2">
      <c r="A64" s="144" t="s">
        <v>44</v>
      </c>
      <c r="C64" s="222">
        <v>43610.642999999996</v>
      </c>
      <c r="D64" s="157"/>
      <c r="E64" s="112">
        <f t="shared" si="11"/>
        <v>10151.015603897067</v>
      </c>
      <c r="F64" s="112">
        <f t="shared" si="12"/>
        <v>10151</v>
      </c>
      <c r="G64" s="200">
        <f t="shared" si="38"/>
        <v>1.0663799999747425E-2</v>
      </c>
      <c r="I64" s="158">
        <f t="shared" si="40"/>
        <v>1.0663799999747425E-2</v>
      </c>
      <c r="O64" s="218"/>
      <c r="P64" s="221">
        <f t="shared" si="15"/>
        <v>28592.142999999996</v>
      </c>
      <c r="Q64" s="184"/>
      <c r="R64" s="158">
        <f t="shared" si="16"/>
        <v>1.1371663043461318E-4</v>
      </c>
      <c r="S64" s="156">
        <v>0.1</v>
      </c>
      <c r="T64" s="158">
        <f t="shared" si="17"/>
        <v>1.1371663043461318E-5</v>
      </c>
      <c r="Y64" s="61"/>
      <c r="Z64" s="112">
        <f t="shared" si="18"/>
        <v>10151</v>
      </c>
      <c r="AA64" s="112">
        <f t="shared" si="19"/>
        <v>1.0720408692483578E-2</v>
      </c>
      <c r="AB64" s="112">
        <f t="shared" si="20"/>
        <v>-3.3142302951203344E-2</v>
      </c>
      <c r="AC64" s="112">
        <f t="shared" si="21"/>
        <v>-28592.132336199997</v>
      </c>
      <c r="AD64" s="112">
        <f t="shared" si="22"/>
        <v>-5.6608692736152821E-5</v>
      </c>
      <c r="AE64" s="112">
        <f t="shared" si="23"/>
        <v>3.2045440932961614E-10</v>
      </c>
      <c r="AF64" s="112">
        <f t="shared" si="24"/>
        <v>-28592.132336199997</v>
      </c>
      <c r="AG64" s="139"/>
      <c r="AH64" s="112">
        <f t="shared" si="25"/>
        <v>4.3806102950950769E-2</v>
      </c>
      <c r="AI64" s="112">
        <f t="shared" si="26"/>
        <v>1.0897396067505565</v>
      </c>
      <c r="AJ64" s="112">
        <f t="shared" si="27"/>
        <v>0.99299254823660177</v>
      </c>
      <c r="AK64" s="112">
        <f t="shared" si="28"/>
        <v>3.7841399968911116E-2</v>
      </c>
      <c r="AL64" s="112">
        <f t="shared" si="29"/>
        <v>0.39905524473671383</v>
      </c>
      <c r="AM64" s="112">
        <f t="shared" si="30"/>
        <v>0.20221829428886434</v>
      </c>
      <c r="AN64" s="112">
        <f t="shared" si="39"/>
        <v>6.6459455832295031</v>
      </c>
      <c r="AO64" s="112">
        <f t="shared" si="39"/>
        <v>6.6459455652019468</v>
      </c>
      <c r="AP64" s="112">
        <f t="shared" si="39"/>
        <v>6.6459453672136846</v>
      </c>
      <c r="AQ64" s="112">
        <f t="shared" si="39"/>
        <v>6.6459431928016635</v>
      </c>
      <c r="AR64" s="112">
        <f t="shared" si="39"/>
        <v>6.6459193123745699</v>
      </c>
      <c r="AS64" s="112">
        <f t="shared" si="39"/>
        <v>6.6456570604020682</v>
      </c>
      <c r="AT64" s="112">
        <f t="shared" si="39"/>
        <v>6.6427787510014111</v>
      </c>
      <c r="AU64" s="112">
        <f t="shared" si="32"/>
        <v>6.6113854880276062</v>
      </c>
      <c r="AV64" s="112"/>
      <c r="AW64" s="112">
        <v>15500</v>
      </c>
      <c r="AX64" s="112">
        <f t="shared" si="0"/>
        <v>-1.0700877990396006E-2</v>
      </c>
      <c r="AY64" s="112">
        <f t="shared" si="1"/>
        <v>-4.6555700154818094E-2</v>
      </c>
      <c r="AZ64" s="112">
        <f t="shared" si="2"/>
        <v>3.5854822164422089E-2</v>
      </c>
      <c r="BA64" s="112">
        <f t="shared" si="3"/>
        <v>1.0321384241006601</v>
      </c>
      <c r="BB64" s="112">
        <f t="shared" si="4"/>
        <v>0.75378491375668299</v>
      </c>
      <c r="BC64" s="112">
        <f t="shared" si="5"/>
        <v>1.2345023216948723</v>
      </c>
      <c r="BD64" s="112">
        <f t="shared" si="6"/>
        <v>0.70976729480997713</v>
      </c>
      <c r="BE64" s="112">
        <f t="shared" si="34"/>
        <v>7.4270551953697623</v>
      </c>
      <c r="BF64" s="112">
        <f t="shared" si="34"/>
        <v>7.4270551949668659</v>
      </c>
      <c r="BG64" s="112">
        <f t="shared" si="34"/>
        <v>7.4270551849762709</v>
      </c>
      <c r="BH64" s="112">
        <f t="shared" si="34"/>
        <v>7.4270549372399861</v>
      </c>
      <c r="BI64" s="112">
        <f t="shared" si="34"/>
        <v>7.427048794179016</v>
      </c>
      <c r="BJ64" s="112">
        <f t="shared" si="34"/>
        <v>7.4268964925998615</v>
      </c>
      <c r="BK64" s="112">
        <f t="shared" si="34"/>
        <v>7.4231367157447039</v>
      </c>
      <c r="BL64" s="112">
        <f t="shared" si="8"/>
        <v>7.338404989850094</v>
      </c>
      <c r="BM64" s="112"/>
      <c r="BN64" s="112"/>
      <c r="BO64" s="112"/>
      <c r="BP64" s="112"/>
    </row>
    <row r="65" spans="1:68" s="158" customFormat="1" ht="12.95" customHeight="1" x14ac:dyDescent="0.2">
      <c r="A65" s="144" t="s">
        <v>44</v>
      </c>
      <c r="C65" s="222">
        <v>43612.697</v>
      </c>
      <c r="D65" s="157"/>
      <c r="E65" s="112">
        <f t="shared" si="11"/>
        <v>10154.021137063146</v>
      </c>
      <c r="F65" s="112">
        <f t="shared" si="12"/>
        <v>10154</v>
      </c>
      <c r="G65" s="200">
        <f t="shared" si="38"/>
        <v>1.4445200002228376E-2</v>
      </c>
      <c r="I65" s="158">
        <f t="shared" si="40"/>
        <v>1.4445200002228376E-2</v>
      </c>
      <c r="O65" s="218"/>
      <c r="P65" s="221">
        <f t="shared" si="15"/>
        <v>28594.197</v>
      </c>
      <c r="Q65" s="184"/>
      <c r="R65" s="158">
        <f t="shared" si="16"/>
        <v>2.0866380310437867E-4</v>
      </c>
      <c r="S65" s="156">
        <v>0.1</v>
      </c>
      <c r="T65" s="158">
        <f t="shared" si="17"/>
        <v>2.0866380310437869E-5</v>
      </c>
      <c r="Y65" s="61"/>
      <c r="Z65" s="112">
        <f t="shared" si="18"/>
        <v>10154</v>
      </c>
      <c r="AA65" s="112">
        <f t="shared" si="19"/>
        <v>1.0715543198219699E-2</v>
      </c>
      <c r="AB65" s="112">
        <f t="shared" si="20"/>
        <v>-2.9363922860811964E-2</v>
      </c>
      <c r="AC65" s="112">
        <f t="shared" si="21"/>
        <v>-28594.182554799998</v>
      </c>
      <c r="AD65" s="112">
        <f t="shared" si="22"/>
        <v>3.7296568040086769E-3</v>
      </c>
      <c r="AE65" s="112">
        <f t="shared" si="23"/>
        <v>1.3910339875688221E-6</v>
      </c>
      <c r="AF65" s="112">
        <f t="shared" si="24"/>
        <v>-28594.182554799998</v>
      </c>
      <c r="AG65" s="139"/>
      <c r="AH65" s="112">
        <f t="shared" si="25"/>
        <v>4.380912286304034E-2</v>
      </c>
      <c r="AI65" s="112">
        <f t="shared" si="26"/>
        <v>1.089721008960308</v>
      </c>
      <c r="AJ65" s="112">
        <f t="shared" si="27"/>
        <v>0.99305047470462315</v>
      </c>
      <c r="AK65" s="112">
        <f t="shared" si="28"/>
        <v>3.7885473766286142E-2</v>
      </c>
      <c r="AL65" s="112">
        <f t="shared" si="29"/>
        <v>0.39954642544858582</v>
      </c>
      <c r="AM65" s="112">
        <f t="shared" si="30"/>
        <v>0.20247394008546152</v>
      </c>
      <c r="AN65" s="112">
        <f t="shared" si="39"/>
        <v>6.6463941765111869</v>
      </c>
      <c r="AO65" s="112">
        <f t="shared" si="39"/>
        <v>6.6463941584801436</v>
      </c>
      <c r="AP65" s="112">
        <f t="shared" si="39"/>
        <v>6.6463939604198288</v>
      </c>
      <c r="AQ65" s="112">
        <f t="shared" si="39"/>
        <v>6.6463917848458429</v>
      </c>
      <c r="AR65" s="112">
        <f t="shared" si="39"/>
        <v>6.6463678875864574</v>
      </c>
      <c r="AS65" s="112">
        <f t="shared" si="39"/>
        <v>6.6461054060798643</v>
      </c>
      <c r="AT65" s="112">
        <f t="shared" si="39"/>
        <v>6.6432240910353384</v>
      </c>
      <c r="AU65" s="112">
        <f t="shared" si="32"/>
        <v>6.6117932387296943</v>
      </c>
      <c r="AV65" s="112"/>
      <c r="AW65" s="112">
        <v>15750</v>
      </c>
      <c r="AX65" s="112">
        <f t="shared" si="0"/>
        <v>-1.2244795267658128E-2</v>
      </c>
      <c r="AY65" s="112">
        <f t="shared" si="1"/>
        <v>-4.7156393083365493E-2</v>
      </c>
      <c r="AZ65" s="112">
        <f t="shared" si="2"/>
        <v>3.4911597815707365E-2</v>
      </c>
      <c r="BA65" s="112">
        <f t="shared" si="3"/>
        <v>1.0287528387431739</v>
      </c>
      <c r="BB65" s="112">
        <f t="shared" si="4"/>
        <v>0.72923524935821049</v>
      </c>
      <c r="BC65" s="112">
        <f t="shared" si="5"/>
        <v>1.2711017123694834</v>
      </c>
      <c r="BD65" s="112">
        <f t="shared" si="6"/>
        <v>0.73765110276049817</v>
      </c>
      <c r="BE65" s="112">
        <f t="shared" si="34"/>
        <v>7.4624042840786577</v>
      </c>
      <c r="BF65" s="112">
        <f t="shared" si="34"/>
        <v>7.4624042838243314</v>
      </c>
      <c r="BG65" s="112">
        <f t="shared" si="34"/>
        <v>7.462404276981955</v>
      </c>
      <c r="BH65" s="112">
        <f t="shared" si="34"/>
        <v>7.46240409289517</v>
      </c>
      <c r="BI65" s="112">
        <f t="shared" si="34"/>
        <v>7.4623991402683698</v>
      </c>
      <c r="BJ65" s="112">
        <f t="shared" si="34"/>
        <v>7.4622659182732578</v>
      </c>
      <c r="BK65" s="112">
        <f t="shared" si="34"/>
        <v>7.4586983221094236</v>
      </c>
      <c r="BL65" s="112">
        <f t="shared" si="8"/>
        <v>7.3723842150240744</v>
      </c>
      <c r="BM65" s="112"/>
      <c r="BN65" s="112"/>
      <c r="BO65" s="112"/>
      <c r="BP65" s="112"/>
    </row>
    <row r="66" spans="1:68" s="158" customFormat="1" ht="12.95" customHeight="1" x14ac:dyDescent="0.2">
      <c r="A66" s="144" t="s">
        <v>44</v>
      </c>
      <c r="C66" s="157">
        <v>43979.682999999997</v>
      </c>
      <c r="D66" s="157"/>
      <c r="E66" s="112">
        <f t="shared" si="11"/>
        <v>10691.016557941677</v>
      </c>
      <c r="F66" s="112">
        <f t="shared" si="12"/>
        <v>10691</v>
      </c>
      <c r="G66" s="200">
        <f t="shared" si="38"/>
        <v>1.131580000219401E-2</v>
      </c>
      <c r="I66" s="158">
        <f t="shared" si="40"/>
        <v>1.131580000219401E-2</v>
      </c>
      <c r="O66" s="218"/>
      <c r="P66" s="221">
        <f t="shared" si="15"/>
        <v>28961.182999999997</v>
      </c>
      <c r="Q66" s="184"/>
      <c r="R66" s="158">
        <f t="shared" si="16"/>
        <v>1.2804732968965394E-4</v>
      </c>
      <c r="S66" s="156">
        <v>0.1</v>
      </c>
      <c r="T66" s="158">
        <f t="shared" si="17"/>
        <v>1.2804732968965395E-5</v>
      </c>
      <c r="Y66" s="61"/>
      <c r="Z66" s="112">
        <f t="shared" si="18"/>
        <v>10691</v>
      </c>
      <c r="AA66" s="112">
        <f t="shared" si="19"/>
        <v>9.7076506313008501E-3</v>
      </c>
      <c r="AB66" s="112">
        <f t="shared" si="20"/>
        <v>-3.2890938347646663E-2</v>
      </c>
      <c r="AC66" s="112">
        <f t="shared" si="21"/>
        <v>-28961.171684199995</v>
      </c>
      <c r="AD66" s="112">
        <f t="shared" si="22"/>
        <v>1.6081493708931596E-3</v>
      </c>
      <c r="AE66" s="112">
        <f t="shared" si="23"/>
        <v>2.5861443991040654E-7</v>
      </c>
      <c r="AF66" s="112">
        <f t="shared" si="24"/>
        <v>-28961.171684199995</v>
      </c>
      <c r="AG66" s="139"/>
      <c r="AH66" s="112">
        <f t="shared" si="25"/>
        <v>4.4206738349840673E-2</v>
      </c>
      <c r="AI66" s="112">
        <f t="shared" si="26"/>
        <v>1.0860609231880682</v>
      </c>
      <c r="AJ66" s="112">
        <f t="shared" si="27"/>
        <v>0.99954011106118656</v>
      </c>
      <c r="AK66" s="112">
        <f t="shared" si="28"/>
        <v>4.5592609832834127E-2</v>
      </c>
      <c r="AL66" s="112">
        <f t="shared" si="29"/>
        <v>0.48718004055767056</v>
      </c>
      <c r="AM66" s="112">
        <f t="shared" si="30"/>
        <v>0.24852507806087484</v>
      </c>
      <c r="AN66" s="112">
        <f t="shared" si="39"/>
        <v>6.7265608361020268</v>
      </c>
      <c r="AO66" s="112">
        <f t="shared" si="39"/>
        <v>6.7265608182490721</v>
      </c>
      <c r="AP66" s="112">
        <f t="shared" si="39"/>
        <v>6.726560615316699</v>
      </c>
      <c r="AQ66" s="112">
        <f t="shared" si="39"/>
        <v>6.7265583086103486</v>
      </c>
      <c r="AR66" s="112">
        <f t="shared" si="39"/>
        <v>6.7265320887516511</v>
      </c>
      <c r="AS66" s="112">
        <f t="shared" si="39"/>
        <v>6.7262340759257819</v>
      </c>
      <c r="AT66" s="112">
        <f t="shared" si="39"/>
        <v>6.7228498362611893</v>
      </c>
      <c r="AU66" s="112">
        <f t="shared" si="32"/>
        <v>6.6847806144034045</v>
      </c>
      <c r="AV66" s="112"/>
      <c r="AW66" s="112">
        <v>16000</v>
      </c>
      <c r="AX66" s="112">
        <f t="shared" ref="AX66:AX127" si="41">AB$3+AB$4*AW66+AB$5*AW66^2+AZ66</f>
        <v>-1.3826433828198675E-2</v>
      </c>
      <c r="AY66" s="112">
        <f t="shared" ref="AY66:AY127" si="42">AB$3+AB$4*AW66+AB$5*AW66^2</f>
        <v>-4.775450838433986E-2</v>
      </c>
      <c r="AZ66" s="112">
        <f t="shared" ref="AZ66:AZ127" si="43">$AB$6*($AB$11/BA66*BB66+$AB$12)</f>
        <v>3.3928074556141184E-2</v>
      </c>
      <c r="BA66" s="112">
        <f t="shared" ref="BA66:BA127" si="44">1+$AB$7*COS(BC66)</f>
        <v>1.0253513772584155</v>
      </c>
      <c r="BB66" s="112">
        <f t="shared" ref="BB66:BB127" si="45">SIN(BC66+RADIANS($AB$9))</f>
        <v>0.70387986345586728</v>
      </c>
      <c r="BC66" s="112">
        <f t="shared" ref="BC66:BC127" si="46">2*ATAN(BD66)</f>
        <v>1.3074604070894893</v>
      </c>
      <c r="BD66" s="112">
        <f t="shared" ref="BD66:BD127" si="47">SQRT((1+$AB$7)/(1-$AB$7))*TAN(BE66/2)</f>
        <v>0.76610709307422509</v>
      </c>
      <c r="BE66" s="112">
        <f t="shared" si="34"/>
        <v>7.4976369441219148</v>
      </c>
      <c r="BF66" s="112">
        <f t="shared" si="34"/>
        <v>7.4976369439691375</v>
      </c>
      <c r="BG66" s="112">
        <f t="shared" si="34"/>
        <v>7.4976369394724314</v>
      </c>
      <c r="BH66" s="112">
        <f t="shared" si="34"/>
        <v>7.4976368071199397</v>
      </c>
      <c r="BI66" s="112">
        <f t="shared" si="34"/>
        <v>7.4976329115830591</v>
      </c>
      <c r="BJ66" s="112">
        <f t="shared" si="34"/>
        <v>7.4975182723217397</v>
      </c>
      <c r="BK66" s="112">
        <f t="shared" si="34"/>
        <v>7.4941602808522312</v>
      </c>
      <c r="BL66" s="112">
        <f t="shared" ref="BL66:BL127" si="48">RADIANS($AB$9)+$AB$18*(AW66-AB$15)</f>
        <v>7.4063634401980547</v>
      </c>
      <c r="BM66" s="112"/>
      <c r="BN66" s="112"/>
      <c r="BO66" s="112"/>
      <c r="BP66" s="112"/>
    </row>
    <row r="67" spans="1:68" s="158" customFormat="1" ht="12.95" customHeight="1" x14ac:dyDescent="0.2">
      <c r="A67" s="144" t="s">
        <v>44</v>
      </c>
      <c r="C67" s="157">
        <v>43992.652000000002</v>
      </c>
      <c r="D67" s="157"/>
      <c r="E67" s="112">
        <f t="shared" si="11"/>
        <v>10709.993558735647</v>
      </c>
      <c r="F67" s="112">
        <f t="shared" si="12"/>
        <v>10710</v>
      </c>
      <c r="G67" s="200">
        <f t="shared" si="38"/>
        <v>-4.4019999913871288E-3</v>
      </c>
      <c r="I67" s="158">
        <f t="shared" si="40"/>
        <v>-4.4019999913871288E-3</v>
      </c>
      <c r="O67" s="218"/>
      <c r="P67" s="221">
        <f t="shared" si="15"/>
        <v>28974.152000000002</v>
      </c>
      <c r="Q67" s="184"/>
      <c r="R67" s="158">
        <f t="shared" si="16"/>
        <v>1.9377603924172282E-5</v>
      </c>
      <c r="S67" s="156">
        <v>0.1</v>
      </c>
      <c r="T67" s="158">
        <f t="shared" si="17"/>
        <v>1.9377603924172283E-6</v>
      </c>
      <c r="Y67" s="61"/>
      <c r="Z67" s="112">
        <f t="shared" si="18"/>
        <v>10710</v>
      </c>
      <c r="AA67" s="112">
        <f t="shared" si="19"/>
        <v>9.6670003487228651E-3</v>
      </c>
      <c r="AB67" s="112">
        <f t="shared" si="20"/>
        <v>-4.8617599553422375E-2</v>
      </c>
      <c r="AC67" s="112">
        <f t="shared" si="21"/>
        <v>-28974.156401999993</v>
      </c>
      <c r="AD67" s="112">
        <f t="shared" si="22"/>
        <v>-1.4069000340109994E-2</v>
      </c>
      <c r="AE67" s="112">
        <f t="shared" si="23"/>
        <v>1.9793677057001513E-5</v>
      </c>
      <c r="AF67" s="112">
        <f t="shared" si="24"/>
        <v>-28974.156401999993</v>
      </c>
      <c r="AG67" s="139"/>
      <c r="AH67" s="112">
        <f t="shared" si="25"/>
        <v>4.4215599562035246E-2</v>
      </c>
      <c r="AI67" s="112">
        <f t="shared" si="26"/>
        <v>1.0859196545377072</v>
      </c>
      <c r="AJ67" s="112">
        <f t="shared" si="27"/>
        <v>0.99962902756360372</v>
      </c>
      <c r="AK67" s="112">
        <f t="shared" si="28"/>
        <v>4.5858276629989668E-2</v>
      </c>
      <c r="AL67" s="112">
        <f t="shared" si="29"/>
        <v>0.49026953577106319</v>
      </c>
      <c r="AM67" s="112">
        <f t="shared" si="30"/>
        <v>0.25016586778061894</v>
      </c>
      <c r="AN67" s="112">
        <f t="shared" si="39"/>
        <v>6.7293921762657138</v>
      </c>
      <c r="AO67" s="112">
        <f t="shared" si="39"/>
        <v>6.7293921584464371</v>
      </c>
      <c r="AP67" s="112">
        <f t="shared" si="39"/>
        <v>6.729391955623341</v>
      </c>
      <c r="AQ67" s="112">
        <f t="shared" si="39"/>
        <v>6.7293896470457035</v>
      </c>
      <c r="AR67" s="112">
        <f t="shared" si="39"/>
        <v>6.7293633704806401</v>
      </c>
      <c r="AS67" s="112">
        <f t="shared" si="39"/>
        <v>6.7290643100773702</v>
      </c>
      <c r="AT67" s="112">
        <f t="shared" si="39"/>
        <v>6.7256636266640353</v>
      </c>
      <c r="AU67" s="112">
        <f t="shared" si="32"/>
        <v>6.6873630355166274</v>
      </c>
      <c r="AV67" s="112"/>
      <c r="AW67" s="112">
        <v>16250</v>
      </c>
      <c r="AX67" s="112">
        <f t="shared" si="41"/>
        <v>-1.5444135944513375E-2</v>
      </c>
      <c r="AY67" s="112">
        <f t="shared" si="42"/>
        <v>-4.8350046057741188E-2</v>
      </c>
      <c r="AZ67" s="112">
        <f t="shared" si="43"/>
        <v>3.2905910113227813E-2</v>
      </c>
      <c r="BA67" s="112">
        <f t="shared" si="44"/>
        <v>1.0219392594163781</v>
      </c>
      <c r="BB67" s="112">
        <f t="shared" si="45"/>
        <v>0.67777118344166243</v>
      </c>
      <c r="BC67" s="112">
        <f t="shared" si="46"/>
        <v>1.3435782646793013</v>
      </c>
      <c r="BD67" s="112">
        <f t="shared" si="47"/>
        <v>0.79517042255893799</v>
      </c>
      <c r="BE67" s="112">
        <f t="shared" si="34"/>
        <v>7.5327527208956715</v>
      </c>
      <c r="BF67" s="112">
        <f t="shared" si="34"/>
        <v>7.5327527208091212</v>
      </c>
      <c r="BG67" s="112">
        <f t="shared" si="34"/>
        <v>7.5327527179944651</v>
      </c>
      <c r="BH67" s="112">
        <f t="shared" si="34"/>
        <v>7.5327526264603328</v>
      </c>
      <c r="BI67" s="112">
        <f t="shared" si="34"/>
        <v>7.5327496497354183</v>
      </c>
      <c r="BJ67" s="112">
        <f t="shared" si="34"/>
        <v>7.5326528600139939</v>
      </c>
      <c r="BK67" s="112">
        <f t="shared" si="34"/>
        <v>7.5295208801918321</v>
      </c>
      <c r="BL67" s="112">
        <f t="shared" si="48"/>
        <v>7.4403426653720359</v>
      </c>
      <c r="BM67" s="112"/>
      <c r="BN67" s="112"/>
      <c r="BO67" s="112"/>
      <c r="BP67" s="112"/>
    </row>
    <row r="68" spans="1:68" s="158" customFormat="1" ht="12.95" customHeight="1" x14ac:dyDescent="0.2">
      <c r="A68" s="144" t="s">
        <v>44</v>
      </c>
      <c r="C68" s="157">
        <v>44281.752</v>
      </c>
      <c r="D68" s="157"/>
      <c r="E68" s="112">
        <f t="shared" si="11"/>
        <v>11133.021620231137</v>
      </c>
      <c r="F68" s="112">
        <f t="shared" si="12"/>
        <v>11133</v>
      </c>
      <c r="G68" s="200">
        <f t="shared" si="38"/>
        <v>1.4775400006328709E-2</v>
      </c>
      <c r="I68" s="158">
        <f t="shared" si="40"/>
        <v>1.4775400006328709E-2</v>
      </c>
      <c r="O68" s="218"/>
      <c r="P68" s="221">
        <f t="shared" si="15"/>
        <v>29263.252</v>
      </c>
      <c r="Q68" s="184"/>
      <c r="R68" s="158">
        <f t="shared" si="16"/>
        <v>2.1831244534701842E-4</v>
      </c>
      <c r="S68" s="156">
        <v>0.1</v>
      </c>
      <c r="T68" s="158">
        <f t="shared" si="17"/>
        <v>2.1831244534701842E-5</v>
      </c>
      <c r="Y68" s="61"/>
      <c r="Z68" s="112">
        <f t="shared" si="18"/>
        <v>11133</v>
      </c>
      <c r="AA68" s="112">
        <f t="shared" si="19"/>
        <v>8.6739380294765522E-3</v>
      </c>
      <c r="AB68" s="112">
        <f t="shared" si="20"/>
        <v>-2.9545564032451607E-2</v>
      </c>
      <c r="AC68" s="112">
        <f t="shared" si="21"/>
        <v>-29263.237224599994</v>
      </c>
      <c r="AD68" s="112">
        <f t="shared" si="22"/>
        <v>6.1014619768521572E-3</v>
      </c>
      <c r="AE68" s="112">
        <f t="shared" si="23"/>
        <v>3.7227838254972632E-6</v>
      </c>
      <c r="AF68" s="112">
        <f t="shared" si="24"/>
        <v>-29263.237224599994</v>
      </c>
      <c r="AG68" s="139"/>
      <c r="AH68" s="112">
        <f t="shared" si="25"/>
        <v>4.4320964038780317E-2</v>
      </c>
      <c r="AI68" s="112">
        <f t="shared" si="26"/>
        <v>1.0825759434390216</v>
      </c>
      <c r="AJ68" s="112">
        <f t="shared" si="27"/>
        <v>0.99914620771719442</v>
      </c>
      <c r="AK68" s="112">
        <f t="shared" si="28"/>
        <v>5.1637022924517356E-2</v>
      </c>
      <c r="AL68" s="112">
        <f t="shared" si="29"/>
        <v>0.55883491386970119</v>
      </c>
      <c r="AM68" s="112">
        <f t="shared" si="30"/>
        <v>0.28692371921612364</v>
      </c>
      <c r="AN68" s="112">
        <f t="shared" si="39"/>
        <v>6.7923274224531536</v>
      </c>
      <c r="AO68" s="112">
        <f t="shared" si="39"/>
        <v>6.7923274057945786</v>
      </c>
      <c r="AP68" s="112">
        <f t="shared" si="39"/>
        <v>6.7923272099011038</v>
      </c>
      <c r="AQ68" s="112">
        <f t="shared" si="39"/>
        <v>6.7923249063290783</v>
      </c>
      <c r="AR68" s="112">
        <f t="shared" si="39"/>
        <v>6.7922978181346512</v>
      </c>
      <c r="AS68" s="112">
        <f t="shared" si="39"/>
        <v>6.7919793129988086</v>
      </c>
      <c r="AT68" s="112">
        <f t="shared" si="39"/>
        <v>6.7882385309834747</v>
      </c>
      <c r="AU68" s="112">
        <f t="shared" si="32"/>
        <v>6.7448558845110025</v>
      </c>
      <c r="AV68" s="112"/>
      <c r="AW68" s="112">
        <v>16500</v>
      </c>
      <c r="AX68" s="112">
        <f t="shared" si="41"/>
        <v>-1.7096221342928743E-2</v>
      </c>
      <c r="AY68" s="112">
        <f t="shared" si="42"/>
        <v>-4.894300610356947E-2</v>
      </c>
      <c r="AZ68" s="112">
        <f t="shared" si="43"/>
        <v>3.1846784760640727E-2</v>
      </c>
      <c r="BA68" s="112">
        <f t="shared" si="44"/>
        <v>1.018521531058624</v>
      </c>
      <c r="BB68" s="112">
        <f t="shared" si="45"/>
        <v>0.65096111426411296</v>
      </c>
      <c r="BC68" s="112">
        <f t="shared" si="46"/>
        <v>1.3794555143353491</v>
      </c>
      <c r="BD68" s="112">
        <f t="shared" si="47"/>
        <v>0.82487851895408615</v>
      </c>
      <c r="BE68" s="112">
        <f t="shared" si="34"/>
        <v>7.5677513358915132</v>
      </c>
      <c r="BF68" s="112">
        <f t="shared" si="34"/>
        <v>7.5677513358458288</v>
      </c>
      <c r="BG68" s="112">
        <f t="shared" si="34"/>
        <v>7.567751334184428</v>
      </c>
      <c r="BH68" s="112">
        <f t="shared" si="34"/>
        <v>7.5677512737641592</v>
      </c>
      <c r="BI68" s="112">
        <f t="shared" si="34"/>
        <v>7.5677490764648301</v>
      </c>
      <c r="BJ68" s="112">
        <f t="shared" si="34"/>
        <v>7.5676691785905472</v>
      </c>
      <c r="BK68" s="112">
        <f t="shared" si="34"/>
        <v>7.5647785253639945</v>
      </c>
      <c r="BL68" s="112">
        <f t="shared" si="48"/>
        <v>7.4743218905460163</v>
      </c>
      <c r="BM68" s="112"/>
      <c r="BN68" s="112"/>
      <c r="BO68" s="112"/>
      <c r="BP68" s="112"/>
    </row>
    <row r="69" spans="1:68" s="158" customFormat="1" ht="12.95" customHeight="1" x14ac:dyDescent="0.2">
      <c r="A69" s="144" t="s">
        <v>44</v>
      </c>
      <c r="C69" s="157">
        <v>44318.652000000002</v>
      </c>
      <c r="D69" s="157"/>
      <c r="E69" s="112">
        <f t="shared" si="11"/>
        <v>11187.015862601196</v>
      </c>
      <c r="F69" s="112">
        <f t="shared" si="12"/>
        <v>11187</v>
      </c>
      <c r="G69" s="200">
        <f t="shared" si="38"/>
        <v>1.0840600007213652E-2</v>
      </c>
      <c r="I69" s="158">
        <f t="shared" si="40"/>
        <v>1.0840600007213652E-2</v>
      </c>
      <c r="O69" s="218"/>
      <c r="P69" s="221">
        <f t="shared" si="15"/>
        <v>29300.152000000002</v>
      </c>
      <c r="Q69" s="184"/>
      <c r="R69" s="158">
        <f t="shared" si="16"/>
        <v>1.1751860851640063E-4</v>
      </c>
      <c r="S69" s="156">
        <v>0.1</v>
      </c>
      <c r="T69" s="158">
        <f t="shared" si="17"/>
        <v>1.1751860851640063E-5</v>
      </c>
      <c r="Y69" s="61"/>
      <c r="Z69" s="112">
        <f t="shared" si="18"/>
        <v>11187</v>
      </c>
      <c r="AA69" s="112">
        <f t="shared" si="19"/>
        <v>8.5350658450576433E-3</v>
      </c>
      <c r="AB69" s="112">
        <f t="shared" si="20"/>
        <v>-3.3481185388260143E-2</v>
      </c>
      <c r="AC69" s="112">
        <f t="shared" si="21"/>
        <v>-29300.141159399995</v>
      </c>
      <c r="AD69" s="112">
        <f t="shared" si="22"/>
        <v>2.3055341621560088E-3</v>
      </c>
      <c r="AE69" s="112">
        <f t="shared" si="23"/>
        <v>5.3154877728684096E-7</v>
      </c>
      <c r="AF69" s="112">
        <f t="shared" si="24"/>
        <v>-29300.141159399995</v>
      </c>
      <c r="AG69" s="139"/>
      <c r="AH69" s="112">
        <f t="shared" si="25"/>
        <v>4.4321785395473795E-2</v>
      </c>
      <c r="AI69" s="112">
        <f t="shared" si="26"/>
        <v>1.082122435548297</v>
      </c>
      <c r="AJ69" s="112">
        <f t="shared" si="27"/>
        <v>0.99874787186561109</v>
      </c>
      <c r="AK69" s="112">
        <f t="shared" si="28"/>
        <v>5.2355268607537565E-2</v>
      </c>
      <c r="AL69" s="112">
        <f t="shared" si="29"/>
        <v>0.56755681063957608</v>
      </c>
      <c r="AM69" s="112">
        <f t="shared" si="30"/>
        <v>0.29164962693509888</v>
      </c>
      <c r="AN69" s="112">
        <f t="shared" si="39"/>
        <v>6.8003474125902992</v>
      </c>
      <c r="AO69" s="112">
        <f t="shared" si="39"/>
        <v>6.8003473961304426</v>
      </c>
      <c r="AP69" s="112">
        <f t="shared" si="39"/>
        <v>6.8003472016970399</v>
      </c>
      <c r="AQ69" s="112">
        <f t="shared" si="39"/>
        <v>6.8003449049380871</v>
      </c>
      <c r="AR69" s="112">
        <f t="shared" si="39"/>
        <v>6.8003177745301464</v>
      </c>
      <c r="AS69" s="112">
        <f t="shared" si="39"/>
        <v>6.7999973289306839</v>
      </c>
      <c r="AT69" s="112">
        <f t="shared" si="39"/>
        <v>6.7962168443741406</v>
      </c>
      <c r="AU69" s="112">
        <f t="shared" si="32"/>
        <v>6.752195397148582</v>
      </c>
      <c r="AV69" s="112"/>
      <c r="AW69" s="112">
        <v>16750</v>
      </c>
      <c r="AX69" s="112">
        <f t="shared" si="41"/>
        <v>-1.8780991190377575E-2</v>
      </c>
      <c r="AY69" s="112">
        <f t="shared" si="42"/>
        <v>-4.9533388521824734E-2</v>
      </c>
      <c r="AZ69" s="112">
        <f t="shared" si="43"/>
        <v>3.0752397331447159E-2</v>
      </c>
      <c r="BA69" s="112">
        <f t="shared" si="44"/>
        <v>1.0151030589380166</v>
      </c>
      <c r="BB69" s="112">
        <f t="shared" si="45"/>
        <v>0.62350090812917713</v>
      </c>
      <c r="BC69" s="112">
        <f t="shared" si="46"/>
        <v>1.4150927384328555</v>
      </c>
      <c r="BD69" s="112">
        <f t="shared" si="47"/>
        <v>0.85527128782953987</v>
      </c>
      <c r="BE69" s="112">
        <f t="shared" si="34"/>
        <v>7.602632680637476</v>
      </c>
      <c r="BF69" s="112">
        <f t="shared" si="34"/>
        <v>7.6026326806153817</v>
      </c>
      <c r="BG69" s="112">
        <f t="shared" si="34"/>
        <v>7.602632679703226</v>
      </c>
      <c r="BH69" s="112">
        <f t="shared" si="34"/>
        <v>7.6026326420457169</v>
      </c>
      <c r="BI69" s="112">
        <f t="shared" si="34"/>
        <v>7.6026310873939664</v>
      </c>
      <c r="BJ69" s="112">
        <f t="shared" si="34"/>
        <v>7.6025669133992597</v>
      </c>
      <c r="BK69" s="112">
        <f t="shared" si="34"/>
        <v>7.5999317404626723</v>
      </c>
      <c r="BL69" s="112">
        <f t="shared" si="48"/>
        <v>7.5083011157199966</v>
      </c>
      <c r="BM69" s="112"/>
      <c r="BN69" s="112"/>
      <c r="BO69" s="112"/>
      <c r="BP69" s="112"/>
    </row>
    <row r="70" spans="1:68" s="158" customFormat="1" ht="12.95" customHeight="1" x14ac:dyDescent="0.2">
      <c r="A70" s="144" t="s">
        <v>44</v>
      </c>
      <c r="C70" s="157">
        <v>44622.767</v>
      </c>
      <c r="D70" s="157"/>
      <c r="E70" s="112">
        <f t="shared" si="11"/>
        <v>11632.014751987916</v>
      </c>
      <c r="F70" s="112">
        <f t="shared" si="12"/>
        <v>11632</v>
      </c>
      <c r="G70" s="200">
        <f t="shared" si="38"/>
        <v>1.008160000492353E-2</v>
      </c>
      <c r="I70" s="158">
        <f t="shared" si="40"/>
        <v>1.008160000492353E-2</v>
      </c>
      <c r="O70" s="218"/>
      <c r="P70" s="221">
        <f t="shared" si="15"/>
        <v>29604.267</v>
      </c>
      <c r="Q70" s="184"/>
      <c r="R70" s="158">
        <f t="shared" si="16"/>
        <v>1.0163865865927411E-4</v>
      </c>
      <c r="S70" s="156">
        <v>0.1</v>
      </c>
      <c r="T70" s="158">
        <f t="shared" si="17"/>
        <v>1.0163865865927412E-5</v>
      </c>
      <c r="Y70" s="61"/>
      <c r="Z70" s="112">
        <f t="shared" si="18"/>
        <v>11632</v>
      </c>
      <c r="AA70" s="112">
        <f t="shared" si="19"/>
        <v>7.2871274745463233E-3</v>
      </c>
      <c r="AB70" s="112">
        <f t="shared" si="20"/>
        <v>-3.4138846274776327E-2</v>
      </c>
      <c r="AC70" s="112">
        <f t="shared" si="21"/>
        <v>-29604.256918399995</v>
      </c>
      <c r="AD70" s="112">
        <f t="shared" si="22"/>
        <v>2.7944725303772067E-3</v>
      </c>
      <c r="AE70" s="112">
        <f t="shared" si="23"/>
        <v>7.8090767230327877E-7</v>
      </c>
      <c r="AF70" s="112">
        <f t="shared" si="24"/>
        <v>-29604.256918399995</v>
      </c>
      <c r="AG70" s="139"/>
      <c r="AH70" s="112">
        <f t="shared" si="25"/>
        <v>4.4220446279699857E-2</v>
      </c>
      <c r="AI70" s="112">
        <f t="shared" si="26"/>
        <v>1.0781673623594095</v>
      </c>
      <c r="AJ70" s="112">
        <f t="shared" si="27"/>
        <v>0.99261164853884609</v>
      </c>
      <c r="AK70" s="112">
        <f t="shared" si="28"/>
        <v>5.8095025889695485E-2</v>
      </c>
      <c r="AL70" s="112">
        <f t="shared" si="29"/>
        <v>0.63914347379890157</v>
      </c>
      <c r="AM70" s="112">
        <f t="shared" si="30"/>
        <v>0.33091417814089868</v>
      </c>
      <c r="AN70" s="112">
        <f t="shared" si="39"/>
        <v>6.8663053868541848</v>
      </c>
      <c r="AO70" s="112">
        <f t="shared" si="39"/>
        <v>6.8663053723622864</v>
      </c>
      <c r="AP70" s="112">
        <f t="shared" si="39"/>
        <v>6.866305194105129</v>
      </c>
      <c r="AQ70" s="112">
        <f t="shared" si="39"/>
        <v>6.8663030014601132</v>
      </c>
      <c r="AR70" s="112">
        <f t="shared" si="39"/>
        <v>6.8662760311773354</v>
      </c>
      <c r="AS70" s="112">
        <f t="shared" si="39"/>
        <v>6.865944326716825</v>
      </c>
      <c r="AT70" s="112">
        <f t="shared" si="39"/>
        <v>6.8618706348308436</v>
      </c>
      <c r="AU70" s="112">
        <f t="shared" si="32"/>
        <v>6.8126784179582671</v>
      </c>
      <c r="AV70" s="112"/>
      <c r="AW70" s="112">
        <v>17000</v>
      </c>
      <c r="AX70" s="112">
        <f t="shared" si="41"/>
        <v>-2.0496731893667137E-2</v>
      </c>
      <c r="AY70" s="112">
        <f t="shared" si="42"/>
        <v>-5.0121193312506952E-2</v>
      </c>
      <c r="AZ70" s="112">
        <f t="shared" si="43"/>
        <v>2.9624461418839815E-2</v>
      </c>
      <c r="BA70" s="112">
        <f t="shared" si="44"/>
        <v>1.0116885269001319</v>
      </c>
      <c r="BB70" s="112">
        <f t="shared" si="45"/>
        <v>0.59544104792605124</v>
      </c>
      <c r="BC70" s="112">
        <f t="shared" si="46"/>
        <v>1.4504908552077838</v>
      </c>
      <c r="BD70" s="112">
        <f t="shared" si="47"/>
        <v>0.8863913416023671</v>
      </c>
      <c r="BE70" s="112">
        <f t="shared" si="34"/>
        <v>7.6373968104853063</v>
      </c>
      <c r="BF70" s="112">
        <f t="shared" si="34"/>
        <v>7.6373968104757477</v>
      </c>
      <c r="BG70" s="112">
        <f t="shared" si="34"/>
        <v>7.6373968100190437</v>
      </c>
      <c r="BH70" s="112">
        <f t="shared" ref="BH70:BK127" si="49">$BL70+$AB$7*SIN(BI70)</f>
        <v>7.6373967881974947</v>
      </c>
      <c r="BI70" s="112">
        <f t="shared" si="49"/>
        <v>7.6373957455568355</v>
      </c>
      <c r="BJ70" s="112">
        <f t="shared" si="49"/>
        <v>7.6373459336046494</v>
      </c>
      <c r="BK70" s="112">
        <f t="shared" si="49"/>
        <v>7.6349791701438994</v>
      </c>
      <c r="BL70" s="112">
        <f t="shared" si="48"/>
        <v>7.5422803408939769</v>
      </c>
      <c r="BM70" s="112"/>
      <c r="BN70" s="112"/>
      <c r="BO70" s="112"/>
      <c r="BP70" s="112"/>
    </row>
    <row r="71" spans="1:68" s="158" customFormat="1" ht="12.95" customHeight="1" x14ac:dyDescent="0.2">
      <c r="A71" s="144" t="s">
        <v>44</v>
      </c>
      <c r="C71" s="157">
        <v>44622.773000000001</v>
      </c>
      <c r="D71" s="157"/>
      <c r="E71" s="112">
        <f t="shared" si="11"/>
        <v>11632.023531539522</v>
      </c>
      <c r="F71" s="112">
        <f t="shared" si="12"/>
        <v>11632</v>
      </c>
      <c r="G71" s="200">
        <f t="shared" si="38"/>
        <v>1.6081600006145891E-2</v>
      </c>
      <c r="I71" s="158">
        <f t="shared" si="40"/>
        <v>1.6081600006145891E-2</v>
      </c>
      <c r="O71" s="218"/>
      <c r="P71" s="221">
        <f t="shared" si="15"/>
        <v>29604.273000000001</v>
      </c>
      <c r="Q71" s="184"/>
      <c r="R71" s="158">
        <f t="shared" si="16"/>
        <v>2.5861785875767152E-4</v>
      </c>
      <c r="S71" s="156">
        <v>0.1</v>
      </c>
      <c r="T71" s="158">
        <f t="shared" si="17"/>
        <v>2.5861785875767153E-5</v>
      </c>
      <c r="Y71" s="61"/>
      <c r="Z71" s="112">
        <f t="shared" si="18"/>
        <v>11632</v>
      </c>
      <c r="AA71" s="112">
        <f t="shared" si="19"/>
        <v>7.2871274745463233E-3</v>
      </c>
      <c r="AB71" s="112">
        <f t="shared" si="20"/>
        <v>-2.8138846273553966E-2</v>
      </c>
      <c r="AC71" s="112">
        <f t="shared" si="21"/>
        <v>-29604.256918399995</v>
      </c>
      <c r="AD71" s="112">
        <f t="shared" si="22"/>
        <v>8.7944725315995675E-3</v>
      </c>
      <c r="AE71" s="112">
        <f t="shared" si="23"/>
        <v>7.7342747109059303E-6</v>
      </c>
      <c r="AF71" s="112">
        <f t="shared" si="24"/>
        <v>-29604.256918399995</v>
      </c>
      <c r="AG71" s="139"/>
      <c r="AH71" s="112">
        <f t="shared" si="25"/>
        <v>4.4220446279699857E-2</v>
      </c>
      <c r="AI71" s="112">
        <f t="shared" si="26"/>
        <v>1.0781673623594095</v>
      </c>
      <c r="AJ71" s="112">
        <f t="shared" si="27"/>
        <v>0.99261164853884609</v>
      </c>
      <c r="AK71" s="112">
        <f t="shared" si="28"/>
        <v>5.8095025889695485E-2</v>
      </c>
      <c r="AL71" s="112">
        <f t="shared" si="29"/>
        <v>0.63914347379890157</v>
      </c>
      <c r="AM71" s="112">
        <f t="shared" si="30"/>
        <v>0.33091417814089868</v>
      </c>
      <c r="AN71" s="112">
        <f t="shared" ref="AN71:AT80" si="50">$AU71+$AB$7*SIN(AO71)</f>
        <v>6.8663053868541848</v>
      </c>
      <c r="AO71" s="112">
        <f t="shared" si="50"/>
        <v>6.8663053723622864</v>
      </c>
      <c r="AP71" s="112">
        <f t="shared" si="50"/>
        <v>6.866305194105129</v>
      </c>
      <c r="AQ71" s="112">
        <f t="shared" si="50"/>
        <v>6.8663030014601132</v>
      </c>
      <c r="AR71" s="112">
        <f t="shared" si="50"/>
        <v>6.8662760311773354</v>
      </c>
      <c r="AS71" s="112">
        <f t="shared" si="50"/>
        <v>6.865944326716825</v>
      </c>
      <c r="AT71" s="112">
        <f t="shared" si="50"/>
        <v>6.8618706348308436</v>
      </c>
      <c r="AU71" s="112">
        <f t="shared" si="32"/>
        <v>6.8126784179582671</v>
      </c>
      <c r="AV71" s="112"/>
      <c r="AW71" s="112">
        <v>17250</v>
      </c>
      <c r="AX71" s="112">
        <f t="shared" si="41"/>
        <v>-2.2241718706549618E-2</v>
      </c>
      <c r="AY71" s="112">
        <f t="shared" si="42"/>
        <v>-5.0706420475616139E-2</v>
      </c>
      <c r="AZ71" s="112">
        <f t="shared" si="43"/>
        <v>2.8464701769066521E-2</v>
      </c>
      <c r="BA71" s="112">
        <f t="shared" si="44"/>
        <v>1.0082824333133493</v>
      </c>
      <c r="BB71" s="112">
        <f t="shared" si="45"/>
        <v>0.56683114399754719</v>
      </c>
      <c r="BC71" s="112">
        <f t="shared" si="46"/>
        <v>1.4856511014274185</v>
      </c>
      <c r="BD71" s="112">
        <f t="shared" si="47"/>
        <v>0.91828425353937793</v>
      </c>
      <c r="BE71" s="112">
        <f t="shared" ref="BE71:BG127" si="51">$BL71+$AB$7*SIN(BF71)</f>
        <v>7.6720439382884198</v>
      </c>
      <c r="BF71" s="112">
        <f t="shared" si="51"/>
        <v>7.6720439382848529</v>
      </c>
      <c r="BG71" s="112">
        <f t="shared" si="51"/>
        <v>7.6720439380824406</v>
      </c>
      <c r="BH71" s="112">
        <f t="shared" si="49"/>
        <v>7.6720439265958467</v>
      </c>
      <c r="BI71" s="112">
        <f t="shared" si="49"/>
        <v>7.6720432747515721</v>
      </c>
      <c r="BJ71" s="112">
        <f t="shared" si="49"/>
        <v>7.6720062875034767</v>
      </c>
      <c r="BK71" s="112">
        <f t="shared" si="49"/>
        <v>7.6699195811905065</v>
      </c>
      <c r="BL71" s="112">
        <f t="shared" si="48"/>
        <v>7.5762595660679581</v>
      </c>
      <c r="BM71" s="112"/>
      <c r="BN71" s="112"/>
      <c r="BO71" s="112"/>
      <c r="BP71" s="112"/>
    </row>
    <row r="72" spans="1:68" s="158" customFormat="1" ht="12.95" customHeight="1" x14ac:dyDescent="0.2">
      <c r="A72" s="144" t="s">
        <v>44</v>
      </c>
      <c r="C72" s="157">
        <v>44672.663999999997</v>
      </c>
      <c r="D72" s="157"/>
      <c r="E72" s="112">
        <f t="shared" si="11"/>
        <v>11705.026966392756</v>
      </c>
      <c r="F72" s="112">
        <f t="shared" si="12"/>
        <v>11705</v>
      </c>
      <c r="G72" s="200">
        <f t="shared" si="38"/>
        <v>1.842900000337977E-2</v>
      </c>
      <c r="I72" s="158">
        <f t="shared" si="40"/>
        <v>1.842900000337977E-2</v>
      </c>
      <c r="O72" s="218"/>
      <c r="P72" s="221">
        <f t="shared" si="15"/>
        <v>29654.163999999997</v>
      </c>
      <c r="Q72" s="184"/>
      <c r="R72" s="158">
        <f t="shared" si="16"/>
        <v>3.3962804112457154E-4</v>
      </c>
      <c r="S72" s="156">
        <v>0.1</v>
      </c>
      <c r="T72" s="158">
        <f t="shared" si="17"/>
        <v>3.3962804112457153E-5</v>
      </c>
      <c r="Y72" s="61"/>
      <c r="Z72" s="112">
        <f t="shared" si="18"/>
        <v>11705</v>
      </c>
      <c r="AA72" s="112">
        <f t="shared" si="19"/>
        <v>7.0648860084080861E-3</v>
      </c>
      <c r="AB72" s="112">
        <f t="shared" si="20"/>
        <v>-2.5756518857237183E-2</v>
      </c>
      <c r="AC72" s="112">
        <f t="shared" si="21"/>
        <v>-29654.145570999994</v>
      </c>
      <c r="AD72" s="112">
        <f t="shared" si="22"/>
        <v>1.1364113994971684E-2</v>
      </c>
      <c r="AE72" s="112">
        <f t="shared" si="23"/>
        <v>1.2914308689071129E-5</v>
      </c>
      <c r="AF72" s="112">
        <f t="shared" si="24"/>
        <v>-29654.145570999994</v>
      </c>
      <c r="AG72" s="139"/>
      <c r="AH72" s="112">
        <f t="shared" si="25"/>
        <v>4.4185518860616953E-2</v>
      </c>
      <c r="AI72" s="112">
        <f t="shared" si="26"/>
        <v>1.0774827669189149</v>
      </c>
      <c r="AJ72" s="112">
        <f t="shared" si="27"/>
        <v>0.9911251421178221</v>
      </c>
      <c r="AK72" s="112">
        <f t="shared" si="28"/>
        <v>5.9004994720284004E-2</v>
      </c>
      <c r="AL72" s="112">
        <f t="shared" si="29"/>
        <v>0.65083583111169752</v>
      </c>
      <c r="AM72" s="112">
        <f t="shared" si="30"/>
        <v>0.33741318478609139</v>
      </c>
      <c r="AN72" s="112">
        <f t="shared" si="50"/>
        <v>6.8771019107084559</v>
      </c>
      <c r="AO72" s="112">
        <f t="shared" si="50"/>
        <v>6.8771018965840369</v>
      </c>
      <c r="AP72" s="112">
        <f t="shared" si="50"/>
        <v>6.8771017215906163</v>
      </c>
      <c r="AQ72" s="112">
        <f t="shared" si="50"/>
        <v>6.8770995535245181</v>
      </c>
      <c r="AR72" s="112">
        <f t="shared" si="50"/>
        <v>6.8770726927172188</v>
      </c>
      <c r="AS72" s="112">
        <f t="shared" si="50"/>
        <v>6.8767399466818135</v>
      </c>
      <c r="AT72" s="112">
        <f t="shared" si="50"/>
        <v>6.8726241247315327</v>
      </c>
      <c r="AU72" s="112">
        <f t="shared" si="32"/>
        <v>6.8226003517090694</v>
      </c>
      <c r="AV72" s="112"/>
      <c r="AW72" s="112">
        <v>17500</v>
      </c>
      <c r="AX72" s="112">
        <f t="shared" si="41"/>
        <v>-2.4014219141734336E-2</v>
      </c>
      <c r="AY72" s="112">
        <f t="shared" si="42"/>
        <v>-5.1289070011152293E-2</v>
      </c>
      <c r="AZ72" s="112">
        <f t="shared" si="43"/>
        <v>2.7274850869417958E-2</v>
      </c>
      <c r="BA72" s="112">
        <f t="shared" si="44"/>
        <v>1.004889089652141</v>
      </c>
      <c r="BB72" s="112">
        <f t="shared" si="45"/>
        <v>0.53771984378492288</v>
      </c>
      <c r="BC72" s="112">
        <f t="shared" si="46"/>
        <v>1.5205750151522328</v>
      </c>
      <c r="BD72" s="112">
        <f t="shared" si="47"/>
        <v>0.95099884004089774</v>
      </c>
      <c r="BE72" s="112">
        <f t="shared" si="51"/>
        <v>7.7065744280117467</v>
      </c>
      <c r="BF72" s="112">
        <f t="shared" si="51"/>
        <v>7.7065744280106641</v>
      </c>
      <c r="BG72" s="112">
        <f t="shared" si="51"/>
        <v>7.7065744279349824</v>
      </c>
      <c r="BH72" s="112">
        <f t="shared" si="49"/>
        <v>7.7065744226441568</v>
      </c>
      <c r="BI72" s="112">
        <f t="shared" si="49"/>
        <v>7.7065740527686177</v>
      </c>
      <c r="BJ72" s="112">
        <f t="shared" si="49"/>
        <v>7.706548197479858</v>
      </c>
      <c r="BK72" s="112">
        <f t="shared" si="49"/>
        <v>7.7047518639358392</v>
      </c>
      <c r="BL72" s="112">
        <f t="shared" si="48"/>
        <v>7.6102387912419385</v>
      </c>
      <c r="BM72" s="112"/>
      <c r="BN72" s="112"/>
      <c r="BO72" s="112"/>
      <c r="BP72" s="112"/>
    </row>
    <row r="73" spans="1:68" s="158" customFormat="1" ht="12.95" customHeight="1" x14ac:dyDescent="0.2">
      <c r="A73" s="144" t="s">
        <v>44</v>
      </c>
      <c r="C73" s="157">
        <v>45026.654999999999</v>
      </c>
      <c r="D73" s="157"/>
      <c r="E73" s="112">
        <f t="shared" si="11"/>
        <v>12223.007341753708</v>
      </c>
      <c r="F73" s="112">
        <f t="shared" si="12"/>
        <v>12223</v>
      </c>
      <c r="G73" s="200">
        <f t="shared" si="38"/>
        <v>5.0174000061815605E-3</v>
      </c>
      <c r="I73" s="158">
        <f t="shared" si="40"/>
        <v>5.0174000061815605E-3</v>
      </c>
      <c r="O73" s="218"/>
      <c r="P73" s="221">
        <f t="shared" si="15"/>
        <v>30008.154999999999</v>
      </c>
      <c r="Q73" s="184"/>
      <c r="R73" s="158">
        <f t="shared" si="16"/>
        <v>2.5174302822030723E-5</v>
      </c>
      <c r="S73" s="156">
        <v>0.1</v>
      </c>
      <c r="T73" s="158">
        <f t="shared" si="17"/>
        <v>2.5174302822030725E-6</v>
      </c>
      <c r="Y73" s="61"/>
      <c r="Z73" s="112">
        <f t="shared" si="18"/>
        <v>12223</v>
      </c>
      <c r="AA73" s="112">
        <f t="shared" si="19"/>
        <v>5.3479699344309226E-3</v>
      </c>
      <c r="AB73" s="112">
        <f t="shared" si="20"/>
        <v>-3.8774049852796436E-2</v>
      </c>
      <c r="AC73" s="112">
        <f t="shared" si="21"/>
        <v>-30008.149982599993</v>
      </c>
      <c r="AD73" s="112">
        <f t="shared" si="22"/>
        <v>-3.305699282493621E-4</v>
      </c>
      <c r="AE73" s="112">
        <f t="shared" si="23"/>
        <v>1.0927647746278842E-8</v>
      </c>
      <c r="AF73" s="112">
        <f t="shared" si="24"/>
        <v>-30008.149982599993</v>
      </c>
      <c r="AG73" s="139"/>
      <c r="AH73" s="112">
        <f t="shared" si="25"/>
        <v>4.3791449858977996E-2</v>
      </c>
      <c r="AI73" s="112">
        <f t="shared" si="26"/>
        <v>1.0723550929440153</v>
      </c>
      <c r="AJ73" s="112">
        <f t="shared" si="27"/>
        <v>0.97679392434579349</v>
      </c>
      <c r="AK73" s="112">
        <f t="shared" si="28"/>
        <v>6.5191326849624087E-2</v>
      </c>
      <c r="AL73" s="112">
        <f t="shared" si="29"/>
        <v>0.73336264569452581</v>
      </c>
      <c r="AM73" s="112">
        <f t="shared" si="30"/>
        <v>0.3840501240220015</v>
      </c>
      <c r="AN73" s="112">
        <f t="shared" si="50"/>
        <v>6.953508971841412</v>
      </c>
      <c r="AO73" s="112">
        <f t="shared" si="50"/>
        <v>6.9535089605178326</v>
      </c>
      <c r="AP73" s="112">
        <f t="shared" si="50"/>
        <v>6.9535088121446922</v>
      </c>
      <c r="AQ73" s="112">
        <f t="shared" si="50"/>
        <v>6.9535068680092849</v>
      </c>
      <c r="AR73" s="112">
        <f t="shared" si="50"/>
        <v>6.9534813942517655</v>
      </c>
      <c r="AS73" s="112">
        <f t="shared" si="50"/>
        <v>6.9531476623762218</v>
      </c>
      <c r="AT73" s="112">
        <f t="shared" si="50"/>
        <v>6.9487835467766814</v>
      </c>
      <c r="AU73" s="112">
        <f t="shared" si="32"/>
        <v>6.8930053062695569</v>
      </c>
      <c r="AV73" s="112"/>
      <c r="AW73" s="112">
        <v>17750</v>
      </c>
      <c r="AX73" s="112">
        <f t="shared" si="41"/>
        <v>-2.5812496186652739E-2</v>
      </c>
      <c r="AY73" s="112">
        <f t="shared" si="42"/>
        <v>-5.1869141919115409E-2</v>
      </c>
      <c r="AZ73" s="112">
        <f t="shared" si="43"/>
        <v>2.605664573246267E-2</v>
      </c>
      <c r="BA73" s="112">
        <f t="shared" si="44"/>
        <v>1.0015126201370737</v>
      </c>
      <c r="BB73" s="112">
        <f t="shared" si="45"/>
        <v>0.50815475380353825</v>
      </c>
      <c r="BC73" s="112">
        <f t="shared" si="46"/>
        <v>1.555264418681054</v>
      </c>
      <c r="BD73" s="112">
        <f t="shared" si="47"/>
        <v>0.98458747500259713</v>
      </c>
      <c r="BE73" s="112">
        <f t="shared" si="51"/>
        <v>7.7409887883113875</v>
      </c>
      <c r="BF73" s="112">
        <f t="shared" si="51"/>
        <v>7.7409887883111468</v>
      </c>
      <c r="BG73" s="112">
        <f t="shared" si="51"/>
        <v>7.7409887882892301</v>
      </c>
      <c r="BH73" s="112">
        <f t="shared" si="49"/>
        <v>7.7409887862933875</v>
      </c>
      <c r="BI73" s="112">
        <f t="shared" si="49"/>
        <v>7.7409886045423431</v>
      </c>
      <c r="BJ73" s="112">
        <f t="shared" si="49"/>
        <v>7.7409720546338177</v>
      </c>
      <c r="BK73" s="112">
        <f t="shared" si="49"/>
        <v>7.7394750335448421</v>
      </c>
      <c r="BL73" s="112">
        <f t="shared" si="48"/>
        <v>7.6442180164159188</v>
      </c>
      <c r="BM73" s="112"/>
      <c r="BN73" s="112"/>
      <c r="BO73" s="112"/>
      <c r="BP73" s="112"/>
    </row>
    <row r="74" spans="1:68" s="158" customFormat="1" ht="12.95" customHeight="1" x14ac:dyDescent="0.2">
      <c r="A74" s="144" t="s">
        <v>57</v>
      </c>
      <c r="C74" s="157">
        <v>45407.307999999997</v>
      </c>
      <c r="D74" s="157"/>
      <c r="E74" s="112">
        <f t="shared" si="11"/>
        <v>12780.001117929573</v>
      </c>
      <c r="F74" s="112">
        <f t="shared" si="12"/>
        <v>12780</v>
      </c>
      <c r="G74" s="200">
        <f t="shared" si="38"/>
        <v>7.6400000398280099E-4</v>
      </c>
      <c r="I74" s="158">
        <f>G74</f>
        <v>7.6400000398280099E-4</v>
      </c>
      <c r="O74" s="218"/>
      <c r="P74" s="221">
        <f t="shared" si="15"/>
        <v>30388.807999999997</v>
      </c>
      <c r="Q74" s="184"/>
      <c r="R74" s="158">
        <f t="shared" si="16"/>
        <v>5.8369600608571988E-7</v>
      </c>
      <c r="S74" s="156">
        <v>0.1</v>
      </c>
      <c r="T74" s="158">
        <f t="shared" si="17"/>
        <v>5.8369600608571988E-8</v>
      </c>
      <c r="Y74" s="61"/>
      <c r="Z74" s="112">
        <f t="shared" si="18"/>
        <v>12780</v>
      </c>
      <c r="AA74" s="112">
        <f t="shared" si="19"/>
        <v>3.2335375347435635E-3</v>
      </c>
      <c r="AB74" s="112">
        <f t="shared" si="20"/>
        <v>-4.2323113770295073E-2</v>
      </c>
      <c r="AC74" s="112">
        <f t="shared" si="21"/>
        <v>-30388.807235999993</v>
      </c>
      <c r="AD74" s="112">
        <f t="shared" si="22"/>
        <v>-2.4695375307607625E-3</v>
      </c>
      <c r="AE74" s="112">
        <f t="shared" si="23"/>
        <v>6.0986156158359647E-7</v>
      </c>
      <c r="AF74" s="112">
        <f t="shared" si="24"/>
        <v>-30388.807235999993</v>
      </c>
      <c r="AG74" s="139"/>
      <c r="AH74" s="112">
        <f t="shared" si="25"/>
        <v>4.3087113774277874E-2</v>
      </c>
      <c r="AI74" s="112">
        <f t="shared" si="26"/>
        <v>1.0663581989737121</v>
      </c>
      <c r="AJ74" s="112">
        <f t="shared" si="27"/>
        <v>0.95424310805136781</v>
      </c>
      <c r="AK74" s="112">
        <f t="shared" si="28"/>
        <v>7.1286450327652323E-2</v>
      </c>
      <c r="AL74" s="112">
        <f t="shared" si="29"/>
        <v>0.82118703781401758</v>
      </c>
      <c r="AM74" s="112">
        <f t="shared" si="30"/>
        <v>0.43533702392840368</v>
      </c>
      <c r="AN74" s="112">
        <f t="shared" si="50"/>
        <v>7.0352435999609506</v>
      </c>
      <c r="AO74" s="112">
        <f t="shared" si="50"/>
        <v>7.0352435916979861</v>
      </c>
      <c r="AP74" s="112">
        <f t="shared" si="50"/>
        <v>7.0352434755206597</v>
      </c>
      <c r="AQ74" s="112">
        <f t="shared" si="50"/>
        <v>7.0352418420681975</v>
      </c>
      <c r="AR74" s="112">
        <f t="shared" si="50"/>
        <v>7.0352188760013235</v>
      </c>
      <c r="AS74" s="112">
        <f t="shared" si="50"/>
        <v>7.0348960291751457</v>
      </c>
      <c r="AT74" s="112">
        <f t="shared" si="50"/>
        <v>7.0303678442462942</v>
      </c>
      <c r="AU74" s="112">
        <f t="shared" si="32"/>
        <v>6.968711019957186</v>
      </c>
      <c r="AV74" s="112"/>
      <c r="AW74" s="112">
        <v>18000</v>
      </c>
      <c r="AX74" s="112">
        <f t="shared" si="41"/>
        <v>-2.7634811323289862E-2</v>
      </c>
      <c r="AY74" s="112">
        <f t="shared" si="42"/>
        <v>-5.2446636199505486E-2</v>
      </c>
      <c r="AZ74" s="112">
        <f t="shared" si="43"/>
        <v>2.4811824876215624E-2</v>
      </c>
      <c r="BA74" s="112">
        <f t="shared" si="44"/>
        <v>0.99815696233534568</v>
      </c>
      <c r="BB74" s="112">
        <f t="shared" si="45"/>
        <v>0.47818237334775171</v>
      </c>
      <c r="BC74" s="112">
        <f t="shared" si="46"/>
        <v>1.5897214017610326</v>
      </c>
      <c r="BD74" s="112">
        <f t="shared" si="47"/>
        <v>1.0191064406413943</v>
      </c>
      <c r="BE74" s="112">
        <f t="shared" si="51"/>
        <v>7.775287666118647</v>
      </c>
      <c r="BF74" s="112">
        <f t="shared" si="51"/>
        <v>7.7752876661186159</v>
      </c>
      <c r="BG74" s="112">
        <f t="shared" si="51"/>
        <v>7.7752876661144947</v>
      </c>
      <c r="BH74" s="112">
        <f t="shared" si="49"/>
        <v>7.7752876655762222</v>
      </c>
      <c r="BI74" s="112">
        <f t="shared" si="49"/>
        <v>7.775287595271279</v>
      </c>
      <c r="BJ74" s="112">
        <f t="shared" si="49"/>
        <v>7.775278413117614</v>
      </c>
      <c r="BK74" s="112">
        <f t="shared" si="49"/>
        <v>7.7740882311510315</v>
      </c>
      <c r="BL74" s="112">
        <f t="shared" si="48"/>
        <v>7.6781972415898991</v>
      </c>
      <c r="BM74" s="112"/>
      <c r="BN74" s="112"/>
      <c r="BO74" s="112"/>
      <c r="BP74" s="112"/>
    </row>
    <row r="75" spans="1:68" s="158" customFormat="1" ht="12.95" customHeight="1" x14ac:dyDescent="0.2">
      <c r="A75" s="144" t="s">
        <v>44</v>
      </c>
      <c r="C75" s="157">
        <v>45753.800999999999</v>
      </c>
      <c r="D75" s="157"/>
      <c r="E75" s="112">
        <f t="shared" si="11"/>
        <v>13287.009980301618</v>
      </c>
      <c r="F75" s="112">
        <f t="shared" si="12"/>
        <v>13287</v>
      </c>
      <c r="G75" s="200">
        <f t="shared" si="38"/>
        <v>6.8206000069039874E-3</v>
      </c>
      <c r="I75" s="158">
        <f t="shared" ref="I75:I93" si="52">+G75</f>
        <v>6.8206000069039874E-3</v>
      </c>
      <c r="O75" s="218"/>
      <c r="P75" s="221">
        <f t="shared" si="15"/>
        <v>30735.300999999999</v>
      </c>
      <c r="Q75" s="184"/>
      <c r="R75" s="158">
        <f t="shared" si="16"/>
        <v>4.6520584454178673E-5</v>
      </c>
      <c r="S75" s="156">
        <v>0.1</v>
      </c>
      <c r="T75" s="158">
        <f t="shared" si="17"/>
        <v>4.6520584454178674E-6</v>
      </c>
      <c r="Y75" s="61"/>
      <c r="Z75" s="112">
        <f t="shared" si="18"/>
        <v>13287</v>
      </c>
      <c r="AA75" s="112">
        <f t="shared" si="19"/>
        <v>1.0753580501240353E-3</v>
      </c>
      <c r="AB75" s="112">
        <f t="shared" si="20"/>
        <v>-3.5380727067940473E-2</v>
      </c>
      <c r="AC75" s="112">
        <f t="shared" si="21"/>
        <v>-30735.294179399993</v>
      </c>
      <c r="AD75" s="112">
        <f t="shared" si="22"/>
        <v>5.745241956779952E-3</v>
      </c>
      <c r="AE75" s="112">
        <f t="shared" si="23"/>
        <v>3.3007805141944733E-6</v>
      </c>
      <c r="AF75" s="112">
        <f t="shared" si="24"/>
        <v>-30735.294179399993</v>
      </c>
      <c r="AG75" s="139"/>
      <c r="AH75" s="112">
        <f t="shared" si="25"/>
        <v>4.2201327074844461E-2</v>
      </c>
      <c r="AI75" s="112">
        <f t="shared" si="26"/>
        <v>1.0605211261343102</v>
      </c>
      <c r="AJ75" s="112">
        <f t="shared" si="27"/>
        <v>0.92764676194390072</v>
      </c>
      <c r="AK75" s="112">
        <f t="shared" si="28"/>
        <v>7.6304402643533872E-2</v>
      </c>
      <c r="AL75" s="112">
        <f t="shared" si="29"/>
        <v>0.90024386649685528</v>
      </c>
      <c r="AM75" s="112">
        <f t="shared" si="30"/>
        <v>0.48320545989605007</v>
      </c>
      <c r="AN75" s="112">
        <f t="shared" si="50"/>
        <v>7.1092287595808177</v>
      </c>
      <c r="AO75" s="112">
        <f t="shared" si="50"/>
        <v>7.1092287538207506</v>
      </c>
      <c r="AP75" s="112">
        <f t="shared" si="50"/>
        <v>7.1092286665618429</v>
      </c>
      <c r="AQ75" s="112">
        <f t="shared" si="50"/>
        <v>7.1092273446830143</v>
      </c>
      <c r="AR75" s="112">
        <f t="shared" si="50"/>
        <v>7.1092073198687791</v>
      </c>
      <c r="AS75" s="112">
        <f t="shared" si="50"/>
        <v>7.1089040221111537</v>
      </c>
      <c r="AT75" s="112">
        <f t="shared" si="50"/>
        <v>7.1043223626624989</v>
      </c>
      <c r="AU75" s="112">
        <f t="shared" si="32"/>
        <v>7.037620888610018</v>
      </c>
      <c r="AV75" s="112"/>
      <c r="AW75" s="112">
        <v>18250</v>
      </c>
      <c r="AX75" s="112">
        <f t="shared" si="41"/>
        <v>-2.9479427353740418E-2</v>
      </c>
      <c r="AY75" s="112">
        <f t="shared" si="42"/>
        <v>-5.3021552852322532E-2</v>
      </c>
      <c r="AZ75" s="112">
        <f t="shared" si="43"/>
        <v>2.3542125498582114E-2</v>
      </c>
      <c r="BA75" s="112">
        <f t="shared" si="44"/>
        <v>0.99482586862709932</v>
      </c>
      <c r="BB75" s="112">
        <f t="shared" si="45"/>
        <v>0.44784803927965611</v>
      </c>
      <c r="BC75" s="112">
        <f t="shared" si="46"/>
        <v>1.6239483051338637</v>
      </c>
      <c r="BD75" s="112">
        <f t="shared" si="47"/>
        <v>1.0546163198660761</v>
      </c>
      <c r="BE75" s="112">
        <f t="shared" si="51"/>
        <v>7.8094718402597953</v>
      </c>
      <c r="BF75" s="112">
        <f t="shared" si="51"/>
        <v>7.8094718402597936</v>
      </c>
      <c r="BG75" s="112">
        <f t="shared" si="51"/>
        <v>7.8094718402594818</v>
      </c>
      <c r="BH75" s="112">
        <f t="shared" si="49"/>
        <v>7.8094718401873804</v>
      </c>
      <c r="BI75" s="112">
        <f t="shared" si="49"/>
        <v>7.8094718235490568</v>
      </c>
      <c r="BJ75" s="112">
        <f t="shared" si="49"/>
        <v>7.8094679842143755</v>
      </c>
      <c r="BK75" s="112">
        <f t="shared" si="49"/>
        <v>7.808590724848032</v>
      </c>
      <c r="BL75" s="112">
        <f t="shared" si="48"/>
        <v>7.7121764667638795</v>
      </c>
      <c r="BM75" s="112"/>
      <c r="BN75" s="112"/>
      <c r="BO75" s="112"/>
      <c r="BP75" s="112"/>
    </row>
    <row r="76" spans="1:68" s="158" customFormat="1" ht="12.95" customHeight="1" x14ac:dyDescent="0.2">
      <c r="A76" s="144" t="s">
        <v>44</v>
      </c>
      <c r="C76" s="157">
        <v>45762.690999999999</v>
      </c>
      <c r="D76" s="157"/>
      <c r="E76" s="112">
        <f t="shared" si="11"/>
        <v>13300.018349262858</v>
      </c>
      <c r="F76" s="112">
        <f t="shared" si="12"/>
        <v>13300</v>
      </c>
      <c r="G76" s="200">
        <f t="shared" si="38"/>
        <v>1.254000000335509E-2</v>
      </c>
      <c r="I76" s="158">
        <f t="shared" si="52"/>
        <v>1.254000000335509E-2</v>
      </c>
      <c r="O76" s="218"/>
      <c r="P76" s="221">
        <f t="shared" si="15"/>
        <v>30744.190999999999</v>
      </c>
      <c r="Q76" s="184"/>
      <c r="R76" s="158">
        <f t="shared" si="16"/>
        <v>1.5725160008414564E-4</v>
      </c>
      <c r="S76" s="156">
        <v>0.1</v>
      </c>
      <c r="T76" s="158">
        <f t="shared" si="17"/>
        <v>1.5725160008414565E-5</v>
      </c>
      <c r="Y76" s="61"/>
      <c r="Z76" s="112">
        <f t="shared" si="18"/>
        <v>13300</v>
      </c>
      <c r="AA76" s="112">
        <f t="shared" si="19"/>
        <v>1.0171734231836926E-3</v>
      </c>
      <c r="AB76" s="112">
        <f t="shared" si="20"/>
        <v>-2.9635628502480291E-2</v>
      </c>
      <c r="AC76" s="112">
        <f t="shared" si="21"/>
        <v>-30744.178459999996</v>
      </c>
      <c r="AD76" s="112">
        <f t="shared" si="22"/>
        <v>1.1522826580171397E-2</v>
      </c>
      <c r="AE76" s="112">
        <f t="shared" si="23"/>
        <v>1.3277553239670447E-5</v>
      </c>
      <c r="AF76" s="112">
        <f t="shared" si="24"/>
        <v>-30744.178459999996</v>
      </c>
      <c r="AG76" s="139"/>
      <c r="AH76" s="112">
        <f t="shared" si="25"/>
        <v>4.217562850583538E-2</v>
      </c>
      <c r="AI76" s="112">
        <f t="shared" si="26"/>
        <v>1.0603672053451869</v>
      </c>
      <c r="AJ76" s="112">
        <f t="shared" si="27"/>
        <v>0.926892140407647</v>
      </c>
      <c r="AK76" s="112">
        <f t="shared" si="28"/>
        <v>7.642623299733968E-2</v>
      </c>
      <c r="AL76" s="112">
        <f t="shared" si="29"/>
        <v>0.90225945081453618</v>
      </c>
      <c r="AM76" s="112">
        <f t="shared" si="30"/>
        <v>0.48444916501215196</v>
      </c>
      <c r="AN76" s="112">
        <f t="shared" si="50"/>
        <v>7.111120422049507</v>
      </c>
      <c r="AO76" s="112">
        <f t="shared" si="50"/>
        <v>7.1111204163480943</v>
      </c>
      <c r="AP76" s="112">
        <f t="shared" si="50"/>
        <v>7.1111203297999888</v>
      </c>
      <c r="AQ76" s="112">
        <f t="shared" si="50"/>
        <v>7.1111190159906972</v>
      </c>
      <c r="AR76" s="112">
        <f t="shared" si="50"/>
        <v>7.1110990724590897</v>
      </c>
      <c r="AS76" s="112">
        <f t="shared" si="50"/>
        <v>7.1107963842310697</v>
      </c>
      <c r="AT76" s="112">
        <f t="shared" si="50"/>
        <v>7.1062145682735487</v>
      </c>
      <c r="AU76" s="112">
        <f t="shared" si="32"/>
        <v>7.0393878083190655</v>
      </c>
      <c r="AV76" s="112"/>
      <c r="AW76" s="112">
        <v>18500</v>
      </c>
      <c r="AX76" s="112">
        <f t="shared" si="41"/>
        <v>-3.1344611034328493E-2</v>
      </c>
      <c r="AY76" s="112">
        <f t="shared" si="42"/>
        <v>-5.3593891877566538E-2</v>
      </c>
      <c r="AZ76" s="112">
        <f t="shared" si="43"/>
        <v>2.2249280843238045E-2</v>
      </c>
      <c r="BA76" s="112">
        <f t="shared" si="44"/>
        <v>0.99152290844513868</v>
      </c>
      <c r="BB76" s="112">
        <f t="shared" si="45"/>
        <v>0.41719588122556317</v>
      </c>
      <c r="BC76" s="112">
        <f t="shared" si="46"/>
        <v>1.6579477044799622</v>
      </c>
      <c r="BD76" s="112">
        <f t="shared" si="47"/>
        <v>1.0911824360944642</v>
      </c>
      <c r="BE76" s="112">
        <f t="shared" si="51"/>
        <v>7.8435422151396379</v>
      </c>
      <c r="BF76" s="112">
        <f t="shared" si="51"/>
        <v>7.8435422151396379</v>
      </c>
      <c r="BG76" s="112">
        <f t="shared" si="51"/>
        <v>7.843542215139637</v>
      </c>
      <c r="BH76" s="112">
        <f t="shared" si="49"/>
        <v>7.843542215139033</v>
      </c>
      <c r="BI76" s="112">
        <f t="shared" si="49"/>
        <v>7.8435422145449092</v>
      </c>
      <c r="BJ76" s="112">
        <f t="shared" si="49"/>
        <v>7.8435416301935961</v>
      </c>
      <c r="BK76" s="112">
        <f t="shared" si="49"/>
        <v>7.8429819105345473</v>
      </c>
      <c r="BL76" s="112">
        <f t="shared" si="48"/>
        <v>7.7461556919378607</v>
      </c>
      <c r="BM76" s="112"/>
      <c r="BN76" s="112"/>
      <c r="BO76" s="112"/>
      <c r="BP76" s="112"/>
    </row>
    <row r="77" spans="1:68" s="158" customFormat="1" ht="12.95" customHeight="1" x14ac:dyDescent="0.2">
      <c r="A77" s="144" t="s">
        <v>44</v>
      </c>
      <c r="C77" s="157">
        <v>46120.771999999997</v>
      </c>
      <c r="D77" s="157"/>
      <c r="E77" s="112">
        <f t="shared" si="11"/>
        <v>13823.983452301136</v>
      </c>
      <c r="F77" s="112">
        <f t="shared" si="12"/>
        <v>13824</v>
      </c>
      <c r="G77" s="200">
        <f t="shared" si="38"/>
        <v>-1.1308799999824259E-2</v>
      </c>
      <c r="I77" s="158">
        <f t="shared" si="52"/>
        <v>-1.1308799999824259E-2</v>
      </c>
      <c r="O77" s="218"/>
      <c r="P77" s="221">
        <f t="shared" si="15"/>
        <v>31102.271999999997</v>
      </c>
      <c r="Q77" s="184"/>
      <c r="R77" s="158">
        <f t="shared" si="16"/>
        <v>1.2788895743602518E-4</v>
      </c>
      <c r="S77" s="156">
        <v>0.1</v>
      </c>
      <c r="T77" s="158">
        <f t="shared" si="17"/>
        <v>1.2788895743602518E-5</v>
      </c>
      <c r="Y77" s="61"/>
      <c r="Z77" s="112">
        <f t="shared" si="18"/>
        <v>13824</v>
      </c>
      <c r="AA77" s="112">
        <f t="shared" si="19"/>
        <v>-1.4429860656343246E-3</v>
      </c>
      <c r="AB77" s="112">
        <f t="shared" si="20"/>
        <v>-5.2327904536484691E-2</v>
      </c>
      <c r="AC77" s="112">
        <f t="shared" si="21"/>
        <v>-31102.283308799997</v>
      </c>
      <c r="AD77" s="112">
        <f t="shared" si="22"/>
        <v>-9.8658139341899348E-3</v>
      </c>
      <c r="AE77" s="112">
        <f t="shared" si="23"/>
        <v>9.7334284584056292E-6</v>
      </c>
      <c r="AF77" s="112">
        <f t="shared" si="24"/>
        <v>-31102.283308799997</v>
      </c>
      <c r="AG77" s="139"/>
      <c r="AH77" s="112">
        <f t="shared" si="25"/>
        <v>4.1019104536660432E-2</v>
      </c>
      <c r="AI77" s="112">
        <f t="shared" si="26"/>
        <v>1.0540058508553114</v>
      </c>
      <c r="AJ77" s="112">
        <f t="shared" si="27"/>
        <v>0.89359742662407282</v>
      </c>
      <c r="AK77" s="112">
        <f t="shared" si="28"/>
        <v>8.1046509145955653E-2</v>
      </c>
      <c r="AL77" s="112">
        <f t="shared" si="29"/>
        <v>0.98300863271809513</v>
      </c>
      <c r="AM77" s="112">
        <f t="shared" si="30"/>
        <v>0.53532199853700779</v>
      </c>
      <c r="AN77" s="112">
        <f t="shared" si="50"/>
        <v>7.1871365142443526</v>
      </c>
      <c r="AO77" s="112">
        <f t="shared" si="50"/>
        <v>7.1871365106329961</v>
      </c>
      <c r="AP77" s="112">
        <f t="shared" si="50"/>
        <v>7.1871364506813622</v>
      </c>
      <c r="AQ77" s="112">
        <f t="shared" si="50"/>
        <v>7.1871354554330793</v>
      </c>
      <c r="AR77" s="112">
        <f t="shared" si="50"/>
        <v>7.1871189336461727</v>
      </c>
      <c r="AS77" s="112">
        <f t="shared" si="50"/>
        <v>7.186844711577467</v>
      </c>
      <c r="AT77" s="112">
        <f t="shared" si="50"/>
        <v>7.1823071302599759</v>
      </c>
      <c r="AU77" s="112">
        <f t="shared" si="32"/>
        <v>7.1106082642837283</v>
      </c>
      <c r="AV77" s="112"/>
      <c r="AW77" s="112">
        <v>18750</v>
      </c>
      <c r="AX77" s="112">
        <f t="shared" si="41"/>
        <v>-3.3228635522161633E-2</v>
      </c>
      <c r="AY77" s="112">
        <f t="shared" si="42"/>
        <v>-5.4163653275237512E-2</v>
      </c>
      <c r="AZ77" s="112">
        <f t="shared" si="43"/>
        <v>2.093501775307588E-2</v>
      </c>
      <c r="BA77" s="112">
        <f t="shared" si="44"/>
        <v>0.9882514711988396</v>
      </c>
      <c r="BB77" s="112">
        <f t="shared" si="45"/>
        <v>0.38626878648504354</v>
      </c>
      <c r="BC77" s="112">
        <f t="shared" si="46"/>
        <v>1.691722394813163</v>
      </c>
      <c r="BD77" s="112">
        <f t="shared" si="47"/>
        <v>1.1288753473930646</v>
      </c>
      <c r="BE77" s="112">
        <f t="shared" si="51"/>
        <v>7.8774998145139019</v>
      </c>
      <c r="BF77" s="112">
        <f t="shared" si="51"/>
        <v>7.8774998145139019</v>
      </c>
      <c r="BG77" s="112">
        <f t="shared" si="51"/>
        <v>7.8774998145138957</v>
      </c>
      <c r="BH77" s="112">
        <f t="shared" si="49"/>
        <v>7.877499814516753</v>
      </c>
      <c r="BI77" s="112">
        <f t="shared" si="49"/>
        <v>7.8774998132692096</v>
      </c>
      <c r="BJ77" s="112">
        <f t="shared" si="49"/>
        <v>7.8775003579778415</v>
      </c>
      <c r="BK77" s="112">
        <f t="shared" si="49"/>
        <v>7.8772613126117816</v>
      </c>
      <c r="BL77" s="112">
        <f t="shared" si="48"/>
        <v>7.780134917111841</v>
      </c>
      <c r="BM77" s="112"/>
      <c r="BN77" s="112"/>
      <c r="BO77" s="112"/>
      <c r="BP77" s="112"/>
    </row>
    <row r="78" spans="1:68" s="158" customFormat="1" ht="12.95" customHeight="1" x14ac:dyDescent="0.2">
      <c r="A78" s="144" t="s">
        <v>44</v>
      </c>
      <c r="C78" s="157">
        <v>46142.654000000002</v>
      </c>
      <c r="D78" s="157"/>
      <c r="E78" s="112">
        <f t="shared" si="11"/>
        <v>13856.002477004169</v>
      </c>
      <c r="F78" s="112">
        <f t="shared" si="12"/>
        <v>13856</v>
      </c>
      <c r="G78" s="200">
        <f t="shared" si="38"/>
        <v>1.6928000040934421E-3</v>
      </c>
      <c r="I78" s="158">
        <f t="shared" si="52"/>
        <v>1.6928000040934421E-3</v>
      </c>
      <c r="O78" s="218"/>
      <c r="P78" s="221">
        <f t="shared" si="15"/>
        <v>31124.154000000002</v>
      </c>
      <c r="Q78" s="184"/>
      <c r="R78" s="158">
        <f t="shared" si="16"/>
        <v>2.8655718538587576E-6</v>
      </c>
      <c r="S78" s="156">
        <v>0.1</v>
      </c>
      <c r="T78" s="158">
        <f t="shared" si="17"/>
        <v>2.8655718538587576E-7</v>
      </c>
      <c r="Y78" s="61"/>
      <c r="Z78" s="112">
        <f t="shared" si="18"/>
        <v>13856</v>
      </c>
      <c r="AA78" s="112">
        <f t="shared" si="19"/>
        <v>-1.6003548428618966E-3</v>
      </c>
      <c r="AB78" s="112">
        <f t="shared" si="20"/>
        <v>-3.9248180195585035E-2</v>
      </c>
      <c r="AC78" s="112">
        <f t="shared" si="21"/>
        <v>-31124.152307199998</v>
      </c>
      <c r="AD78" s="112">
        <f t="shared" si="22"/>
        <v>3.2931548469553387E-3</v>
      </c>
      <c r="AE78" s="112">
        <f t="shared" si="23"/>
        <v>1.0844868846025441E-6</v>
      </c>
      <c r="AF78" s="112">
        <f t="shared" si="24"/>
        <v>-31124.152307199998</v>
      </c>
      <c r="AG78" s="139"/>
      <c r="AH78" s="112">
        <f t="shared" si="25"/>
        <v>4.0940980199678477E-2</v>
      </c>
      <c r="AI78" s="112">
        <f t="shared" si="26"/>
        <v>1.0536081146432938</v>
      </c>
      <c r="AJ78" s="112">
        <f t="shared" si="27"/>
        <v>0.89138746252332823</v>
      </c>
      <c r="AK78" s="112">
        <f t="shared" si="28"/>
        <v>8.1310138456056447E-2</v>
      </c>
      <c r="AL78" s="112">
        <f t="shared" si="29"/>
        <v>0.98790816005179316</v>
      </c>
      <c r="AM78" s="112">
        <f t="shared" si="30"/>
        <v>0.53847793514877584</v>
      </c>
      <c r="AN78" s="112">
        <f t="shared" si="50"/>
        <v>7.1917637706478272</v>
      </c>
      <c r="AO78" s="112">
        <f t="shared" si="50"/>
        <v>7.1917637671460284</v>
      </c>
      <c r="AP78" s="112">
        <f t="shared" si="50"/>
        <v>7.1917637086687378</v>
      </c>
      <c r="AQ78" s="112">
        <f t="shared" si="50"/>
        <v>7.1917627321447615</v>
      </c>
      <c r="AR78" s="112">
        <f t="shared" si="50"/>
        <v>7.1917464251560741</v>
      </c>
      <c r="AS78" s="112">
        <f t="shared" si="50"/>
        <v>7.1914741648841538</v>
      </c>
      <c r="AT78" s="112">
        <f t="shared" si="50"/>
        <v>7.1869424674078068</v>
      </c>
      <c r="AU78" s="112">
        <f t="shared" si="32"/>
        <v>7.1149576051059977</v>
      </c>
      <c r="AV78" s="112"/>
      <c r="AW78" s="112">
        <v>19000</v>
      </c>
      <c r="AX78" s="112">
        <f t="shared" si="41"/>
        <v>-3.5129782638871378E-2</v>
      </c>
      <c r="AY78" s="112">
        <f t="shared" si="42"/>
        <v>-5.4730837045335448E-2</v>
      </c>
      <c r="AZ78" s="112">
        <f t="shared" si="43"/>
        <v>1.960105440646407E-2</v>
      </c>
      <c r="BA78" s="112">
        <f t="shared" si="44"/>
        <v>0.98501476979684366</v>
      </c>
      <c r="BB78" s="112">
        <f t="shared" si="45"/>
        <v>0.35510837394868089</v>
      </c>
      <c r="BC78" s="112">
        <f t="shared" si="46"/>
        <v>1.7252753753698422</v>
      </c>
      <c r="BD78" s="112">
        <f t="shared" si="47"/>
        <v>1.1677714029742319</v>
      </c>
      <c r="BE78" s="112">
        <f t="shared" si="51"/>
        <v>7.911345775372439</v>
      </c>
      <c r="BF78" s="112">
        <f t="shared" si="51"/>
        <v>7.911345775372439</v>
      </c>
      <c r="BG78" s="112">
        <f t="shared" si="51"/>
        <v>7.9113457753725198</v>
      </c>
      <c r="BH78" s="112">
        <f t="shared" si="49"/>
        <v>7.9113457753580123</v>
      </c>
      <c r="BI78" s="112">
        <f t="shared" si="49"/>
        <v>7.9113457779561225</v>
      </c>
      <c r="BJ78" s="112">
        <f t="shared" si="49"/>
        <v>7.9113453126546425</v>
      </c>
      <c r="BK78" s="112">
        <f t="shared" si="49"/>
        <v>7.9114285845325076</v>
      </c>
      <c r="BL78" s="112">
        <f t="shared" si="48"/>
        <v>7.8141141422858214</v>
      </c>
      <c r="BM78" s="112"/>
      <c r="BN78" s="112"/>
      <c r="BO78" s="112"/>
      <c r="BP78" s="112"/>
    </row>
    <row r="79" spans="1:68" s="158" customFormat="1" ht="12.95" customHeight="1" x14ac:dyDescent="0.2">
      <c r="A79" s="144" t="s">
        <v>44</v>
      </c>
      <c r="C79" s="157">
        <v>46142.661999999997</v>
      </c>
      <c r="D79" s="157"/>
      <c r="E79" s="112">
        <f t="shared" si="11"/>
        <v>13856.014183072966</v>
      </c>
      <c r="F79" s="112">
        <f t="shared" si="12"/>
        <v>13856</v>
      </c>
      <c r="G79" s="200">
        <f t="shared" si="38"/>
        <v>9.692799998447299E-3</v>
      </c>
      <c r="I79" s="158">
        <f t="shared" si="52"/>
        <v>9.692799998447299E-3</v>
      </c>
      <c r="O79" s="218"/>
      <c r="P79" s="221">
        <f t="shared" si="15"/>
        <v>31124.161999999997</v>
      </c>
      <c r="Q79" s="184"/>
      <c r="R79" s="158">
        <f t="shared" si="16"/>
        <v>9.395037180989996E-5</v>
      </c>
      <c r="S79" s="156">
        <v>0.1</v>
      </c>
      <c r="T79" s="158">
        <f t="shared" si="17"/>
        <v>9.3950371809899973E-6</v>
      </c>
      <c r="Y79" s="61"/>
      <c r="Z79" s="112">
        <f t="shared" si="18"/>
        <v>13856</v>
      </c>
      <c r="AA79" s="112">
        <f t="shared" si="19"/>
        <v>-1.6003548428618966E-3</v>
      </c>
      <c r="AB79" s="112">
        <f t="shared" si="20"/>
        <v>-3.1248180201231178E-2</v>
      </c>
      <c r="AC79" s="112">
        <f t="shared" si="21"/>
        <v>-31124.152307199998</v>
      </c>
      <c r="AD79" s="112">
        <f t="shared" si="22"/>
        <v>1.1293154841309196E-2</v>
      </c>
      <c r="AE79" s="112">
        <f t="shared" si="23"/>
        <v>1.2753534626978533E-5</v>
      </c>
      <c r="AF79" s="112">
        <f t="shared" si="24"/>
        <v>-31124.152307199998</v>
      </c>
      <c r="AG79" s="139"/>
      <c r="AH79" s="112">
        <f t="shared" si="25"/>
        <v>4.0940980199678477E-2</v>
      </c>
      <c r="AI79" s="112">
        <f t="shared" si="26"/>
        <v>1.0536081146432938</v>
      </c>
      <c r="AJ79" s="112">
        <f t="shared" si="27"/>
        <v>0.89138746252332823</v>
      </c>
      <c r="AK79" s="112">
        <f t="shared" si="28"/>
        <v>8.1310138456056447E-2</v>
      </c>
      <c r="AL79" s="112">
        <f t="shared" si="29"/>
        <v>0.98790816005179316</v>
      </c>
      <c r="AM79" s="112">
        <f t="shared" si="30"/>
        <v>0.53847793514877584</v>
      </c>
      <c r="AN79" s="112">
        <f t="shared" si="50"/>
        <v>7.1917637706478272</v>
      </c>
      <c r="AO79" s="112">
        <f t="shared" si="50"/>
        <v>7.1917637671460284</v>
      </c>
      <c r="AP79" s="112">
        <f t="shared" si="50"/>
        <v>7.1917637086687378</v>
      </c>
      <c r="AQ79" s="112">
        <f t="shared" si="50"/>
        <v>7.1917627321447615</v>
      </c>
      <c r="AR79" s="112">
        <f t="shared" si="50"/>
        <v>7.1917464251560741</v>
      </c>
      <c r="AS79" s="112">
        <f t="shared" si="50"/>
        <v>7.1914741648841538</v>
      </c>
      <c r="AT79" s="112">
        <f t="shared" si="50"/>
        <v>7.1869424674078068</v>
      </c>
      <c r="AU79" s="112">
        <f t="shared" si="32"/>
        <v>7.1149576051059977</v>
      </c>
      <c r="AV79" s="112"/>
      <c r="AW79" s="112">
        <v>19250</v>
      </c>
      <c r="AX79" s="112">
        <f t="shared" si="41"/>
        <v>-3.704634495703793E-2</v>
      </c>
      <c r="AY79" s="112">
        <f t="shared" si="42"/>
        <v>-5.5295443187860366E-2</v>
      </c>
      <c r="AZ79" s="112">
        <f t="shared" si="43"/>
        <v>1.8249098230822432E-2</v>
      </c>
      <c r="BA79" s="112">
        <f t="shared" si="44"/>
        <v>0.98181584468741734</v>
      </c>
      <c r="BB79" s="112">
        <f t="shared" si="45"/>
        <v>0.32375497632107314</v>
      </c>
      <c r="BC79" s="112">
        <f t="shared" si="46"/>
        <v>1.758609835028309</v>
      </c>
      <c r="BD79" s="112">
        <f t="shared" si="47"/>
        <v>1.2079533714699311</v>
      </c>
      <c r="BE79" s="112">
        <f t="shared" si="51"/>
        <v>7.945081341952366</v>
      </c>
      <c r="BF79" s="112">
        <f t="shared" si="51"/>
        <v>7.9450813419523438</v>
      </c>
      <c r="BG79" s="112">
        <f t="shared" si="51"/>
        <v>7.9450813419548494</v>
      </c>
      <c r="BH79" s="112">
        <f t="shared" si="49"/>
        <v>7.9450813416720356</v>
      </c>
      <c r="BI79" s="112">
        <f t="shared" si="49"/>
        <v>7.945081373591921</v>
      </c>
      <c r="BJ79" s="112">
        <f t="shared" si="49"/>
        <v>7.9450777708670044</v>
      </c>
      <c r="BK79" s="112">
        <f t="shared" si="49"/>
        <v>7.9454835092011438</v>
      </c>
      <c r="BL79" s="112">
        <f t="shared" si="48"/>
        <v>7.8480933674598017</v>
      </c>
      <c r="BM79" s="112"/>
      <c r="BN79" s="112"/>
      <c r="BO79" s="112"/>
      <c r="BP79" s="112"/>
    </row>
    <row r="80" spans="1:68" s="158" customFormat="1" ht="12.95" customHeight="1" x14ac:dyDescent="0.2">
      <c r="A80" s="144" t="s">
        <v>44</v>
      </c>
      <c r="C80" s="157">
        <v>46148.809000000001</v>
      </c>
      <c r="D80" s="157"/>
      <c r="E80" s="112">
        <f t="shared" si="11"/>
        <v>13865.00883369218</v>
      </c>
      <c r="F80" s="112">
        <f t="shared" si="12"/>
        <v>13865</v>
      </c>
      <c r="G80" s="200">
        <f t="shared" si="38"/>
        <v>6.0370000064722262E-3</v>
      </c>
      <c r="I80" s="158">
        <f t="shared" si="52"/>
        <v>6.0370000064722262E-3</v>
      </c>
      <c r="O80" s="218"/>
      <c r="P80" s="221">
        <f t="shared" si="15"/>
        <v>31130.309000000001</v>
      </c>
      <c r="Q80" s="184"/>
      <c r="R80" s="158">
        <f t="shared" si="16"/>
        <v>3.6445369078145657E-5</v>
      </c>
      <c r="S80" s="156">
        <v>0.1</v>
      </c>
      <c r="T80" s="158">
        <f t="shared" si="17"/>
        <v>3.6445369078145659E-6</v>
      </c>
      <c r="Y80" s="61"/>
      <c r="Z80" s="112">
        <f t="shared" si="18"/>
        <v>13865</v>
      </c>
      <c r="AA80" s="112">
        <f t="shared" si="19"/>
        <v>-1.6447598554203274E-3</v>
      </c>
      <c r="AB80" s="112">
        <f t="shared" si="20"/>
        <v>-3.4881855070310303E-2</v>
      </c>
      <c r="AC80" s="112">
        <f t="shared" si="21"/>
        <v>-31130.302962999995</v>
      </c>
      <c r="AD80" s="112">
        <f t="shared" si="22"/>
        <v>7.6817598618925537E-3</v>
      </c>
      <c r="AE80" s="112">
        <f t="shared" si="23"/>
        <v>5.9009434575783508E-6</v>
      </c>
      <c r="AF80" s="112">
        <f t="shared" si="24"/>
        <v>-31130.302962999995</v>
      </c>
      <c r="AG80" s="139"/>
      <c r="AH80" s="112">
        <f t="shared" si="25"/>
        <v>4.0918855076782529E-2</v>
      </c>
      <c r="AI80" s="112">
        <f t="shared" si="26"/>
        <v>1.0534960733176617</v>
      </c>
      <c r="AJ80" s="112">
        <f t="shared" si="27"/>
        <v>0.89076235541934912</v>
      </c>
      <c r="AK80" s="112">
        <f t="shared" si="28"/>
        <v>8.138389712309782E-2</v>
      </c>
      <c r="AL80" s="112">
        <f t="shared" si="29"/>
        <v>0.98928548537931638</v>
      </c>
      <c r="AM80" s="112">
        <f t="shared" si="30"/>
        <v>0.53936661108420081</v>
      </c>
      <c r="AN80" s="112">
        <f t="shared" si="50"/>
        <v>7.1930648716382821</v>
      </c>
      <c r="AO80" s="112">
        <f t="shared" si="50"/>
        <v>7.1930648681669132</v>
      </c>
      <c r="AP80" s="112">
        <f t="shared" si="50"/>
        <v>7.1930648101008394</v>
      </c>
      <c r="AQ80" s="112">
        <f t="shared" si="50"/>
        <v>7.1930638388221526</v>
      </c>
      <c r="AR80" s="112">
        <f t="shared" si="50"/>
        <v>7.1930475922985373</v>
      </c>
      <c r="AS80" s="112">
        <f t="shared" si="50"/>
        <v>7.1927758879216181</v>
      </c>
      <c r="AT80" s="112">
        <f t="shared" si="50"/>
        <v>7.1882459108648247</v>
      </c>
      <c r="AU80" s="112">
        <f t="shared" si="32"/>
        <v>7.1161808572122611</v>
      </c>
      <c r="AV80" s="112"/>
      <c r="AW80" s="112">
        <v>19500</v>
      </c>
      <c r="AX80" s="112">
        <f t="shared" si="41"/>
        <v>-3.8976627715411424E-2</v>
      </c>
      <c r="AY80" s="112">
        <f t="shared" si="42"/>
        <v>-5.5857471702812231E-2</v>
      </c>
      <c r="AZ80" s="112">
        <f t="shared" si="43"/>
        <v>1.6880843987400806E-2</v>
      </c>
      <c r="BA80" s="112">
        <f t="shared" si="44"/>
        <v>0.97865756834000939</v>
      </c>
      <c r="BB80" s="112">
        <f t="shared" si="45"/>
        <v>0.29224762995379278</v>
      </c>
      <c r="BC80" s="112">
        <f t="shared" si="46"/>
        <v>1.7917291382868896</v>
      </c>
      <c r="BD80" s="112">
        <f t="shared" si="47"/>
        <v>1.2495111520597366</v>
      </c>
      <c r="BE80" s="112">
        <f t="shared" si="51"/>
        <v>7.9787078598975931</v>
      </c>
      <c r="BF80" s="112">
        <f t="shared" si="51"/>
        <v>7.9787078598974031</v>
      </c>
      <c r="BG80" s="112">
        <f t="shared" si="51"/>
        <v>7.9787078599131096</v>
      </c>
      <c r="BH80" s="112">
        <f t="shared" si="49"/>
        <v>7.9787078586167448</v>
      </c>
      <c r="BI80" s="112">
        <f t="shared" si="49"/>
        <v>7.9787079656141353</v>
      </c>
      <c r="BJ80" s="112">
        <f t="shared" si="49"/>
        <v>7.9786991341152333</v>
      </c>
      <c r="BK80" s="112">
        <f t="shared" si="49"/>
        <v>7.979425999224393</v>
      </c>
      <c r="BL80" s="112">
        <f t="shared" si="48"/>
        <v>7.8820725926337829</v>
      </c>
      <c r="BM80" s="112"/>
      <c r="BN80" s="112"/>
      <c r="BO80" s="112"/>
      <c r="BP80" s="112"/>
    </row>
    <row r="81" spans="1:68" s="158" customFormat="1" ht="12.95" customHeight="1" x14ac:dyDescent="0.2">
      <c r="A81" s="144" t="s">
        <v>44</v>
      </c>
      <c r="C81" s="157">
        <v>46168.63</v>
      </c>
      <c r="D81" s="157"/>
      <c r="E81" s="112">
        <f t="shared" si="11"/>
        <v>13894.01208241892</v>
      </c>
      <c r="F81" s="112">
        <f t="shared" si="12"/>
        <v>13894</v>
      </c>
      <c r="G81" s="200">
        <f t="shared" si="38"/>
        <v>8.2572000028449111E-3</v>
      </c>
      <c r="I81" s="158">
        <f t="shared" si="52"/>
        <v>8.2572000028449111E-3</v>
      </c>
      <c r="O81" s="218"/>
      <c r="P81" s="221">
        <f t="shared" si="15"/>
        <v>31150.129999999997</v>
      </c>
      <c r="Q81" s="184"/>
      <c r="R81" s="158">
        <f t="shared" si="16"/>
        <v>6.8181351886981999E-5</v>
      </c>
      <c r="S81" s="156">
        <v>0.1</v>
      </c>
      <c r="T81" s="158">
        <f t="shared" si="17"/>
        <v>6.8181351886982001E-6</v>
      </c>
      <c r="Y81" s="61"/>
      <c r="Z81" s="112">
        <f t="shared" si="18"/>
        <v>13894</v>
      </c>
      <c r="AA81" s="112">
        <f t="shared" si="19"/>
        <v>-1.7882747611348629E-3</v>
      </c>
      <c r="AB81" s="112">
        <f t="shared" si="20"/>
        <v>-3.2589908199437516E-2</v>
      </c>
      <c r="AC81" s="112">
        <f t="shared" si="21"/>
        <v>-31150.121742799995</v>
      </c>
      <c r="AD81" s="112">
        <f t="shared" si="22"/>
        <v>1.0045474763979774E-2</v>
      </c>
      <c r="AE81" s="112">
        <f t="shared" si="23"/>
        <v>1.009115632337545E-5</v>
      </c>
      <c r="AF81" s="112">
        <f t="shared" si="24"/>
        <v>-31150.121742799995</v>
      </c>
      <c r="AG81" s="139"/>
      <c r="AH81" s="112">
        <f t="shared" si="25"/>
        <v>4.0847108202282427E-2</v>
      </c>
      <c r="AI81" s="112">
        <f t="shared" si="26"/>
        <v>1.0531345247713237</v>
      </c>
      <c r="AJ81" s="112">
        <f t="shared" si="27"/>
        <v>0.88873754679315042</v>
      </c>
      <c r="AK81" s="112">
        <f t="shared" si="28"/>
        <v>8.1620407060227301E-2</v>
      </c>
      <c r="AL81" s="112">
        <f t="shared" si="29"/>
        <v>0.99372153944859476</v>
      </c>
      <c r="AM81" s="112">
        <f t="shared" si="30"/>
        <v>0.5422333326736698</v>
      </c>
      <c r="AN81" s="112">
        <f t="shared" ref="AN81:AT90" si="53">$AU81+$AB$7*SIN(AO81)</f>
        <v>7.1972563661164655</v>
      </c>
      <c r="AO81" s="112">
        <f t="shared" si="53"/>
        <v>7.1972563627420083</v>
      </c>
      <c r="AP81" s="112">
        <f t="shared" si="53"/>
        <v>7.1972563059905861</v>
      </c>
      <c r="AQ81" s="112">
        <f t="shared" si="53"/>
        <v>7.1972553515489741</v>
      </c>
      <c r="AR81" s="112">
        <f t="shared" si="53"/>
        <v>7.197239299991204</v>
      </c>
      <c r="AS81" s="112">
        <f t="shared" si="53"/>
        <v>7.196969399004951</v>
      </c>
      <c r="AT81" s="112">
        <f t="shared" si="53"/>
        <v>7.1924451611949056</v>
      </c>
      <c r="AU81" s="112">
        <f t="shared" si="32"/>
        <v>7.1201224473324434</v>
      </c>
      <c r="AV81" s="112"/>
      <c r="AW81" s="112">
        <v>19750</v>
      </c>
      <c r="AX81" s="112">
        <f t="shared" si="41"/>
        <v>-4.0918950569539092E-2</v>
      </c>
      <c r="AY81" s="112">
        <f t="shared" si="42"/>
        <v>-5.6416922590191064E-2</v>
      </c>
      <c r="AZ81" s="112">
        <f t="shared" si="43"/>
        <v>1.5497972020651974E-2</v>
      </c>
      <c r="BA81" s="112">
        <f t="shared" si="44"/>
        <v>0.97554265009643559</v>
      </c>
      <c r="BB81" s="112">
        <f t="shared" si="45"/>
        <v>0.26062407160777312</v>
      </c>
      <c r="BC81" s="112">
        <f t="shared" si="46"/>
        <v>1.8246368118222878</v>
      </c>
      <c r="BD81" s="112">
        <f t="shared" si="47"/>
        <v>1.2925425815255021</v>
      </c>
      <c r="BE81" s="112">
        <f t="shared" si="51"/>
        <v>8.0122267705786303</v>
      </c>
      <c r="BF81" s="112">
        <f t="shared" si="51"/>
        <v>8.0122267705777368</v>
      </c>
      <c r="BG81" s="112">
        <f t="shared" si="51"/>
        <v>8.0122267706359072</v>
      </c>
      <c r="BH81" s="112">
        <f t="shared" si="49"/>
        <v>8.0122267668457141</v>
      </c>
      <c r="BI81" s="112">
        <f t="shared" si="49"/>
        <v>8.0122270138032281</v>
      </c>
      <c r="BJ81" s="112">
        <f t="shared" si="49"/>
        <v>8.0122109220019269</v>
      </c>
      <c r="BK81" s="112">
        <f t="shared" si="49"/>
        <v>8.0132560970121265</v>
      </c>
      <c r="BL81" s="112">
        <f t="shared" si="48"/>
        <v>7.9160518178077632</v>
      </c>
      <c r="BM81" s="112"/>
      <c r="BN81" s="112"/>
      <c r="BO81" s="112"/>
      <c r="BP81" s="112"/>
    </row>
    <row r="82" spans="1:68" s="158" customFormat="1" ht="12.95" customHeight="1" x14ac:dyDescent="0.2">
      <c r="A82" s="144" t="s">
        <v>44</v>
      </c>
      <c r="C82" s="157">
        <v>46181.591999999997</v>
      </c>
      <c r="D82" s="157"/>
      <c r="E82" s="112">
        <f t="shared" si="11"/>
        <v>13912.978840402679</v>
      </c>
      <c r="F82" s="112">
        <f t="shared" si="12"/>
        <v>13913</v>
      </c>
      <c r="G82" s="200">
        <f t="shared" si="38"/>
        <v>-1.4460600003076252E-2</v>
      </c>
      <c r="I82" s="158">
        <f t="shared" si="52"/>
        <v>-1.4460600003076252E-2</v>
      </c>
      <c r="O82" s="218"/>
      <c r="P82" s="221">
        <f t="shared" si="15"/>
        <v>31163.091999999997</v>
      </c>
      <c r="Q82" s="184"/>
      <c r="R82" s="158">
        <f t="shared" si="16"/>
        <v>2.091089524489689E-4</v>
      </c>
      <c r="S82" s="156">
        <v>0.1</v>
      </c>
      <c r="T82" s="158">
        <f t="shared" si="17"/>
        <v>2.0910895244896893E-5</v>
      </c>
      <c r="Y82" s="61"/>
      <c r="Z82" s="112">
        <f t="shared" si="18"/>
        <v>13913</v>
      </c>
      <c r="AA82" s="112">
        <f t="shared" si="19"/>
        <v>-1.88265862770641E-3</v>
      </c>
      <c r="AB82" s="112">
        <f t="shared" si="20"/>
        <v>-5.5260325966660293E-2</v>
      </c>
      <c r="AC82" s="112">
        <f t="shared" si="21"/>
        <v>-31163.1064606</v>
      </c>
      <c r="AD82" s="112">
        <f t="shared" si="22"/>
        <v>-1.2577941375369842E-2</v>
      </c>
      <c r="AE82" s="112">
        <f t="shared" si="23"/>
        <v>1.5820460924224059E-5</v>
      </c>
      <c r="AF82" s="112">
        <f t="shared" si="24"/>
        <v>-31163.1064606</v>
      </c>
      <c r="AG82" s="139"/>
      <c r="AH82" s="112">
        <f t="shared" si="25"/>
        <v>4.0799725963584041E-2</v>
      </c>
      <c r="AI82" s="112">
        <f t="shared" si="26"/>
        <v>1.0528972158755463</v>
      </c>
      <c r="AJ82" s="112">
        <f t="shared" si="27"/>
        <v>0.88740222452000839</v>
      </c>
      <c r="AK82" s="112">
        <f t="shared" si="28"/>
        <v>8.1774403843546783E-2</v>
      </c>
      <c r="AL82" s="112">
        <f t="shared" si="29"/>
        <v>0.99662626729898562</v>
      </c>
      <c r="AM82" s="112">
        <f t="shared" si="30"/>
        <v>0.54411419880668899</v>
      </c>
      <c r="AN82" s="112">
        <f t="shared" si="53"/>
        <v>7.2000017369152651</v>
      </c>
      <c r="AO82" s="112">
        <f t="shared" si="53"/>
        <v>7.2000017336033588</v>
      </c>
      <c r="AP82" s="112">
        <f t="shared" si="53"/>
        <v>7.2000016777046092</v>
      </c>
      <c r="AQ82" s="112">
        <f t="shared" si="53"/>
        <v>7.2000007342395946</v>
      </c>
      <c r="AR82" s="112">
        <f t="shared" si="53"/>
        <v>7.1999848105124453</v>
      </c>
      <c r="AS82" s="112">
        <f t="shared" si="53"/>
        <v>7.1997161010043094</v>
      </c>
      <c r="AT82" s="112">
        <f t="shared" si="53"/>
        <v>7.1951957851820385</v>
      </c>
      <c r="AU82" s="112">
        <f t="shared" si="32"/>
        <v>7.1227048684456653</v>
      </c>
      <c r="AV82" s="112"/>
      <c r="AW82" s="112">
        <v>20000</v>
      </c>
      <c r="AX82" s="112">
        <f t="shared" si="41"/>
        <v>-4.28716491847927E-2</v>
      </c>
      <c r="AY82" s="112">
        <f t="shared" si="42"/>
        <v>-5.6973795849996844E-2</v>
      </c>
      <c r="AZ82" s="112">
        <f t="shared" si="43"/>
        <v>1.4102146665204145E-2</v>
      </c>
      <c r="BA82" s="112">
        <f t="shared" si="44"/>
        <v>0.97247364132516612</v>
      </c>
      <c r="BB82" s="112">
        <f t="shared" si="45"/>
        <v>0.2289207414848092</v>
      </c>
      <c r="BC82" s="112">
        <f t="shared" si="46"/>
        <v>1.8573365316436004</v>
      </c>
      <c r="BD82" s="112">
        <f t="shared" si="47"/>
        <v>1.3371543527137248</v>
      </c>
      <c r="BE82" s="112">
        <f t="shared" si="51"/>
        <v>8.0456396055841992</v>
      </c>
      <c r="BF82" s="112">
        <f t="shared" si="51"/>
        <v>8.0456396055812025</v>
      </c>
      <c r="BG82" s="112">
        <f t="shared" si="51"/>
        <v>8.0456396057427391</v>
      </c>
      <c r="BH82" s="112">
        <f t="shared" si="49"/>
        <v>8.0456395970354198</v>
      </c>
      <c r="BI82" s="112">
        <f t="shared" si="49"/>
        <v>8.0456400663852001</v>
      </c>
      <c r="BJ82" s="112">
        <f t="shared" si="49"/>
        <v>8.0456147654509778</v>
      </c>
      <c r="BK82" s="112">
        <f t="shared" si="49"/>
        <v>8.0469739747284326</v>
      </c>
      <c r="BL82" s="112">
        <f t="shared" si="48"/>
        <v>7.9500310429817436</v>
      </c>
      <c r="BM82" s="112"/>
      <c r="BN82" s="112"/>
      <c r="BO82" s="112"/>
      <c r="BP82" s="112"/>
    </row>
    <row r="83" spans="1:68" s="158" customFormat="1" ht="12.95" customHeight="1" x14ac:dyDescent="0.2">
      <c r="A83" s="144" t="s">
        <v>44</v>
      </c>
      <c r="C83" s="157">
        <v>46496.663</v>
      </c>
      <c r="D83" s="157"/>
      <c r="E83" s="112">
        <f t="shared" si="11"/>
        <v>14374.00919101993</v>
      </c>
      <c r="F83" s="112">
        <f t="shared" si="12"/>
        <v>14374</v>
      </c>
      <c r="G83" s="200">
        <f t="shared" si="38"/>
        <v>6.281200003286358E-3</v>
      </c>
      <c r="I83" s="158">
        <f t="shared" si="52"/>
        <v>6.281200003286358E-3</v>
      </c>
      <c r="O83" s="218"/>
      <c r="P83" s="221">
        <f t="shared" si="15"/>
        <v>31478.163</v>
      </c>
      <c r="R83" s="158">
        <f t="shared" si="16"/>
        <v>3.9453473481284545E-5</v>
      </c>
      <c r="S83" s="156">
        <v>0.1</v>
      </c>
      <c r="T83" s="158">
        <f t="shared" si="17"/>
        <v>3.9453473481284546E-6</v>
      </c>
      <c r="Y83" s="61"/>
      <c r="Z83" s="112">
        <f t="shared" si="18"/>
        <v>14374</v>
      </c>
      <c r="AA83" s="112">
        <f t="shared" si="19"/>
        <v>-4.2576749070711226E-3</v>
      </c>
      <c r="AB83" s="112">
        <f t="shared" si="20"/>
        <v>-3.3279354579894338E-2</v>
      </c>
      <c r="AC83" s="112">
        <f t="shared" si="21"/>
        <v>-31478.156718799997</v>
      </c>
      <c r="AD83" s="112">
        <f t="shared" si="22"/>
        <v>1.0538874910357481E-2</v>
      </c>
      <c r="AE83" s="112">
        <f t="shared" si="23"/>
        <v>1.1106788437616239E-5</v>
      </c>
      <c r="AF83" s="112">
        <f t="shared" si="24"/>
        <v>-31478.156718799997</v>
      </c>
      <c r="AG83" s="139"/>
      <c r="AH83" s="112">
        <f t="shared" si="25"/>
        <v>3.9560554583180696E-2</v>
      </c>
      <c r="AI83" s="112">
        <f t="shared" si="26"/>
        <v>1.0470419222139646</v>
      </c>
      <c r="AJ83" s="112">
        <f t="shared" si="27"/>
        <v>0.85294757149594491</v>
      </c>
      <c r="AK83" s="112">
        <f t="shared" si="28"/>
        <v>8.5277348257124658E-2</v>
      </c>
      <c r="AL83" s="112">
        <f t="shared" si="29"/>
        <v>1.0666991339414345</v>
      </c>
      <c r="AM83" s="112">
        <f t="shared" si="30"/>
        <v>0.5904253464823368</v>
      </c>
      <c r="AN83" s="112">
        <f t="shared" si="53"/>
        <v>7.2664213479743438</v>
      </c>
      <c r="AO83" s="112">
        <f t="shared" si="53"/>
        <v>7.2664213459548632</v>
      </c>
      <c r="AP83" s="112">
        <f t="shared" si="53"/>
        <v>7.2664213085483587</v>
      </c>
      <c r="AQ83" s="112">
        <f t="shared" si="53"/>
        <v>7.2664206156742948</v>
      </c>
      <c r="AR83" s="112">
        <f t="shared" si="53"/>
        <v>7.2664077818207478</v>
      </c>
      <c r="AS83" s="112">
        <f t="shared" si="53"/>
        <v>7.2661701097263007</v>
      </c>
      <c r="AT83" s="112">
        <f t="shared" si="53"/>
        <v>7.2617838303223188</v>
      </c>
      <c r="AU83" s="112">
        <f t="shared" si="32"/>
        <v>7.1853625596664861</v>
      </c>
      <c r="AV83" s="112"/>
      <c r="AW83" s="112">
        <v>20250</v>
      </c>
      <c r="AX83" s="112">
        <f t="shared" si="41"/>
        <v>-4.4833076679077107E-2</v>
      </c>
      <c r="AY83" s="112">
        <f t="shared" si="42"/>
        <v>-5.7528091482229607E-2</v>
      </c>
      <c r="AZ83" s="112">
        <f t="shared" si="43"/>
        <v>1.2695014803152499E-2</v>
      </c>
      <c r="BA83" s="112">
        <f t="shared" si="44"/>
        <v>0.96945294081728395</v>
      </c>
      <c r="BB83" s="112">
        <f t="shared" si="45"/>
        <v>0.19717279189249565</v>
      </c>
      <c r="BC83" s="112">
        <f t="shared" si="46"/>
        <v>1.8898321108517613</v>
      </c>
      <c r="BD83" s="112">
        <f t="shared" si="47"/>
        <v>1.3834630628065228</v>
      </c>
      <c r="BE83" s="112">
        <f t="shared" si="51"/>
        <v>8.0789479813939771</v>
      </c>
      <c r="BF83" s="112">
        <f t="shared" si="51"/>
        <v>8.0789479813858787</v>
      </c>
      <c r="BG83" s="112">
        <f t="shared" si="51"/>
        <v>8.0789479817586454</v>
      </c>
      <c r="BH83" s="112">
        <f t="shared" si="49"/>
        <v>8.0789479646006601</v>
      </c>
      <c r="BI83" s="112">
        <f t="shared" si="49"/>
        <v>8.0789487543602885</v>
      </c>
      <c r="BJ83" s="112">
        <f t="shared" si="49"/>
        <v>8.0789123999302532</v>
      </c>
      <c r="BK83" s="112">
        <f t="shared" si="49"/>
        <v>8.0805799340928512</v>
      </c>
      <c r="BL83" s="112">
        <f t="shared" si="48"/>
        <v>7.9840102681557239</v>
      </c>
      <c r="BM83" s="112"/>
      <c r="BN83" s="112"/>
      <c r="BO83" s="112"/>
      <c r="BP83" s="112"/>
    </row>
    <row r="84" spans="1:68" s="158" customFormat="1" ht="12.95" customHeight="1" x14ac:dyDescent="0.2">
      <c r="A84" s="144" t="s">
        <v>44</v>
      </c>
      <c r="C84" s="157">
        <v>46526.716999999997</v>
      </c>
      <c r="D84" s="157"/>
      <c r="E84" s="112">
        <f t="shared" si="11"/>
        <v>14417.985965008806</v>
      </c>
      <c r="F84" s="112">
        <f t="shared" si="12"/>
        <v>14418</v>
      </c>
      <c r="G84" s="200">
        <f t="shared" si="38"/>
        <v>-9.5915999991120771E-3</v>
      </c>
      <c r="I84" s="158">
        <f t="shared" si="52"/>
        <v>-9.5915999991120771E-3</v>
      </c>
      <c r="O84" s="218"/>
      <c r="P84" s="221">
        <f t="shared" si="15"/>
        <v>31508.216999999997</v>
      </c>
      <c r="R84" s="158">
        <f t="shared" si="16"/>
        <v>9.1998790542966791E-5</v>
      </c>
      <c r="S84" s="156">
        <v>0.1</v>
      </c>
      <c r="T84" s="158">
        <f t="shared" si="17"/>
        <v>9.1998790542966795E-6</v>
      </c>
      <c r="Y84" s="61"/>
      <c r="Z84" s="112">
        <f t="shared" si="18"/>
        <v>14418</v>
      </c>
      <c r="AA84" s="112">
        <f t="shared" si="19"/>
        <v>-4.4927180517786228E-3</v>
      </c>
      <c r="AB84" s="112">
        <f t="shared" si="20"/>
        <v>-4.9025063597627844E-2</v>
      </c>
      <c r="AC84" s="112">
        <f t="shared" si="21"/>
        <v>-31508.226591599996</v>
      </c>
      <c r="AD84" s="112">
        <f t="shared" si="22"/>
        <v>-5.0988819473334543E-3</v>
      </c>
      <c r="AE84" s="112">
        <f t="shared" si="23"/>
        <v>2.5998597112843002E-6</v>
      </c>
      <c r="AF84" s="112">
        <f t="shared" si="24"/>
        <v>-31508.226591599996</v>
      </c>
      <c r="AG84" s="139"/>
      <c r="AH84" s="112">
        <f t="shared" si="25"/>
        <v>3.9433463598515767E-2</v>
      </c>
      <c r="AI84" s="112">
        <f t="shared" si="26"/>
        <v>1.0464740464632516</v>
      </c>
      <c r="AJ84" s="112">
        <f t="shared" si="27"/>
        <v>0.84945902963202713</v>
      </c>
      <c r="AK84" s="112">
        <f t="shared" si="28"/>
        <v>8.5588150912863842E-2</v>
      </c>
      <c r="AL84" s="112">
        <f t="shared" si="29"/>
        <v>1.0733461593807581</v>
      </c>
      <c r="AM84" s="112">
        <f t="shared" si="30"/>
        <v>0.59491627169699579</v>
      </c>
      <c r="AN84" s="112">
        <f t="shared" si="53"/>
        <v>7.2727412666419715</v>
      </c>
      <c r="AO84" s="112">
        <f t="shared" si="53"/>
        <v>7.2727412647239431</v>
      </c>
      <c r="AP84" s="112">
        <f t="shared" si="53"/>
        <v>7.2727412288555557</v>
      </c>
      <c r="AQ84" s="112">
        <f t="shared" si="53"/>
        <v>7.2727405580935542</v>
      </c>
      <c r="AR84" s="112">
        <f t="shared" si="53"/>
        <v>7.2727280145371846</v>
      </c>
      <c r="AS84" s="112">
        <f t="shared" si="53"/>
        <v>7.2724934883918184</v>
      </c>
      <c r="AT84" s="112">
        <f t="shared" si="53"/>
        <v>7.2681238594201467</v>
      </c>
      <c r="AU84" s="112">
        <f t="shared" si="32"/>
        <v>7.1913429032971061</v>
      </c>
      <c r="AV84" s="112"/>
      <c r="AW84" s="112">
        <v>20500</v>
      </c>
      <c r="AX84" s="112">
        <f t="shared" si="41"/>
        <v>-4.6801604922697485E-2</v>
      </c>
      <c r="AY84" s="112">
        <f t="shared" si="42"/>
        <v>-5.8079809486889331E-2</v>
      </c>
      <c r="AZ84" s="112">
        <f t="shared" si="43"/>
        <v>1.1278204564191848E-2</v>
      </c>
      <c r="BA84" s="112">
        <f t="shared" si="44"/>
        <v>0.96648280036776302</v>
      </c>
      <c r="BB84" s="112">
        <f t="shared" si="45"/>
        <v>0.16541410093496761</v>
      </c>
      <c r="BC84" s="112">
        <f t="shared" si="46"/>
        <v>1.9221274880091692</v>
      </c>
      <c r="BD84" s="112">
        <f t="shared" si="47"/>
        <v>1.4315964133568864</v>
      </c>
      <c r="BE84" s="112">
        <f t="shared" si="51"/>
        <v>8.1121535942397784</v>
      </c>
      <c r="BF84" s="112">
        <f t="shared" si="51"/>
        <v>8.1121535942209988</v>
      </c>
      <c r="BG84" s="112">
        <f t="shared" si="51"/>
        <v>8.1121535949762222</v>
      </c>
      <c r="BH84" s="112">
        <f t="shared" si="49"/>
        <v>8.1121535646038527</v>
      </c>
      <c r="BI84" s="112">
        <f t="shared" si="49"/>
        <v>8.1121547860697962</v>
      </c>
      <c r="BJ84" s="112">
        <f t="shared" si="49"/>
        <v>8.1121056587064757</v>
      </c>
      <c r="BK84" s="112">
        <f t="shared" si="49"/>
        <v>8.1140744060320458</v>
      </c>
      <c r="BL84" s="112">
        <f t="shared" si="48"/>
        <v>8.0179894933297042</v>
      </c>
      <c r="BM84" s="112"/>
      <c r="BN84" s="112"/>
      <c r="BO84" s="112"/>
      <c r="BP84" s="112"/>
    </row>
    <row r="85" spans="1:68" s="158" customFormat="1" ht="12.95" customHeight="1" x14ac:dyDescent="0.2">
      <c r="A85" s="144" t="s">
        <v>44</v>
      </c>
      <c r="C85" s="157">
        <v>46550.646000000001</v>
      </c>
      <c r="D85" s="157"/>
      <c r="E85" s="112">
        <f t="shared" ref="E85:E148" si="54">+(C85-C$7)/C$8</f>
        <v>14453.000280067703</v>
      </c>
      <c r="F85" s="112">
        <f t="shared" ref="F85:F148" si="55">ROUND(2*E85,0)/2</f>
        <v>14453</v>
      </c>
      <c r="G85" s="200">
        <f t="shared" ref="G85:G116" si="56">+C85-(C$7+F85*C$8)</f>
        <v>1.9140000222250819E-4</v>
      </c>
      <c r="I85" s="158">
        <f t="shared" si="52"/>
        <v>1.9140000222250819E-4</v>
      </c>
      <c r="O85" s="218"/>
      <c r="P85" s="221">
        <f t="shared" ref="P85:P148" si="57">C85-15018.5</f>
        <v>31532.146000000001</v>
      </c>
      <c r="R85" s="158">
        <f t="shared" ref="R85:R148" si="58">+(N85-G85)^2</f>
        <v>3.6633960850776141E-8</v>
      </c>
      <c r="S85" s="156">
        <v>0.1</v>
      </c>
      <c r="T85" s="158">
        <f t="shared" ref="T85:T148" si="59">+S85*R85</f>
        <v>3.6633960850776142E-9</v>
      </c>
      <c r="Y85" s="61"/>
      <c r="Z85" s="112">
        <f t="shared" ref="Z85:Z148" si="60">F85</f>
        <v>14453</v>
      </c>
      <c r="AA85" s="112">
        <f t="shared" ref="AA85:AA148" si="61">AB$3+AB$4*Z85+AB$5*Z85^2+AH85</f>
        <v>-4.6807020658136064E-3</v>
      </c>
      <c r="AB85" s="112">
        <f t="shared" ref="AB85:AB148" si="62">IF(S85&lt;&gt;0,G85-AH85, -9999)</f>
        <v>-3.9139893601533859E-2</v>
      </c>
      <c r="AC85" s="112">
        <f t="shared" ref="AC85:AC148" si="63">+G85-P85</f>
        <v>-31532.145808599998</v>
      </c>
      <c r="AD85" s="112">
        <f t="shared" ref="AD85:AD148" si="64">IF(S85&lt;&gt;0,G85-AA85, -9999)</f>
        <v>4.8721020680361146E-3</v>
      </c>
      <c r="AE85" s="112">
        <f t="shared" ref="AE85:AE148" si="65">+(G85-AA85)^2*S85</f>
        <v>2.3737378561361787E-6</v>
      </c>
      <c r="AF85" s="112">
        <f t="shared" ref="AF85:AF148" si="66">IF(S85&lt;&gt;0,G85-P85, -9999)</f>
        <v>-31532.145808599998</v>
      </c>
      <c r="AG85" s="139"/>
      <c r="AH85" s="112">
        <f t="shared" ref="AH85:AH148" si="67">$AB$6*($AB$11/AI85*AJ85+$AB$12)</f>
        <v>3.9331293603756368E-2</v>
      </c>
      <c r="AI85" s="112">
        <f t="shared" ref="AI85:AI148" si="68">1+$AB$7*COS(AL85)</f>
        <v>1.0460213020249456</v>
      </c>
      <c r="AJ85" s="112">
        <f t="shared" ref="AJ85:AJ148" si="69">SIN(AL85+RADIANS($AB$9))</f>
        <v>0.84665998729033431</v>
      </c>
      <c r="AK85" s="112">
        <f t="shared" ref="AK85:AK148" si="70">$AB$7*SIN(AL85)</f>
        <v>8.5832443349122683E-2</v>
      </c>
      <c r="AL85" s="112">
        <f t="shared" ref="AL85:AL148" si="71">2*ATAN(AM85)</f>
        <v>1.0786284113475226</v>
      </c>
      <c r="AM85" s="112">
        <f t="shared" ref="AM85:AM148" si="72">SQRT((1+$AB$7)/(1-$AB$7))*TAN(AN85/2)</f>
        <v>0.59849779496405053</v>
      </c>
      <c r="AN85" s="112">
        <f t="shared" si="53"/>
        <v>7.2777660236137818</v>
      </c>
      <c r="AO85" s="112">
        <f t="shared" si="53"/>
        <v>7.2777660217738562</v>
      </c>
      <c r="AP85" s="112">
        <f t="shared" si="53"/>
        <v>7.2777659871003939</v>
      </c>
      <c r="AQ85" s="112">
        <f t="shared" si="53"/>
        <v>7.2777653336781878</v>
      </c>
      <c r="AR85" s="112">
        <f t="shared" si="53"/>
        <v>7.277753020044532</v>
      </c>
      <c r="AS85" s="112">
        <f t="shared" si="53"/>
        <v>7.2775210152646368</v>
      </c>
      <c r="AT85" s="112">
        <f t="shared" si="53"/>
        <v>7.2731651040674024</v>
      </c>
      <c r="AU85" s="112">
        <f t="shared" ref="AU85:AU148" si="73">RADIANS($AB$9)+$AB$18*(F85-AB$15)</f>
        <v>7.1960999948214637</v>
      </c>
      <c r="AV85" s="112"/>
      <c r="AW85" s="112">
        <v>20750</v>
      </c>
      <c r="AX85" s="112">
        <f t="shared" si="41"/>
        <v>-4.8775625702979476E-2</v>
      </c>
      <c r="AY85" s="112">
        <f t="shared" si="42"/>
        <v>-5.8628949863976029E-2</v>
      </c>
      <c r="AZ85" s="112">
        <f t="shared" si="43"/>
        <v>9.8533241609965513E-3</v>
      </c>
      <c r="BA85" s="112">
        <f t="shared" si="44"/>
        <v>0.96356533049070436</v>
      </c>
      <c r="BB85" s="112">
        <f t="shared" si="45"/>
        <v>0.13367729065247255</v>
      </c>
      <c r="BC85" s="112">
        <f t="shared" si="46"/>
        <v>1.9542267161198317</v>
      </c>
      <c r="BD85" s="112">
        <f t="shared" si="47"/>
        <v>1.481694588390603</v>
      </c>
      <c r="BE85" s="112">
        <f t="shared" si="51"/>
        <v>8.1452582151606556</v>
      </c>
      <c r="BF85" s="112">
        <f t="shared" si="51"/>
        <v>8.1452582151218191</v>
      </c>
      <c r="BG85" s="112">
        <f t="shared" si="51"/>
        <v>8.1452582165104115</v>
      </c>
      <c r="BH85" s="112">
        <f t="shared" si="49"/>
        <v>8.1452581668619963</v>
      </c>
      <c r="BI85" s="112">
        <f t="shared" si="49"/>
        <v>8.1452599420101954</v>
      </c>
      <c r="BJ85" s="112">
        <f t="shared" si="49"/>
        <v>8.1451964661593497</v>
      </c>
      <c r="BK85" s="112">
        <f t="shared" si="49"/>
        <v>8.1474579501823108</v>
      </c>
      <c r="BL85" s="112">
        <f t="shared" si="48"/>
        <v>8.0519687185036855</v>
      </c>
      <c r="BM85" s="112"/>
      <c r="BN85" s="112"/>
      <c r="BO85" s="112"/>
      <c r="BP85" s="112"/>
    </row>
    <row r="86" spans="1:68" s="158" customFormat="1" ht="12.95" customHeight="1" x14ac:dyDescent="0.2">
      <c r="A86" s="144" t="s">
        <v>44</v>
      </c>
      <c r="C86" s="157">
        <v>46554.726999999999</v>
      </c>
      <c r="D86" s="157"/>
      <c r="E86" s="112">
        <f t="shared" si="54"/>
        <v>14458.971838417625</v>
      </c>
      <c r="F86" s="112">
        <f t="shared" si="55"/>
        <v>14459</v>
      </c>
      <c r="G86" s="200">
        <f t="shared" si="56"/>
        <v>-1.9245799994678237E-2</v>
      </c>
      <c r="I86" s="158">
        <f t="shared" si="52"/>
        <v>-1.9245799994678237E-2</v>
      </c>
      <c r="O86" s="218"/>
      <c r="P86" s="221">
        <f t="shared" si="57"/>
        <v>31536.226999999999</v>
      </c>
      <c r="R86" s="158">
        <f t="shared" si="58"/>
        <v>3.7040081743515679E-4</v>
      </c>
      <c r="S86" s="156">
        <v>0.1</v>
      </c>
      <c r="T86" s="158">
        <f t="shared" si="59"/>
        <v>3.7040081743515681E-5</v>
      </c>
      <c r="Y86" s="61"/>
      <c r="Z86" s="112">
        <f t="shared" si="60"/>
        <v>14459</v>
      </c>
      <c r="AA86" s="112">
        <f t="shared" si="61"/>
        <v>-4.7130181351840716E-3</v>
      </c>
      <c r="AB86" s="112">
        <f t="shared" si="62"/>
        <v>-5.855948343102603E-2</v>
      </c>
      <c r="AC86" s="112">
        <f t="shared" si="63"/>
        <v>-31536.246245799994</v>
      </c>
      <c r="AD86" s="112">
        <f t="shared" si="64"/>
        <v>-1.4532781859494165E-2</v>
      </c>
      <c r="AE86" s="112">
        <f t="shared" si="65"/>
        <v>2.1120174857564271E-5</v>
      </c>
      <c r="AF86" s="112">
        <f t="shared" si="66"/>
        <v>-31536.246245799994</v>
      </c>
      <c r="AG86" s="139"/>
      <c r="AH86" s="112">
        <f t="shared" si="67"/>
        <v>3.9313683436347793E-2</v>
      </c>
      <c r="AI86" s="112">
        <f t="shared" si="68"/>
        <v>1.0459435988405326</v>
      </c>
      <c r="AJ86" s="112">
        <f t="shared" si="69"/>
        <v>0.84617802198100867</v>
      </c>
      <c r="AK86" s="112">
        <f t="shared" si="70"/>
        <v>8.5874060675688479E-2</v>
      </c>
      <c r="AL86" s="112">
        <f t="shared" si="71"/>
        <v>1.0795334810715851</v>
      </c>
      <c r="AM86" s="112">
        <f t="shared" si="72"/>
        <v>0.59911259419231144</v>
      </c>
      <c r="AN86" s="112">
        <f t="shared" si="53"/>
        <v>7.2786271921017693</v>
      </c>
      <c r="AO86" s="112">
        <f t="shared" si="53"/>
        <v>7.2786271902750039</v>
      </c>
      <c r="AP86" s="112">
        <f t="shared" si="53"/>
        <v>7.2786271558038438</v>
      </c>
      <c r="AQ86" s="112">
        <f t="shared" si="53"/>
        <v>7.2786265053317036</v>
      </c>
      <c r="AR86" s="112">
        <f t="shared" si="53"/>
        <v>7.2786142310192004</v>
      </c>
      <c r="AS86" s="112">
        <f t="shared" si="53"/>
        <v>7.2783826600993855</v>
      </c>
      <c r="AT86" s="112">
        <f t="shared" si="53"/>
        <v>7.2740291425040136</v>
      </c>
      <c r="AU86" s="112">
        <f t="shared" si="73"/>
        <v>7.196915496225639</v>
      </c>
      <c r="AV86" s="112"/>
      <c r="AW86" s="112">
        <v>21000</v>
      </c>
      <c r="AX86" s="112">
        <f t="shared" si="41"/>
        <v>-5.0753551761280595E-2</v>
      </c>
      <c r="AY86" s="112">
        <f t="shared" si="42"/>
        <v>-5.9175512613489682E-2</v>
      </c>
      <c r="AZ86" s="112">
        <f t="shared" si="43"/>
        <v>8.4219608522090855E-3</v>
      </c>
      <c r="BA86" s="112">
        <f t="shared" si="44"/>
        <v>0.96070250622202835</v>
      </c>
      <c r="BB86" s="112">
        <f t="shared" si="45"/>
        <v>0.10199374906528608</v>
      </c>
      <c r="BC86" s="112">
        <f t="shared" si="46"/>
        <v>1.986133952216397</v>
      </c>
      <c r="BD86" s="112">
        <f t="shared" si="47"/>
        <v>1.5339118422168199</v>
      </c>
      <c r="BE86" s="112">
        <f t="shared" si="51"/>
        <v>8.1782636852556649</v>
      </c>
      <c r="BF86" s="112">
        <f t="shared" si="51"/>
        <v>8.178263685182193</v>
      </c>
      <c r="BG86" s="112">
        <f t="shared" si="51"/>
        <v>8.178263687549812</v>
      </c>
      <c r="BH86" s="112">
        <f t="shared" si="49"/>
        <v>8.178263611253298</v>
      </c>
      <c r="BI86" s="112">
        <f t="shared" si="49"/>
        <v>8.1782660699008076</v>
      </c>
      <c r="BJ86" s="112">
        <f t="shared" si="49"/>
        <v>8.1781868311806694</v>
      </c>
      <c r="BK86" s="112">
        <f t="shared" si="49"/>
        <v>8.1807312542434847</v>
      </c>
      <c r="BL86" s="112">
        <f t="shared" si="48"/>
        <v>8.0859479436776649</v>
      </c>
      <c r="BM86" s="112"/>
      <c r="BN86" s="112"/>
      <c r="BO86" s="112"/>
      <c r="BP86" s="112"/>
    </row>
    <row r="87" spans="1:68" s="158" customFormat="1" ht="12.95" customHeight="1" x14ac:dyDescent="0.2">
      <c r="A87" s="144" t="s">
        <v>44</v>
      </c>
      <c r="C87" s="157">
        <v>46854.741999999998</v>
      </c>
      <c r="D87" s="157"/>
      <c r="E87" s="112">
        <f t="shared" si="54"/>
        <v>14897.971367541006</v>
      </c>
      <c r="F87" s="112">
        <f t="shared" si="55"/>
        <v>14898</v>
      </c>
      <c r="G87" s="200">
        <f t="shared" si="56"/>
        <v>-1.9567600000300445E-2</v>
      </c>
      <c r="I87" s="158">
        <f t="shared" si="52"/>
        <v>-1.9567600000300445E-2</v>
      </c>
      <c r="O87" s="218"/>
      <c r="P87" s="221">
        <f t="shared" si="57"/>
        <v>31836.241999999998</v>
      </c>
      <c r="R87" s="158">
        <f t="shared" si="58"/>
        <v>3.8289096977175795E-4</v>
      </c>
      <c r="S87" s="156">
        <v>0.1</v>
      </c>
      <c r="T87" s="158">
        <f t="shared" si="59"/>
        <v>3.82890969771758E-5</v>
      </c>
      <c r="Y87" s="61"/>
      <c r="Z87" s="112">
        <f t="shared" si="60"/>
        <v>14898</v>
      </c>
      <c r="AA87" s="112">
        <f t="shared" si="61"/>
        <v>-7.147671091874315E-3</v>
      </c>
      <c r="AB87" s="112">
        <f t="shared" si="62"/>
        <v>-5.7518583887360322E-2</v>
      </c>
      <c r="AC87" s="112">
        <f t="shared" si="63"/>
        <v>-31836.261567599999</v>
      </c>
      <c r="AD87" s="112">
        <f t="shared" si="64"/>
        <v>-1.241992890842613E-2</v>
      </c>
      <c r="AE87" s="112">
        <f t="shared" si="65"/>
        <v>1.5425463409035909E-5</v>
      </c>
      <c r="AF87" s="112">
        <f t="shared" si="66"/>
        <v>-31836.261567599999</v>
      </c>
      <c r="AG87" s="139"/>
      <c r="AH87" s="112">
        <f t="shared" si="67"/>
        <v>3.7950983887059878E-2</v>
      </c>
      <c r="AI87" s="112">
        <f t="shared" si="68"/>
        <v>1.0401929549756541</v>
      </c>
      <c r="AJ87" s="112">
        <f t="shared" si="69"/>
        <v>0.8092756413487826</v>
      </c>
      <c r="AK87" s="112">
        <f t="shared" si="70"/>
        <v>8.8711301093359368E-2</v>
      </c>
      <c r="AL87" s="112">
        <f t="shared" si="71"/>
        <v>1.1453874037930925</v>
      </c>
      <c r="AM87" s="112">
        <f t="shared" si="72"/>
        <v>0.6447755181712691</v>
      </c>
      <c r="AN87" s="112">
        <f t="shared" si="53"/>
        <v>7.3414610927085366</v>
      </c>
      <c r="AO87" s="112">
        <f t="shared" si="53"/>
        <v>7.3414610916741401</v>
      </c>
      <c r="AP87" s="112">
        <f t="shared" si="53"/>
        <v>7.3414610700152672</v>
      </c>
      <c r="AQ87" s="112">
        <f t="shared" si="53"/>
        <v>7.3414606165078702</v>
      </c>
      <c r="AR87" s="112">
        <f t="shared" si="53"/>
        <v>7.341451120762339</v>
      </c>
      <c r="AS87" s="112">
        <f t="shared" si="53"/>
        <v>7.3412523312857036</v>
      </c>
      <c r="AT87" s="112">
        <f t="shared" si="53"/>
        <v>7.3371067435264994</v>
      </c>
      <c r="AU87" s="112">
        <f t="shared" si="73"/>
        <v>7.2565830156311488</v>
      </c>
      <c r="AV87" s="112"/>
      <c r="AW87" s="112">
        <v>21250</v>
      </c>
      <c r="AX87" s="112">
        <f t="shared" si="41"/>
        <v>-5.2733817710017193E-2</v>
      </c>
      <c r="AY87" s="112">
        <f t="shared" si="42"/>
        <v>-5.9719497735430296E-2</v>
      </c>
      <c r="AZ87" s="112">
        <f t="shared" si="43"/>
        <v>6.9856800254131032E-3</v>
      </c>
      <c r="BA87" s="112">
        <f t="shared" si="44"/>
        <v>0.95789617296779694</v>
      </c>
      <c r="BB87" s="112">
        <f t="shared" si="45"/>
        <v>7.0393655611050723E-2</v>
      </c>
      <c r="BC87" s="112">
        <f t="shared" si="46"/>
        <v>2.0178534475471146</v>
      </c>
      <c r="BD87" s="112">
        <f t="shared" si="47"/>
        <v>1.5884183351804895</v>
      </c>
      <c r="BE87" s="112">
        <f t="shared" si="51"/>
        <v>8.2111719111366153</v>
      </c>
      <c r="BF87" s="112">
        <f t="shared" si="51"/>
        <v>8.211171911007229</v>
      </c>
      <c r="BG87" s="112">
        <f t="shared" si="51"/>
        <v>8.21117191480689</v>
      </c>
      <c r="BH87" s="112">
        <f t="shared" si="49"/>
        <v>8.2111718032240635</v>
      </c>
      <c r="BI87" s="112">
        <f t="shared" si="49"/>
        <v>8.2111750800088448</v>
      </c>
      <c r="BJ87" s="112">
        <f t="shared" si="49"/>
        <v>8.211078840682589</v>
      </c>
      <c r="BK87" s="112">
        <f t="shared" si="49"/>
        <v>8.2138951331850141</v>
      </c>
      <c r="BL87" s="112">
        <f t="shared" si="48"/>
        <v>8.1199271688516461</v>
      </c>
      <c r="BM87" s="112"/>
      <c r="BN87" s="112"/>
      <c r="BO87" s="112"/>
      <c r="BP87" s="112"/>
    </row>
    <row r="88" spans="1:68" s="158" customFormat="1" ht="12.95" customHeight="1" x14ac:dyDescent="0.2">
      <c r="A88" s="144" t="s">
        <v>44</v>
      </c>
      <c r="C88" s="157">
        <v>46878.677000000003</v>
      </c>
      <c r="D88" s="157"/>
      <c r="E88" s="112">
        <f t="shared" si="54"/>
        <v>14932.99446215151</v>
      </c>
      <c r="F88" s="112">
        <f t="shared" si="55"/>
        <v>14933</v>
      </c>
      <c r="G88" s="200">
        <f t="shared" si="56"/>
        <v>-3.7845999904675409E-3</v>
      </c>
      <c r="I88" s="158">
        <f t="shared" si="52"/>
        <v>-3.7845999904675409E-3</v>
      </c>
      <c r="O88" s="218"/>
      <c r="P88" s="221">
        <f t="shared" si="57"/>
        <v>31860.177000000003</v>
      </c>
      <c r="R88" s="158">
        <f t="shared" si="58"/>
        <v>1.4323197087846911E-5</v>
      </c>
      <c r="S88" s="156">
        <v>0.1</v>
      </c>
      <c r="T88" s="158">
        <f t="shared" si="59"/>
        <v>1.4323197087846911E-6</v>
      </c>
      <c r="Y88" s="61"/>
      <c r="Z88" s="112">
        <f t="shared" si="60"/>
        <v>14933</v>
      </c>
      <c r="AA88" s="112">
        <f t="shared" si="61"/>
        <v>-7.3476122175030537E-3</v>
      </c>
      <c r="AB88" s="112">
        <f t="shared" si="62"/>
        <v>-4.1620763904882639E-2</v>
      </c>
      <c r="AC88" s="112">
        <f t="shared" si="63"/>
        <v>-31860.180784599994</v>
      </c>
      <c r="AD88" s="112">
        <f t="shared" si="64"/>
        <v>3.5630122270355127E-3</v>
      </c>
      <c r="AE88" s="112">
        <f t="shared" si="65"/>
        <v>1.2695056130004566E-6</v>
      </c>
      <c r="AF88" s="112">
        <f t="shared" si="66"/>
        <v>-31860.180784599994</v>
      </c>
      <c r="AG88" s="139"/>
      <c r="AH88" s="112">
        <f t="shared" si="67"/>
        <v>3.7836163914415098E-2</v>
      </c>
      <c r="AI88" s="112">
        <f t="shared" si="68"/>
        <v>1.0397294285564485</v>
      </c>
      <c r="AJ88" s="112">
        <f t="shared" si="69"/>
        <v>0.80619886228657522</v>
      </c>
      <c r="AK88" s="112">
        <f t="shared" si="70"/>
        <v>8.8919857613075845E-2</v>
      </c>
      <c r="AL88" s="112">
        <f t="shared" si="71"/>
        <v>1.1506063684214696</v>
      </c>
      <c r="AM88" s="112">
        <f t="shared" si="72"/>
        <v>0.64847608956185021</v>
      </c>
      <c r="AN88" s="112">
        <f t="shared" si="53"/>
        <v>7.3464556578423723</v>
      </c>
      <c r="AO88" s="112">
        <f t="shared" si="53"/>
        <v>7.3464556568577235</v>
      </c>
      <c r="AP88" s="112">
        <f t="shared" si="53"/>
        <v>7.3464556360555902</v>
      </c>
      <c r="AQ88" s="112">
        <f t="shared" si="53"/>
        <v>7.3464551965806821</v>
      </c>
      <c r="AR88" s="112">
        <f t="shared" si="53"/>
        <v>7.3464459121238548</v>
      </c>
      <c r="AS88" s="112">
        <f t="shared" si="53"/>
        <v>7.3462498025804566</v>
      </c>
      <c r="AT88" s="112">
        <f t="shared" si="53"/>
        <v>7.3421235272500809</v>
      </c>
      <c r="AU88" s="112">
        <f t="shared" si="73"/>
        <v>7.2613401071555064</v>
      </c>
      <c r="AV88" s="112"/>
      <c r="AW88" s="112">
        <v>21500</v>
      </c>
      <c r="AX88" s="112">
        <f t="shared" si="41"/>
        <v>-5.4714880837257888E-2</v>
      </c>
      <c r="AY88" s="112">
        <f t="shared" si="42"/>
        <v>-6.0260905229797886E-2</v>
      </c>
      <c r="AZ88" s="112">
        <f t="shared" si="43"/>
        <v>5.5460243925399954E-3</v>
      </c>
      <c r="BA88" s="112">
        <f t="shared" si="44"/>
        <v>0.95514805236081002</v>
      </c>
      <c r="BB88" s="112">
        <f t="shared" si="45"/>
        <v>3.890600949885157E-2</v>
      </c>
      <c r="BC88" s="112">
        <f t="shared" si="46"/>
        <v>2.0493895383527443</v>
      </c>
      <c r="BD88" s="112">
        <f t="shared" si="47"/>
        <v>1.6454022637670604</v>
      </c>
      <c r="BE88" s="112">
        <f t="shared" si="51"/>
        <v>8.2439848605816479</v>
      </c>
      <c r="BF88" s="112">
        <f t="shared" si="51"/>
        <v>8.2439848603668437</v>
      </c>
      <c r="BG88" s="112">
        <f t="shared" si="51"/>
        <v>8.2439848661680593</v>
      </c>
      <c r="BH88" s="112">
        <f t="shared" si="49"/>
        <v>8.2439847094949901</v>
      </c>
      <c r="BI88" s="112">
        <f t="shared" si="49"/>
        <v>8.2439889407330735</v>
      </c>
      <c r="BJ88" s="112">
        <f t="shared" si="49"/>
        <v>8.2438746532376292</v>
      </c>
      <c r="BK88" s="112">
        <f t="shared" si="49"/>
        <v>8.2469505283050921</v>
      </c>
      <c r="BL88" s="112">
        <f t="shared" si="48"/>
        <v>8.1539063940256256</v>
      </c>
      <c r="BM88" s="112"/>
      <c r="BN88" s="112"/>
      <c r="BO88" s="112"/>
      <c r="BP88" s="112"/>
    </row>
    <row r="89" spans="1:68" s="158" customFormat="1" ht="12.95" customHeight="1" x14ac:dyDescent="0.2">
      <c r="A89" s="145" t="s">
        <v>44</v>
      </c>
      <c r="B89" s="189"/>
      <c r="C89" s="223">
        <v>46906.68</v>
      </c>
      <c r="D89" s="223"/>
      <c r="E89" s="112">
        <f t="shared" si="54"/>
        <v>14973.970092750116</v>
      </c>
      <c r="F89" s="112">
        <f t="shared" si="55"/>
        <v>14974</v>
      </c>
      <c r="G89" s="200">
        <f t="shared" si="56"/>
        <v>-2.0438799998373725E-2</v>
      </c>
      <c r="I89" s="158">
        <f t="shared" si="52"/>
        <v>-2.0438799998373725E-2</v>
      </c>
      <c r="O89" s="218"/>
      <c r="P89" s="221">
        <f t="shared" si="57"/>
        <v>31888.18</v>
      </c>
      <c r="R89" s="158">
        <f t="shared" si="58"/>
        <v>4.1774454537352174E-4</v>
      </c>
      <c r="S89" s="156">
        <v>0.1</v>
      </c>
      <c r="T89" s="158">
        <f t="shared" si="59"/>
        <v>4.1774454537352178E-5</v>
      </c>
      <c r="Y89" s="61"/>
      <c r="Z89" s="112">
        <f t="shared" si="60"/>
        <v>14974</v>
      </c>
      <c r="AA89" s="112">
        <f t="shared" si="61"/>
        <v>-7.582898884071064E-3</v>
      </c>
      <c r="AB89" s="112">
        <f t="shared" si="62"/>
        <v>-5.8139326341759015E-2</v>
      </c>
      <c r="AC89" s="112">
        <f t="shared" si="63"/>
        <v>-31888.200438799999</v>
      </c>
      <c r="AD89" s="112">
        <f t="shared" si="64"/>
        <v>-1.2855901114302661E-2</v>
      </c>
      <c r="AE89" s="112">
        <f t="shared" si="65"/>
        <v>1.652741934607284E-5</v>
      </c>
      <c r="AF89" s="112">
        <f t="shared" si="66"/>
        <v>-31888.200438799999</v>
      </c>
      <c r="AG89" s="139"/>
      <c r="AH89" s="112">
        <f t="shared" si="67"/>
        <v>3.7700526343385291E-2</v>
      </c>
      <c r="AI89" s="112">
        <f t="shared" si="68"/>
        <v>1.0391855929504006</v>
      </c>
      <c r="AJ89" s="112">
        <f t="shared" si="69"/>
        <v>0.80257024523677589</v>
      </c>
      <c r="AK89" s="112">
        <f t="shared" si="70"/>
        <v>8.9160853946545035E-2</v>
      </c>
      <c r="AL89" s="112">
        <f t="shared" si="71"/>
        <v>1.1567140923929995</v>
      </c>
      <c r="AM89" s="112">
        <f t="shared" si="72"/>
        <v>0.65282278689556272</v>
      </c>
      <c r="AN89" s="112">
        <f t="shared" si="53"/>
        <v>7.3523036005613092</v>
      </c>
      <c r="AO89" s="112">
        <f t="shared" si="53"/>
        <v>7.3523035996326422</v>
      </c>
      <c r="AP89" s="112">
        <f t="shared" si="53"/>
        <v>7.3523035798043574</v>
      </c>
      <c r="AQ89" s="112">
        <f t="shared" si="53"/>
        <v>7.3523031564442469</v>
      </c>
      <c r="AR89" s="112">
        <f t="shared" si="53"/>
        <v>7.3522941172237362</v>
      </c>
      <c r="AS89" s="112">
        <f t="shared" si="53"/>
        <v>7.3521011551026563</v>
      </c>
      <c r="AT89" s="112">
        <f t="shared" si="53"/>
        <v>7.347998005547109</v>
      </c>
      <c r="AU89" s="112">
        <f t="shared" si="73"/>
        <v>7.2669127000840392</v>
      </c>
      <c r="AV89" s="112"/>
      <c r="AW89" s="112">
        <v>21750</v>
      </c>
      <c r="AX89" s="112">
        <f t="shared" si="41"/>
        <v>-5.6695221806322547E-2</v>
      </c>
      <c r="AY89" s="112">
        <f t="shared" si="42"/>
        <v>-6.0799735096592436E-2</v>
      </c>
      <c r="AZ89" s="112">
        <f t="shared" si="43"/>
        <v>4.104513290269886E-3</v>
      </c>
      <c r="BA89" s="112">
        <f t="shared" si="44"/>
        <v>0.95245974809235068</v>
      </c>
      <c r="BB89" s="112">
        <f t="shared" si="45"/>
        <v>7.5586605374812791E-3</v>
      </c>
      <c r="BC89" s="112">
        <f t="shared" si="46"/>
        <v>2.0807466372210484</v>
      </c>
      <c r="BD89" s="112">
        <f t="shared" si="47"/>
        <v>1.7050723416690892</v>
      </c>
      <c r="BE89" s="112">
        <f t="shared" si="51"/>
        <v>8.2767045583894099</v>
      </c>
      <c r="BF89" s="112">
        <f t="shared" si="51"/>
        <v>8.2767045580500564</v>
      </c>
      <c r="BG89" s="112">
        <f t="shared" si="51"/>
        <v>8.2767045665435273</v>
      </c>
      <c r="BH89" s="112">
        <f t="shared" si="49"/>
        <v>8.2767043539650711</v>
      </c>
      <c r="BI89" s="112">
        <f t="shared" si="49"/>
        <v>8.2767096744452999</v>
      </c>
      <c r="BJ89" s="112">
        <f t="shared" si="49"/>
        <v>8.2765764928715129</v>
      </c>
      <c r="BK89" s="112">
        <f t="shared" si="49"/>
        <v>8.2798985061439563</v>
      </c>
      <c r="BL89" s="112">
        <f t="shared" si="48"/>
        <v>8.1878856191996068</v>
      </c>
      <c r="BM89" s="112"/>
      <c r="BN89" s="112"/>
      <c r="BO89" s="112"/>
      <c r="BP89" s="112"/>
    </row>
    <row r="90" spans="1:68" s="158" customFormat="1" ht="12.95" customHeight="1" x14ac:dyDescent="0.2">
      <c r="A90" s="144" t="s">
        <v>53</v>
      </c>
      <c r="C90" s="157">
        <v>46907.374000000003</v>
      </c>
      <c r="D90" s="157"/>
      <c r="E90" s="224">
        <f t="shared" si="54"/>
        <v>14974.985594219086</v>
      </c>
      <c r="F90" s="112">
        <f t="shared" si="55"/>
        <v>14975</v>
      </c>
      <c r="G90" s="200">
        <f t="shared" si="56"/>
        <v>-9.8449999932199717E-3</v>
      </c>
      <c r="I90" s="158">
        <f t="shared" si="52"/>
        <v>-9.8449999932199717E-3</v>
      </c>
      <c r="O90" s="218"/>
      <c r="P90" s="221">
        <f t="shared" si="57"/>
        <v>31888.874000000003</v>
      </c>
      <c r="R90" s="158">
        <f t="shared" si="58"/>
        <v>9.6924024866501242E-5</v>
      </c>
      <c r="S90" s="156">
        <v>0.1</v>
      </c>
      <c r="T90" s="158">
        <f t="shared" si="59"/>
        <v>9.6924024866501245E-6</v>
      </c>
      <c r="Y90" s="61"/>
      <c r="Z90" s="112">
        <f t="shared" si="60"/>
        <v>14975</v>
      </c>
      <c r="AA90" s="112">
        <f t="shared" si="61"/>
        <v>-7.5886519515017264E-3</v>
      </c>
      <c r="AB90" s="112">
        <f t="shared" si="62"/>
        <v>-4.7542202868836564E-2</v>
      </c>
      <c r="AC90" s="112">
        <f t="shared" si="63"/>
        <v>-31888.883844999997</v>
      </c>
      <c r="AD90" s="112">
        <f t="shared" si="64"/>
        <v>-2.2563480417182452E-3</v>
      </c>
      <c r="AE90" s="112">
        <f t="shared" si="65"/>
        <v>5.09110648536576E-7</v>
      </c>
      <c r="AF90" s="112">
        <f t="shared" si="66"/>
        <v>-31888.883844999997</v>
      </c>
      <c r="AG90" s="139"/>
      <c r="AH90" s="112">
        <f t="shared" si="67"/>
        <v>3.7697202875616592E-2</v>
      </c>
      <c r="AI90" s="112">
        <f t="shared" si="68"/>
        <v>1.039172317443839</v>
      </c>
      <c r="AJ90" s="112">
        <f t="shared" si="69"/>
        <v>0.80248141546033969</v>
      </c>
      <c r="AK90" s="112">
        <f t="shared" si="70"/>
        <v>8.9166687262849056E-2</v>
      </c>
      <c r="AL90" s="112">
        <f t="shared" si="71"/>
        <v>1.1568629814142581</v>
      </c>
      <c r="AM90" s="112">
        <f t="shared" si="72"/>
        <v>0.65292896314866544</v>
      </c>
      <c r="AN90" s="112">
        <f t="shared" si="53"/>
        <v>7.3524461950772722</v>
      </c>
      <c r="AO90" s="112">
        <f t="shared" si="53"/>
        <v>7.3524461941499393</v>
      </c>
      <c r="AP90" s="112">
        <f t="shared" si="53"/>
        <v>7.3524461743450091</v>
      </c>
      <c r="AQ90" s="112">
        <f t="shared" si="53"/>
        <v>7.3524457513735744</v>
      </c>
      <c r="AR90" s="112">
        <f t="shared" si="53"/>
        <v>7.3524367181031485</v>
      </c>
      <c r="AS90" s="112">
        <f t="shared" si="53"/>
        <v>7.3522438328483917</v>
      </c>
      <c r="AT90" s="112">
        <f t="shared" si="53"/>
        <v>7.348141254087226</v>
      </c>
      <c r="AU90" s="112">
        <f t="shared" si="73"/>
        <v>7.2670486169847353</v>
      </c>
      <c r="AV90" s="112"/>
      <c r="AW90" s="112">
        <v>22000</v>
      </c>
      <c r="AX90" s="112">
        <f t="shared" si="41"/>
        <v>-5.8673345257668569E-2</v>
      </c>
      <c r="AY90" s="112">
        <f t="shared" si="42"/>
        <v>-6.1335987335813948E-2</v>
      </c>
      <c r="AZ90" s="112">
        <f t="shared" si="43"/>
        <v>2.6626420781453784E-3</v>
      </c>
      <c r="BA90" s="112">
        <f t="shared" si="44"/>
        <v>0.94983275168993642</v>
      </c>
      <c r="BB90" s="112">
        <f t="shared" si="45"/>
        <v>-2.3621657970731274E-2</v>
      </c>
      <c r="BC90" s="112">
        <f t="shared" si="46"/>
        <v>2.1119292250043276</v>
      </c>
      <c r="BD90" s="112">
        <f t="shared" si="47"/>
        <v>1.7676607012163441</v>
      </c>
      <c r="BE90" s="112">
        <f t="shared" si="51"/>
        <v>8.3093330824324081</v>
      </c>
      <c r="BF90" s="112">
        <f t="shared" si="51"/>
        <v>8.3093330819185613</v>
      </c>
      <c r="BG90" s="112">
        <f t="shared" si="51"/>
        <v>8.3093330939156953</v>
      </c>
      <c r="BH90" s="112">
        <f t="shared" si="49"/>
        <v>8.3093328138102329</v>
      </c>
      <c r="BI90" s="112">
        <f t="shared" si="49"/>
        <v>8.3093393535867559</v>
      </c>
      <c r="BJ90" s="112">
        <f t="shared" si="49"/>
        <v>8.3091866430281112</v>
      </c>
      <c r="BK90" s="112">
        <f t="shared" si="49"/>
        <v>8.3127402572525799</v>
      </c>
      <c r="BL90" s="112">
        <f t="shared" si="48"/>
        <v>8.221864844373588</v>
      </c>
      <c r="BM90" s="112"/>
      <c r="BN90" s="112"/>
      <c r="BO90" s="112"/>
      <c r="BP90" s="112"/>
    </row>
    <row r="91" spans="1:68" s="158" customFormat="1" ht="12.95" customHeight="1" x14ac:dyDescent="0.2">
      <c r="A91" s="144" t="s">
        <v>44</v>
      </c>
      <c r="C91" s="157">
        <v>47184.839</v>
      </c>
      <c r="D91" s="157"/>
      <c r="E91" s="224">
        <f t="shared" si="54"/>
        <v>15380.988641894095</v>
      </c>
      <c r="F91" s="112">
        <f t="shared" si="55"/>
        <v>15381</v>
      </c>
      <c r="G91" s="200">
        <f t="shared" si="56"/>
        <v>-7.7621999953407794E-3</v>
      </c>
      <c r="I91" s="158">
        <f t="shared" si="52"/>
        <v>-7.7621999953407794E-3</v>
      </c>
      <c r="O91" s="218"/>
      <c r="P91" s="221">
        <f t="shared" si="57"/>
        <v>32166.339</v>
      </c>
      <c r="R91" s="158">
        <f t="shared" si="58"/>
        <v>6.0251748767668395E-5</v>
      </c>
      <c r="S91" s="156">
        <v>0.1</v>
      </c>
      <c r="T91" s="158">
        <f t="shared" si="59"/>
        <v>6.0251748767668395E-6</v>
      </c>
      <c r="Y91" s="61"/>
      <c r="Z91" s="112">
        <f t="shared" si="60"/>
        <v>15381</v>
      </c>
      <c r="AA91" s="112">
        <f t="shared" si="61"/>
        <v>-9.9796984079806791E-3</v>
      </c>
      <c r="AB91" s="112">
        <f t="shared" si="62"/>
        <v>-4.4051366418554755E-2</v>
      </c>
      <c r="AC91" s="112">
        <f t="shared" si="63"/>
        <v>-32166.346762199995</v>
      </c>
      <c r="AD91" s="112">
        <f t="shared" si="64"/>
        <v>2.2174984126398997E-3</v>
      </c>
      <c r="AE91" s="112">
        <f t="shared" si="65"/>
        <v>4.917299210060475E-7</v>
      </c>
      <c r="AF91" s="112">
        <f t="shared" si="66"/>
        <v>-32166.346762199995</v>
      </c>
      <c r="AG91" s="139"/>
      <c r="AH91" s="112">
        <f t="shared" si="67"/>
        <v>3.6289166423213975E-2</v>
      </c>
      <c r="AI91" s="112">
        <f t="shared" si="68"/>
        <v>1.0337428299074656</v>
      </c>
      <c r="AJ91" s="112">
        <f t="shared" si="69"/>
        <v>0.76517221409482072</v>
      </c>
      <c r="AK91" s="112">
        <f t="shared" si="70"/>
        <v>9.1359673823779936E-2</v>
      </c>
      <c r="AL91" s="112">
        <f t="shared" si="71"/>
        <v>1.2169965962077098</v>
      </c>
      <c r="AM91" s="112">
        <f t="shared" si="72"/>
        <v>0.69668593958727054</v>
      </c>
      <c r="AN91" s="112">
        <f t="shared" ref="AN91:AT100" si="74">$AU91+$AB$7*SIN(AO91)</f>
        <v>7.4101883066473579</v>
      </c>
      <c r="AO91" s="112">
        <f t="shared" si="74"/>
        <v>7.4101883061534659</v>
      </c>
      <c r="AP91" s="112">
        <f t="shared" si="74"/>
        <v>7.4101882943426673</v>
      </c>
      <c r="AQ91" s="112">
        <f t="shared" si="74"/>
        <v>7.4101880119024637</v>
      </c>
      <c r="AR91" s="112">
        <f t="shared" si="74"/>
        <v>7.4101812577549007</v>
      </c>
      <c r="AS91" s="112">
        <f t="shared" si="74"/>
        <v>7.4100197706906004</v>
      </c>
      <c r="AT91" s="112">
        <f t="shared" si="74"/>
        <v>7.4061749114367466</v>
      </c>
      <c r="AU91" s="112">
        <f t="shared" si="73"/>
        <v>7.3222308786672796</v>
      </c>
      <c r="AV91" s="112"/>
      <c r="AW91" s="112">
        <v>22250</v>
      </c>
      <c r="AX91" s="112">
        <f t="shared" si="41"/>
        <v>-6.0647780320161625E-2</v>
      </c>
      <c r="AY91" s="112">
        <f t="shared" si="42"/>
        <v>-6.1869661947462427E-2</v>
      </c>
      <c r="AZ91" s="112">
        <f t="shared" si="43"/>
        <v>1.2218816273007996E-3</v>
      </c>
      <c r="BA91" s="112">
        <f t="shared" si="44"/>
        <v>0.94726844821565115</v>
      </c>
      <c r="BB91" s="112">
        <f t="shared" si="45"/>
        <v>-5.4609294646053574E-2</v>
      </c>
      <c r="BC91" s="112">
        <f t="shared" si="46"/>
        <v>2.1429418432838019</v>
      </c>
      <c r="BD91" s="112">
        <f t="shared" si="47"/>
        <v>1.8334263007098761</v>
      </c>
      <c r="BE91" s="112">
        <f t="shared" si="51"/>
        <v>8.3418725599072712</v>
      </c>
      <c r="BF91" s="112">
        <f t="shared" si="51"/>
        <v>8.3418725591573306</v>
      </c>
      <c r="BG91" s="112">
        <f t="shared" si="51"/>
        <v>8.3418725755840519</v>
      </c>
      <c r="BH91" s="112">
        <f t="shared" si="49"/>
        <v>8.3418722157731615</v>
      </c>
      <c r="BI91" s="112">
        <f t="shared" si="49"/>
        <v>8.3418800970147302</v>
      </c>
      <c r="BJ91" s="112">
        <f t="shared" si="49"/>
        <v>8.341707440724262</v>
      </c>
      <c r="BK91" s="112">
        <f t="shared" si="49"/>
        <v>8.3454770948182198</v>
      </c>
      <c r="BL91" s="112">
        <f t="shared" si="48"/>
        <v>8.2558440695475674</v>
      </c>
      <c r="BM91" s="112"/>
      <c r="BN91" s="112"/>
      <c r="BO91" s="112"/>
      <c r="BP91" s="112"/>
    </row>
    <row r="92" spans="1:68" s="158" customFormat="1" ht="12.95" customHeight="1" x14ac:dyDescent="0.2">
      <c r="A92" s="144" t="s">
        <v>44</v>
      </c>
      <c r="C92" s="157">
        <v>47204.656999999999</v>
      </c>
      <c r="D92" s="157"/>
      <c r="E92" s="224">
        <f t="shared" si="54"/>
        <v>15409.987500845036</v>
      </c>
      <c r="F92" s="112">
        <f t="shared" si="55"/>
        <v>15410</v>
      </c>
      <c r="G92" s="200">
        <f t="shared" si="56"/>
        <v>-8.5419999959412962E-3</v>
      </c>
      <c r="I92" s="158">
        <f t="shared" si="52"/>
        <v>-8.5419999959412962E-3</v>
      </c>
      <c r="O92" s="218"/>
      <c r="P92" s="221">
        <f t="shared" si="57"/>
        <v>32186.156999999999</v>
      </c>
      <c r="R92" s="158">
        <f t="shared" si="58"/>
        <v>7.2965763930661111E-5</v>
      </c>
      <c r="S92" s="156">
        <v>0.1</v>
      </c>
      <c r="T92" s="158">
        <f t="shared" si="59"/>
        <v>7.2965763930661117E-6</v>
      </c>
      <c r="Y92" s="61"/>
      <c r="Z92" s="112">
        <f t="shared" si="60"/>
        <v>15410</v>
      </c>
      <c r="AA92" s="112">
        <f t="shared" si="61"/>
        <v>-1.0154616946855877E-2</v>
      </c>
      <c r="AB92" s="112">
        <f t="shared" si="62"/>
        <v>-4.4726202746396569E-2</v>
      </c>
      <c r="AC92" s="112">
        <f t="shared" si="63"/>
        <v>-32186.165541999995</v>
      </c>
      <c r="AD92" s="112">
        <f t="shared" si="64"/>
        <v>1.6126169509145805E-3</v>
      </c>
      <c r="AE92" s="112">
        <f t="shared" si="65"/>
        <v>2.6005334303770382E-7</v>
      </c>
      <c r="AF92" s="112">
        <f t="shared" si="66"/>
        <v>-32186.165541999995</v>
      </c>
      <c r="AG92" s="139"/>
      <c r="AH92" s="112">
        <f t="shared" si="67"/>
        <v>3.6184202750455273E-2</v>
      </c>
      <c r="AI92" s="112">
        <f t="shared" si="68"/>
        <v>1.0333523159228319</v>
      </c>
      <c r="AJ92" s="112">
        <f t="shared" si="69"/>
        <v>0.7624153916876879</v>
      </c>
      <c r="AK92" s="112">
        <f t="shared" si="70"/>
        <v>9.1502959481839855E-2</v>
      </c>
      <c r="AL92" s="112">
        <f t="shared" si="71"/>
        <v>1.2212677081775514</v>
      </c>
      <c r="AM92" s="112">
        <f t="shared" si="72"/>
        <v>0.69986276450052898</v>
      </c>
      <c r="AN92" s="112">
        <f t="shared" si="74"/>
        <v>7.4143011385587618</v>
      </c>
      <c r="AO92" s="112">
        <f t="shared" si="74"/>
        <v>7.4143011380883799</v>
      </c>
      <c r="AP92" s="112">
        <f t="shared" si="74"/>
        <v>7.4143011267415337</v>
      </c>
      <c r="AQ92" s="112">
        <f t="shared" si="74"/>
        <v>7.414300853025976</v>
      </c>
      <c r="AR92" s="112">
        <f t="shared" si="74"/>
        <v>7.4142942503402303</v>
      </c>
      <c r="AS92" s="112">
        <f t="shared" si="74"/>
        <v>7.4141350055541606</v>
      </c>
      <c r="AT92" s="112">
        <f t="shared" si="74"/>
        <v>7.4103104920159319</v>
      </c>
      <c r="AU92" s="112">
        <f t="shared" si="73"/>
        <v>7.326172468787461</v>
      </c>
      <c r="AV92" s="112"/>
      <c r="AW92" s="112">
        <v>22500</v>
      </c>
      <c r="AX92" s="112">
        <f t="shared" si="41"/>
        <v>-6.2617081038616587E-2</v>
      </c>
      <c r="AY92" s="112">
        <f t="shared" si="42"/>
        <v>-6.2400758931537868E-2</v>
      </c>
      <c r="AZ92" s="112">
        <f t="shared" si="43"/>
        <v>-2.1632210707871625E-4</v>
      </c>
      <c r="BA92" s="112">
        <f t="shared" si="44"/>
        <v>0.94476812186308312</v>
      </c>
      <c r="BB92" s="112">
        <f t="shared" si="45"/>
        <v>-8.5379644100837843E-2</v>
      </c>
      <c r="BC92" s="112">
        <f t="shared" si="46"/>
        <v>2.1737890873632435</v>
      </c>
      <c r="BD92" s="112">
        <f t="shared" si="47"/>
        <v>1.9026589436878643</v>
      </c>
      <c r="BE92" s="112">
        <f t="shared" si="51"/>
        <v>8.374325163778801</v>
      </c>
      <c r="BF92" s="112">
        <f t="shared" si="51"/>
        <v>8.374325162719126</v>
      </c>
      <c r="BG92" s="112">
        <f t="shared" si="51"/>
        <v>8.3743251846036912</v>
      </c>
      <c r="BH92" s="112">
        <f t="shared" si="49"/>
        <v>8.3743247326400958</v>
      </c>
      <c r="BI92" s="112">
        <f t="shared" si="49"/>
        <v>8.3743340665932084</v>
      </c>
      <c r="BJ92" s="112">
        <f t="shared" si="49"/>
        <v>8.3741412709104477</v>
      </c>
      <c r="BK92" s="112">
        <f t="shared" si="49"/>
        <v>8.3781104531483752</v>
      </c>
      <c r="BL92" s="112">
        <f t="shared" si="48"/>
        <v>8.2898232947215487</v>
      </c>
      <c r="BM92" s="112"/>
      <c r="BN92" s="112"/>
      <c r="BO92" s="112"/>
      <c r="BP92" s="112"/>
    </row>
    <row r="93" spans="1:68" s="158" customFormat="1" ht="12.95" customHeight="1" x14ac:dyDescent="0.2">
      <c r="A93" s="144" t="s">
        <v>44</v>
      </c>
      <c r="C93" s="157">
        <v>47232.677000000003</v>
      </c>
      <c r="D93" s="157"/>
      <c r="E93" s="224">
        <f t="shared" si="54"/>
        <v>15450.988006839867</v>
      </c>
      <c r="F93" s="112">
        <f t="shared" si="55"/>
        <v>15451</v>
      </c>
      <c r="G93" s="200">
        <f t="shared" si="56"/>
        <v>-8.1961999894701876E-3</v>
      </c>
      <c r="I93" s="158">
        <f t="shared" si="52"/>
        <v>-8.1961999894701876E-3</v>
      </c>
      <c r="O93" s="218"/>
      <c r="P93" s="221">
        <f t="shared" si="57"/>
        <v>32214.177000000003</v>
      </c>
      <c r="R93" s="158">
        <f t="shared" si="58"/>
        <v>6.7177694267391106E-5</v>
      </c>
      <c r="S93" s="156">
        <v>0.1</v>
      </c>
      <c r="T93" s="158">
        <f t="shared" si="59"/>
        <v>6.7177694267391109E-6</v>
      </c>
      <c r="Y93" s="61"/>
      <c r="Z93" s="112">
        <f t="shared" si="60"/>
        <v>15451</v>
      </c>
      <c r="AA93" s="112">
        <f t="shared" si="61"/>
        <v>-1.0402831883061216E-2</v>
      </c>
      <c r="AB93" s="112">
        <f t="shared" si="62"/>
        <v>-4.4231030328659195E-2</v>
      </c>
      <c r="AC93" s="112">
        <f t="shared" si="63"/>
        <v>-32214.185196199993</v>
      </c>
      <c r="AD93" s="112">
        <f t="shared" si="64"/>
        <v>2.2066318935910281E-3</v>
      </c>
      <c r="AE93" s="112">
        <f t="shared" si="65"/>
        <v>4.8692243138131263E-7</v>
      </c>
      <c r="AF93" s="112">
        <f t="shared" si="66"/>
        <v>-32214.185196199993</v>
      </c>
      <c r="AG93" s="139"/>
      <c r="AH93" s="112">
        <f t="shared" si="67"/>
        <v>3.6034830339189007E-2</v>
      </c>
      <c r="AI93" s="112">
        <f t="shared" si="68"/>
        <v>1.0327996786295213</v>
      </c>
      <c r="AJ93" s="112">
        <f t="shared" si="69"/>
        <v>0.75849768527689154</v>
      </c>
      <c r="AK93" s="112">
        <f t="shared" si="70"/>
        <v>9.1702506253382998E-2</v>
      </c>
      <c r="AL93" s="112">
        <f t="shared" si="71"/>
        <v>1.2273006681104355</v>
      </c>
      <c r="AM93" s="112">
        <f t="shared" si="72"/>
        <v>0.70436626124237756</v>
      </c>
      <c r="AN93" s="112">
        <f t="shared" si="74"/>
        <v>7.4201131790254617</v>
      </c>
      <c r="AO93" s="112">
        <f t="shared" si="74"/>
        <v>7.4201131785868295</v>
      </c>
      <c r="AP93" s="112">
        <f t="shared" si="74"/>
        <v>7.4201131678733194</v>
      </c>
      <c r="AQ93" s="112">
        <f t="shared" si="74"/>
        <v>7.4201129061978701</v>
      </c>
      <c r="AR93" s="112">
        <f t="shared" si="74"/>
        <v>7.4201065148705991</v>
      </c>
      <c r="AS93" s="112">
        <f t="shared" si="74"/>
        <v>7.4199504364018107</v>
      </c>
      <c r="AT93" s="112">
        <f t="shared" si="74"/>
        <v>7.4161551161721784</v>
      </c>
      <c r="AU93" s="112">
        <f t="shared" si="73"/>
        <v>7.3317450617159938</v>
      </c>
      <c r="AV93" s="112"/>
      <c r="AW93" s="112">
        <v>22750</v>
      </c>
      <c r="AX93" s="112">
        <f t="shared" si="41"/>
        <v>-6.4579826724259812E-2</v>
      </c>
      <c r="AY93" s="112">
        <f t="shared" si="42"/>
        <v>-6.2929278288040263E-2</v>
      </c>
      <c r="AZ93" s="112">
        <f t="shared" si="43"/>
        <v>-1.6505484362195426E-3</v>
      </c>
      <c r="BA93" s="112">
        <f t="shared" si="44"/>
        <v>0.94233296143408007</v>
      </c>
      <c r="BB93" s="112">
        <f t="shared" si="45"/>
        <v>-0.11590910997480244</v>
      </c>
      <c r="BC93" s="112">
        <f t="shared" si="46"/>
        <v>2.2044755997731609</v>
      </c>
      <c r="BD93" s="112">
        <f t="shared" si="47"/>
        <v>1.9756840423291497</v>
      </c>
      <c r="BE93" s="112">
        <f t="shared" si="51"/>
        <v>8.406693109413979</v>
      </c>
      <c r="BF93" s="112">
        <f t="shared" si="51"/>
        <v>8.4066931079590752</v>
      </c>
      <c r="BG93" s="112">
        <f t="shared" si="51"/>
        <v>8.4066931364138497</v>
      </c>
      <c r="BH93" s="112">
        <f t="shared" si="49"/>
        <v>8.406692579899909</v>
      </c>
      <c r="BI93" s="112">
        <f t="shared" si="49"/>
        <v>8.4067034640198539</v>
      </c>
      <c r="BJ93" s="112">
        <f t="shared" si="49"/>
        <v>8.4064905610516707</v>
      </c>
      <c r="BK93" s="112">
        <f t="shared" si="49"/>
        <v>8.410641886014897</v>
      </c>
      <c r="BL93" s="112">
        <f t="shared" si="48"/>
        <v>8.3238025198955281</v>
      </c>
      <c r="BM93" s="112"/>
      <c r="BN93" s="112"/>
      <c r="BO93" s="112"/>
      <c r="BP93" s="112"/>
    </row>
    <row r="94" spans="1:68" s="158" customFormat="1" ht="12.95" customHeight="1" x14ac:dyDescent="0.2">
      <c r="A94" s="144" t="s">
        <v>53</v>
      </c>
      <c r="C94" s="157">
        <v>47263.432000000001</v>
      </c>
      <c r="D94" s="157"/>
      <c r="E94" s="224">
        <f t="shared" si="54"/>
        <v>15495.990525107914</v>
      </c>
      <c r="F94" s="112">
        <f t="shared" si="55"/>
        <v>15496</v>
      </c>
      <c r="G94" s="200">
        <f t="shared" si="56"/>
        <v>-6.4751999962027185E-3</v>
      </c>
      <c r="I94" s="158">
        <f t="shared" ref="I94:I114" si="75">G94</f>
        <v>-6.4751999962027185E-3</v>
      </c>
      <c r="O94" s="218"/>
      <c r="P94" s="221">
        <f t="shared" si="57"/>
        <v>32244.932000000001</v>
      </c>
      <c r="R94" s="158">
        <f t="shared" si="58"/>
        <v>4.1928214990823683E-5</v>
      </c>
      <c r="S94" s="156">
        <v>0.1</v>
      </c>
      <c r="T94" s="158">
        <f t="shared" si="59"/>
        <v>4.1928214990823681E-6</v>
      </c>
      <c r="Y94" s="61"/>
      <c r="Z94" s="112">
        <f t="shared" si="60"/>
        <v>15496</v>
      </c>
      <c r="AA94" s="112">
        <f t="shared" si="61"/>
        <v>-1.0676490860540219E-2</v>
      </c>
      <c r="AB94" s="112">
        <f t="shared" si="62"/>
        <v>-4.2344777252666915E-2</v>
      </c>
      <c r="AC94" s="112">
        <f t="shared" si="63"/>
        <v>-32244.938475199997</v>
      </c>
      <c r="AD94" s="112">
        <f t="shared" si="64"/>
        <v>4.2012908643375008E-3</v>
      </c>
      <c r="AE94" s="112">
        <f t="shared" si="65"/>
        <v>1.7650844926765747E-6</v>
      </c>
      <c r="AF94" s="112">
        <f t="shared" si="66"/>
        <v>-32244.938475199997</v>
      </c>
      <c r="AG94" s="139"/>
      <c r="AH94" s="112">
        <f t="shared" si="67"/>
        <v>3.5869577256464197E-2</v>
      </c>
      <c r="AI94" s="112">
        <f t="shared" si="68"/>
        <v>1.0321924352194429</v>
      </c>
      <c r="AJ94" s="112">
        <f t="shared" si="69"/>
        <v>0.75417087144146155</v>
      </c>
      <c r="AK94" s="112">
        <f t="shared" si="70"/>
        <v>9.1917439509559801E-2</v>
      </c>
      <c r="AL94" s="112">
        <f t="shared" si="71"/>
        <v>1.2339147774200236</v>
      </c>
      <c r="AM94" s="112">
        <f t="shared" si="72"/>
        <v>0.7093256212772151</v>
      </c>
      <c r="AN94" s="112">
        <f t="shared" si="74"/>
        <v>7.4264886668460086</v>
      </c>
      <c r="AO94" s="112">
        <f t="shared" si="74"/>
        <v>7.4264886664402834</v>
      </c>
      <c r="AP94" s="112">
        <f t="shared" si="74"/>
        <v>7.4264886563920403</v>
      </c>
      <c r="AQ94" s="112">
        <f t="shared" si="74"/>
        <v>7.4264884075361559</v>
      </c>
      <c r="AR94" s="112">
        <f t="shared" si="74"/>
        <v>7.4264822443872589</v>
      </c>
      <c r="AS94" s="112">
        <f t="shared" si="74"/>
        <v>7.4263296348276917</v>
      </c>
      <c r="AT94" s="112">
        <f t="shared" si="74"/>
        <v>7.4225669299322279</v>
      </c>
      <c r="AU94" s="112">
        <f t="shared" si="73"/>
        <v>7.3378613222473099</v>
      </c>
      <c r="AV94" s="112"/>
      <c r="AW94" s="112">
        <v>23000</v>
      </c>
      <c r="AX94" s="112">
        <f t="shared" si="41"/>
        <v>-6.6534622234520863E-2</v>
      </c>
      <c r="AY94" s="112">
        <f t="shared" si="42"/>
        <v>-6.3455220016969627E-2</v>
      </c>
      <c r="AZ94" s="112">
        <f t="shared" si="43"/>
        <v>-3.0794022175512329E-3</v>
      </c>
      <c r="BA94" s="112">
        <f t="shared" si="44"/>
        <v>0.93996406567944124</v>
      </c>
      <c r="BB94" s="112">
        <f t="shared" si="45"/>
        <v>-0.14617506721912393</v>
      </c>
      <c r="BC94" s="112">
        <f t="shared" si="46"/>
        <v>2.2350060642661096</v>
      </c>
      <c r="BD94" s="112">
        <f t="shared" si="47"/>
        <v>2.0528682908816887</v>
      </c>
      <c r="BE94" s="112">
        <f t="shared" si="51"/>
        <v>8.4389786514015803</v>
      </c>
      <c r="BF94" s="112">
        <f t="shared" si="51"/>
        <v>8.4389786494549011</v>
      </c>
      <c r="BG94" s="112">
        <f t="shared" si="51"/>
        <v>8.4389786856523301</v>
      </c>
      <c r="BH94" s="112">
        <f t="shared" si="49"/>
        <v>8.4389780125804634</v>
      </c>
      <c r="BI94" s="112">
        <f t="shared" si="49"/>
        <v>8.4389905278805255</v>
      </c>
      <c r="BJ94" s="112">
        <f t="shared" si="49"/>
        <v>8.4387577759411858</v>
      </c>
      <c r="BK94" s="112">
        <f t="shared" si="49"/>
        <v>8.443073064860215</v>
      </c>
      <c r="BL94" s="112">
        <f t="shared" si="48"/>
        <v>8.3577817450695093</v>
      </c>
      <c r="BM94" s="112"/>
      <c r="BN94" s="112"/>
      <c r="BO94" s="112"/>
      <c r="BP94" s="112"/>
    </row>
    <row r="95" spans="1:68" s="158" customFormat="1" ht="12.95" customHeight="1" x14ac:dyDescent="0.2">
      <c r="A95" s="144" t="s">
        <v>53</v>
      </c>
      <c r="C95" s="157">
        <v>47587.364999999998</v>
      </c>
      <c r="D95" s="157"/>
      <c r="E95" s="224">
        <f t="shared" si="54"/>
        <v>15969.988273445577</v>
      </c>
      <c r="F95" s="112">
        <f t="shared" si="55"/>
        <v>15970</v>
      </c>
      <c r="G95" s="200">
        <f t="shared" si="56"/>
        <v>-8.0139999990933575E-3</v>
      </c>
      <c r="I95" s="158">
        <f t="shared" si="75"/>
        <v>-8.0139999990933575E-3</v>
      </c>
      <c r="O95" s="218"/>
      <c r="P95" s="221">
        <f t="shared" si="57"/>
        <v>32568.864999999998</v>
      </c>
      <c r="R95" s="158">
        <f t="shared" si="58"/>
        <v>6.4224195985468333E-5</v>
      </c>
      <c r="S95" s="156">
        <v>0.1</v>
      </c>
      <c r="T95" s="158">
        <f t="shared" si="59"/>
        <v>6.4224195985468333E-6</v>
      </c>
      <c r="Y95" s="61"/>
      <c r="Z95" s="112">
        <f t="shared" si="60"/>
        <v>15970</v>
      </c>
      <c r="AA95" s="112">
        <f t="shared" si="61"/>
        <v>-1.3634700143145453E-2</v>
      </c>
      <c r="AB95" s="112">
        <f t="shared" si="62"/>
        <v>-4.2062170502906691E-2</v>
      </c>
      <c r="AC95" s="112">
        <f t="shared" si="63"/>
        <v>-32568.873013999997</v>
      </c>
      <c r="AD95" s="112">
        <f t="shared" si="64"/>
        <v>5.6207001440520959E-3</v>
      </c>
      <c r="AE95" s="112">
        <f t="shared" si="65"/>
        <v>3.1592270109347255E-6</v>
      </c>
      <c r="AF95" s="112">
        <f t="shared" si="66"/>
        <v>-32568.873013999997</v>
      </c>
      <c r="AG95" s="139"/>
      <c r="AH95" s="112">
        <f t="shared" si="67"/>
        <v>3.4048170503813334E-2</v>
      </c>
      <c r="AI95" s="112">
        <f t="shared" si="68"/>
        <v>1.0257602165960928</v>
      </c>
      <c r="AJ95" s="112">
        <f t="shared" si="69"/>
        <v>0.70696331284201142</v>
      </c>
      <c r="AK95" s="112">
        <f t="shared" si="70"/>
        <v>9.3923265553716759E-2</v>
      </c>
      <c r="AL95" s="112">
        <f t="shared" si="71"/>
        <v>1.3031100806392117</v>
      </c>
      <c r="AM95" s="112">
        <f t="shared" si="72"/>
        <v>0.76266102000799507</v>
      </c>
      <c r="AN95" s="112">
        <f t="shared" si="74"/>
        <v>7.4934151890470941</v>
      </c>
      <c r="AO95" s="112">
        <f t="shared" si="74"/>
        <v>7.493415188884212</v>
      </c>
      <c r="AP95" s="112">
        <f t="shared" si="74"/>
        <v>7.4934151841437906</v>
      </c>
      <c r="AQ95" s="112">
        <f t="shared" si="74"/>
        <v>7.4934150461814797</v>
      </c>
      <c r="AR95" s="112">
        <f t="shared" si="74"/>
        <v>7.4934110310333377</v>
      </c>
      <c r="AS95" s="112">
        <f t="shared" si="74"/>
        <v>7.4932941959978088</v>
      </c>
      <c r="AT95" s="112">
        <f t="shared" si="74"/>
        <v>7.489910164913562</v>
      </c>
      <c r="AU95" s="112">
        <f t="shared" si="73"/>
        <v>7.4022859331771773</v>
      </c>
      <c r="AV95" s="112"/>
      <c r="AW95" s="112">
        <v>23250</v>
      </c>
      <c r="AX95" s="112">
        <f t="shared" si="41"/>
        <v>-6.8480098188296853E-2</v>
      </c>
      <c r="AY95" s="112">
        <f t="shared" si="42"/>
        <v>-6.3978584118325965E-2</v>
      </c>
      <c r="AZ95" s="112">
        <f t="shared" si="43"/>
        <v>-4.5015140699708944E-3</v>
      </c>
      <c r="BA95" s="112">
        <f t="shared" si="44"/>
        <v>0.9376624484903362</v>
      </c>
      <c r="BB95" s="112">
        <f t="shared" si="45"/>
        <v>-0.17615582388424134</v>
      </c>
      <c r="BC95" s="112">
        <f t="shared" si="46"/>
        <v>2.2653852002830139</v>
      </c>
      <c r="BD95" s="112">
        <f t="shared" si="47"/>
        <v>2.1346264586549752</v>
      </c>
      <c r="BE95" s="112">
        <f t="shared" si="51"/>
        <v>8.4711840805524226</v>
      </c>
      <c r="BF95" s="112">
        <f t="shared" si="51"/>
        <v>8.4711840780078731</v>
      </c>
      <c r="BG95" s="112">
        <f t="shared" si="51"/>
        <v>8.4711841231511436</v>
      </c>
      <c r="BH95" s="112">
        <f t="shared" si="49"/>
        <v>8.471183322256854</v>
      </c>
      <c r="BI95" s="112">
        <f t="shared" si="49"/>
        <v>8.4711975309215042</v>
      </c>
      <c r="BJ95" s="112">
        <f t="shared" si="49"/>
        <v>8.4709454127580841</v>
      </c>
      <c r="BK95" s="112">
        <f t="shared" si="49"/>
        <v>8.475405776867678</v>
      </c>
      <c r="BL95" s="112">
        <f t="shared" si="48"/>
        <v>8.3917609702434905</v>
      </c>
      <c r="BM95" s="112"/>
      <c r="BN95" s="112"/>
      <c r="BO95" s="112"/>
      <c r="BP95" s="112"/>
    </row>
    <row r="96" spans="1:68" s="158" customFormat="1" ht="12.95" customHeight="1" x14ac:dyDescent="0.2">
      <c r="A96" s="144" t="s">
        <v>44</v>
      </c>
      <c r="C96" s="157">
        <v>47597.605000000003</v>
      </c>
      <c r="D96" s="157"/>
      <c r="E96" s="224">
        <f t="shared" si="54"/>
        <v>15984.972041517925</v>
      </c>
      <c r="F96" s="112">
        <f t="shared" si="55"/>
        <v>15985</v>
      </c>
      <c r="G96" s="200">
        <f t="shared" si="56"/>
        <v>-1.9106999992800411E-2</v>
      </c>
      <c r="I96" s="158">
        <f t="shared" si="75"/>
        <v>-1.9106999992800411E-2</v>
      </c>
      <c r="O96" s="218"/>
      <c r="P96" s="221">
        <f t="shared" si="57"/>
        <v>32579.105000000003</v>
      </c>
      <c r="R96" s="158">
        <f t="shared" si="58"/>
        <v>3.6507744872487491E-4</v>
      </c>
      <c r="S96" s="156">
        <v>0.1</v>
      </c>
      <c r="T96" s="158">
        <f t="shared" si="59"/>
        <v>3.650774487248749E-5</v>
      </c>
      <c r="Y96" s="61"/>
      <c r="Z96" s="112">
        <f t="shared" si="60"/>
        <v>15985</v>
      </c>
      <c r="AA96" s="112">
        <f t="shared" si="61"/>
        <v>-1.3730501887616681E-2</v>
      </c>
      <c r="AB96" s="112">
        <f t="shared" si="62"/>
        <v>-5.3095192260562682E-2</v>
      </c>
      <c r="AC96" s="112">
        <f t="shared" si="63"/>
        <v>-32579.124106999996</v>
      </c>
      <c r="AD96" s="112">
        <f t="shared" si="64"/>
        <v>-5.3764981051837302E-3</v>
      </c>
      <c r="AE96" s="112">
        <f t="shared" si="65"/>
        <v>2.8906731875044246E-6</v>
      </c>
      <c r="AF96" s="112">
        <f t="shared" si="66"/>
        <v>-32579.124106999996</v>
      </c>
      <c r="AG96" s="139"/>
      <c r="AH96" s="112">
        <f t="shared" si="67"/>
        <v>3.3988192267762271E-2</v>
      </c>
      <c r="AI96" s="112">
        <f t="shared" si="68"/>
        <v>1.0255558166377383</v>
      </c>
      <c r="AJ96" s="112">
        <f t="shared" si="69"/>
        <v>0.70542294963931618</v>
      </c>
      <c r="AK96" s="112">
        <f t="shared" si="70"/>
        <v>9.3979087074358814E-2</v>
      </c>
      <c r="AL96" s="112">
        <f t="shared" si="71"/>
        <v>1.3052856774305586</v>
      </c>
      <c r="AM96" s="112">
        <f t="shared" si="72"/>
        <v>0.76438296757655677</v>
      </c>
      <c r="AN96" s="112">
        <f t="shared" si="74"/>
        <v>7.4955262769607147</v>
      </c>
      <c r="AO96" s="112">
        <f t="shared" si="74"/>
        <v>7.4955262768029494</v>
      </c>
      <c r="AP96" s="112">
        <f t="shared" si="74"/>
        <v>7.495526272185594</v>
      </c>
      <c r="AQ96" s="112">
        <f t="shared" si="74"/>
        <v>7.4955261370479942</v>
      </c>
      <c r="AR96" s="112">
        <f t="shared" si="74"/>
        <v>7.4955221819546196</v>
      </c>
      <c r="AS96" s="112">
        <f t="shared" si="74"/>
        <v>7.4954064461027281</v>
      </c>
      <c r="AT96" s="112">
        <f t="shared" si="74"/>
        <v>7.4920354051683304</v>
      </c>
      <c r="AU96" s="112">
        <f t="shared" si="73"/>
        <v>7.404324686687616</v>
      </c>
      <c r="AV96" s="112"/>
      <c r="AW96" s="112">
        <v>23500</v>
      </c>
      <c r="AX96" s="112">
        <f t="shared" si="41"/>
        <v>-7.0414911122573268E-2</v>
      </c>
      <c r="AY96" s="112">
        <f t="shared" si="42"/>
        <v>-6.4499370592109265E-2</v>
      </c>
      <c r="AZ96" s="112">
        <f t="shared" si="43"/>
        <v>-5.9155405304639995E-3</v>
      </c>
      <c r="BA96" s="112">
        <f t="shared" si="44"/>
        <v>0.93542904392963644</v>
      </c>
      <c r="BB96" s="112">
        <f t="shared" si="45"/>
        <v>-0.20583058264003012</v>
      </c>
      <c r="BC96" s="112">
        <f t="shared" si="46"/>
        <v>2.295617757870164</v>
      </c>
      <c r="BD96" s="112">
        <f t="shared" si="47"/>
        <v>2.2214295691301951</v>
      </c>
      <c r="BE96" s="112">
        <f t="shared" si="51"/>
        <v>8.5033117210750078</v>
      </c>
      <c r="BF96" s="112">
        <f t="shared" si="51"/>
        <v>8.5033117178191286</v>
      </c>
      <c r="BG96" s="112">
        <f t="shared" si="51"/>
        <v>8.5033117731082299</v>
      </c>
      <c r="BH96" s="112">
        <f t="shared" si="49"/>
        <v>8.5033108342261361</v>
      </c>
      <c r="BI96" s="112">
        <f t="shared" si="49"/>
        <v>8.5033267775288088</v>
      </c>
      <c r="BJ96" s="112">
        <f t="shared" si="49"/>
        <v>8.5030559963780981</v>
      </c>
      <c r="BK96" s="112">
        <f t="shared" si="49"/>
        <v>8.5076419228983049</v>
      </c>
      <c r="BL96" s="112">
        <f t="shared" si="48"/>
        <v>8.42574019541747</v>
      </c>
      <c r="BM96" s="112"/>
      <c r="BN96" s="112"/>
      <c r="BO96" s="112"/>
      <c r="BP96" s="112"/>
    </row>
    <row r="97" spans="1:68" s="158" customFormat="1" ht="12.95" customHeight="1" x14ac:dyDescent="0.2">
      <c r="A97" s="144" t="s">
        <v>53</v>
      </c>
      <c r="C97" s="157">
        <v>47613.34</v>
      </c>
      <c r="D97" s="157"/>
      <c r="E97" s="224">
        <f t="shared" si="54"/>
        <v>16007.996415601732</v>
      </c>
      <c r="F97" s="112">
        <f t="shared" si="55"/>
        <v>16008</v>
      </c>
      <c r="G97" s="200">
        <f t="shared" si="56"/>
        <v>-2.4495999969076365E-3</v>
      </c>
      <c r="I97" s="158">
        <f t="shared" si="75"/>
        <v>-2.4495999969076365E-3</v>
      </c>
      <c r="O97" s="218"/>
      <c r="P97" s="221">
        <f t="shared" si="57"/>
        <v>32594.839999999997</v>
      </c>
      <c r="R97" s="158">
        <f t="shared" si="58"/>
        <v>6.0005401448498929E-6</v>
      </c>
      <c r="S97" s="156">
        <v>0.1</v>
      </c>
      <c r="T97" s="158">
        <f t="shared" si="59"/>
        <v>6.0005401448498929E-7</v>
      </c>
      <c r="Y97" s="61"/>
      <c r="Z97" s="112">
        <f t="shared" si="60"/>
        <v>16008</v>
      </c>
      <c r="AA97" s="112">
        <f t="shared" si="61"/>
        <v>-1.387765064109555E-2</v>
      </c>
      <c r="AB97" s="112">
        <f t="shared" si="62"/>
        <v>-3.6345554867996635E-2</v>
      </c>
      <c r="AC97" s="112">
        <f t="shared" si="63"/>
        <v>-32594.842449599993</v>
      </c>
      <c r="AD97" s="112">
        <f t="shared" si="64"/>
        <v>1.1428050644187913E-2</v>
      </c>
      <c r="AE97" s="112">
        <f t="shared" si="65"/>
        <v>1.3060034152612379E-5</v>
      </c>
      <c r="AF97" s="112">
        <f t="shared" si="66"/>
        <v>-32594.842449599993</v>
      </c>
      <c r="AG97" s="139"/>
      <c r="AH97" s="112">
        <f t="shared" si="67"/>
        <v>3.3895954871088999E-2</v>
      </c>
      <c r="AI97" s="112">
        <f t="shared" si="68"/>
        <v>1.0252423271873816</v>
      </c>
      <c r="AJ97" s="112">
        <f t="shared" si="69"/>
        <v>0.70305577465607261</v>
      </c>
      <c r="AK97" s="112">
        <f t="shared" si="70"/>
        <v>9.406377352369398E-2</v>
      </c>
      <c r="AL97" s="112">
        <f t="shared" si="71"/>
        <v>1.3086199083493528</v>
      </c>
      <c r="AM97" s="112">
        <f t="shared" si="72"/>
        <v>0.76702751990081242</v>
      </c>
      <c r="AN97" s="112">
        <f t="shared" si="74"/>
        <v>7.4987624612058514</v>
      </c>
      <c r="AO97" s="112">
        <f t="shared" si="74"/>
        <v>7.4987624610556836</v>
      </c>
      <c r="AP97" s="112">
        <f t="shared" si="74"/>
        <v>7.4987624566223436</v>
      </c>
      <c r="AQ97" s="112">
        <f t="shared" si="74"/>
        <v>7.4987623257391345</v>
      </c>
      <c r="AR97" s="112">
        <f t="shared" si="74"/>
        <v>7.498758461761744</v>
      </c>
      <c r="AS97" s="112">
        <f t="shared" si="74"/>
        <v>7.4986444062711906</v>
      </c>
      <c r="AT97" s="112">
        <f t="shared" si="74"/>
        <v>7.4952933986910066</v>
      </c>
      <c r="AU97" s="112">
        <f t="shared" si="73"/>
        <v>7.4074507754036221</v>
      </c>
      <c r="AV97" s="112"/>
      <c r="AW97" s="112">
        <v>23750</v>
      </c>
      <c r="AX97" s="112">
        <f t="shared" si="41"/>
        <v>-7.2337743596009293E-2</v>
      </c>
      <c r="AY97" s="112">
        <f t="shared" si="42"/>
        <v>-6.5017579438319539E-2</v>
      </c>
      <c r="AZ97" s="112">
        <f t="shared" si="43"/>
        <v>-7.3201641576897507E-3</v>
      </c>
      <c r="BA97" s="112">
        <f t="shared" si="44"/>
        <v>0.93326471109452247</v>
      </c>
      <c r="BB97" s="112">
        <f t="shared" si="45"/>
        <v>-0.23517940223216022</v>
      </c>
      <c r="BC97" s="112">
        <f t="shared" si="46"/>
        <v>2.3257085130262598</v>
      </c>
      <c r="BD97" s="112">
        <f t="shared" si="47"/>
        <v>2.3138148068230469</v>
      </c>
      <c r="BE97" s="112">
        <f t="shared" si="51"/>
        <v>8.535363927920864</v>
      </c>
      <c r="BF97" s="112">
        <f t="shared" si="51"/>
        <v>8.5353639238357193</v>
      </c>
      <c r="BG97" s="112">
        <f t="shared" si="51"/>
        <v>8.5353639904298433</v>
      </c>
      <c r="BH97" s="112">
        <f t="shared" si="49"/>
        <v>8.5353629048428932</v>
      </c>
      <c r="BI97" s="112">
        <f t="shared" si="49"/>
        <v>8.5353806014033502</v>
      </c>
      <c r="BJ97" s="112">
        <f t="shared" si="49"/>
        <v>8.5350920749453749</v>
      </c>
      <c r="BK97" s="112">
        <f t="shared" si="49"/>
        <v>8.5397835152962838</v>
      </c>
      <c r="BL97" s="112">
        <f t="shared" si="48"/>
        <v>8.4597194205914512</v>
      </c>
      <c r="BM97" s="112"/>
      <c r="BN97" s="112"/>
      <c r="BO97" s="112"/>
      <c r="BP97" s="112"/>
    </row>
    <row r="98" spans="1:68" s="158" customFormat="1" ht="12.95" customHeight="1" x14ac:dyDescent="0.2">
      <c r="A98" s="146" t="s">
        <v>53</v>
      </c>
      <c r="B98" s="184"/>
      <c r="C98" s="163">
        <v>47615.385999999999</v>
      </c>
      <c r="D98" s="163"/>
      <c r="E98" s="224">
        <f t="shared" si="54"/>
        <v>16010.990242699001</v>
      </c>
      <c r="F98" s="112">
        <f t="shared" si="55"/>
        <v>16011</v>
      </c>
      <c r="G98" s="200">
        <f t="shared" si="56"/>
        <v>-6.6681999960565008E-3</v>
      </c>
      <c r="I98" s="158">
        <f t="shared" si="75"/>
        <v>-6.6681999960565008E-3</v>
      </c>
      <c r="O98" s="218"/>
      <c r="P98" s="221">
        <f t="shared" si="57"/>
        <v>32596.885999999999</v>
      </c>
      <c r="R98" s="158">
        <f t="shared" si="58"/>
        <v>4.446489118740792E-5</v>
      </c>
      <c r="S98" s="156">
        <v>0.1</v>
      </c>
      <c r="T98" s="158">
        <f t="shared" si="59"/>
        <v>4.4464891187407924E-6</v>
      </c>
      <c r="Y98" s="61"/>
      <c r="Z98" s="112">
        <f t="shared" si="60"/>
        <v>16011</v>
      </c>
      <c r="AA98" s="112">
        <f t="shared" si="61"/>
        <v>-1.389686645603487E-2</v>
      </c>
      <c r="AB98" s="112">
        <f t="shared" si="62"/>
        <v>-4.0552099794654267E-2</v>
      </c>
      <c r="AC98" s="112">
        <f t="shared" si="63"/>
        <v>-32596.892668199995</v>
      </c>
      <c r="AD98" s="112">
        <f t="shared" si="64"/>
        <v>7.2286664599783695E-3</v>
      </c>
      <c r="AE98" s="112">
        <f t="shared" si="65"/>
        <v>5.2253618789616221E-6</v>
      </c>
      <c r="AF98" s="112">
        <f t="shared" si="66"/>
        <v>-32596.892668199995</v>
      </c>
      <c r="AG98" s="139"/>
      <c r="AH98" s="112">
        <f t="shared" si="67"/>
        <v>3.3883899798597766E-2</v>
      </c>
      <c r="AI98" s="112">
        <f t="shared" si="68"/>
        <v>1.0252014306356174</v>
      </c>
      <c r="AJ98" s="112">
        <f t="shared" si="69"/>
        <v>0.70274654284710469</v>
      </c>
      <c r="AK98" s="112">
        <f t="shared" si="70"/>
        <v>9.4074738720178117E-2</v>
      </c>
      <c r="AL98" s="112">
        <f t="shared" si="71"/>
        <v>1.3090546577330093</v>
      </c>
      <c r="AM98" s="112">
        <f t="shared" si="72"/>
        <v>0.76737284049103327</v>
      </c>
      <c r="AN98" s="112">
        <f t="shared" si="74"/>
        <v>7.4991844992488454</v>
      </c>
      <c r="AO98" s="112">
        <f t="shared" si="74"/>
        <v>7.4991844990996466</v>
      </c>
      <c r="AP98" s="112">
        <f t="shared" si="74"/>
        <v>7.4991844946898958</v>
      </c>
      <c r="AQ98" s="112">
        <f t="shared" si="74"/>
        <v>7.4991843643547877</v>
      </c>
      <c r="AR98" s="112">
        <f t="shared" si="74"/>
        <v>7.499180512175597</v>
      </c>
      <c r="AS98" s="112">
        <f t="shared" si="74"/>
        <v>7.4990666754037125</v>
      </c>
      <c r="AT98" s="112">
        <f t="shared" si="74"/>
        <v>7.4957182911080409</v>
      </c>
      <c r="AU98" s="112">
        <f t="shared" si="73"/>
        <v>7.4078585261057102</v>
      </c>
      <c r="AV98" s="112"/>
      <c r="AW98" s="112">
        <v>24000</v>
      </c>
      <c r="AX98" s="112">
        <f t="shared" si="41"/>
        <v>-7.4247304244829712E-2</v>
      </c>
      <c r="AY98" s="112">
        <f t="shared" si="42"/>
        <v>-6.5533210656956761E-2</v>
      </c>
      <c r="AZ98" s="112">
        <f t="shared" si="43"/>
        <v>-8.7140935878729491E-3</v>
      </c>
      <c r="BA98" s="112">
        <f t="shared" si="44"/>
        <v>0.93117023880366334</v>
      </c>
      <c r="BB98" s="112">
        <f t="shared" si="45"/>
        <v>-0.26418315905551354</v>
      </c>
      <c r="BC98" s="112">
        <f t="shared" si="46"/>
        <v>2.3556622634589517</v>
      </c>
      <c r="BD98" s="112">
        <f t="shared" si="47"/>
        <v>2.412397593276336</v>
      </c>
      <c r="BE98" s="112">
        <f t="shared" si="51"/>
        <v>8.5673430842937108</v>
      </c>
      <c r="BF98" s="112">
        <f t="shared" si="51"/>
        <v>8.567343079260386</v>
      </c>
      <c r="BG98" s="112">
        <f t="shared" si="51"/>
        <v>8.5673431582378026</v>
      </c>
      <c r="BH98" s="112">
        <f t="shared" si="49"/>
        <v>8.5673419190100439</v>
      </c>
      <c r="BI98" s="112">
        <f t="shared" si="49"/>
        <v>8.5673613634201775</v>
      </c>
      <c r="BJ98" s="112">
        <f t="shared" si="49"/>
        <v>8.5670562157114016</v>
      </c>
      <c r="BK98" s="112">
        <f t="shared" si="49"/>
        <v>8.5718326755657586</v>
      </c>
      <c r="BL98" s="112">
        <f t="shared" si="48"/>
        <v>8.4936986457654324</v>
      </c>
      <c r="BM98" s="112"/>
      <c r="BN98" s="112"/>
      <c r="BO98" s="112"/>
      <c r="BP98" s="112"/>
    </row>
    <row r="99" spans="1:68" s="158" customFormat="1" ht="12.95" customHeight="1" x14ac:dyDescent="0.2">
      <c r="A99" s="146" t="s">
        <v>57</v>
      </c>
      <c r="B99" s="184"/>
      <c r="C99" s="163">
        <v>47943.402000000002</v>
      </c>
      <c r="D99" s="163"/>
      <c r="E99" s="224">
        <f t="shared" si="54"/>
        <v>16490.962475903798</v>
      </c>
      <c r="F99" s="112">
        <f t="shared" si="55"/>
        <v>16491</v>
      </c>
      <c r="G99" s="200">
        <f t="shared" si="56"/>
        <v>-2.5644199995440431E-2</v>
      </c>
      <c r="I99" s="158">
        <f t="shared" si="75"/>
        <v>-2.5644199995440431E-2</v>
      </c>
      <c r="O99" s="218"/>
      <c r="P99" s="221">
        <f t="shared" si="57"/>
        <v>32924.902000000002</v>
      </c>
      <c r="R99" s="158">
        <f t="shared" si="58"/>
        <v>6.5762499340614705E-4</v>
      </c>
      <c r="S99" s="156">
        <v>0.1</v>
      </c>
      <c r="T99" s="158">
        <f t="shared" si="59"/>
        <v>6.5762499340614713E-5</v>
      </c>
      <c r="Y99" s="61"/>
      <c r="Z99" s="112">
        <f t="shared" si="60"/>
        <v>16491</v>
      </c>
      <c r="AA99" s="112">
        <f t="shared" si="61"/>
        <v>-1.7036168900371983E-2</v>
      </c>
      <c r="AB99" s="112">
        <f t="shared" si="62"/>
        <v>-5.7529735363981753E-2</v>
      </c>
      <c r="AC99" s="112">
        <f t="shared" si="63"/>
        <v>-32924.927644199997</v>
      </c>
      <c r="AD99" s="112">
        <f t="shared" si="64"/>
        <v>-8.6080310950684483E-3</v>
      </c>
      <c r="AE99" s="112">
        <f t="shared" si="65"/>
        <v>7.4098199333665306E-6</v>
      </c>
      <c r="AF99" s="112">
        <f t="shared" si="66"/>
        <v>-32924.927644199997</v>
      </c>
      <c r="AG99" s="139"/>
      <c r="AH99" s="112">
        <f t="shared" si="67"/>
        <v>3.1885535368541322E-2</v>
      </c>
      <c r="AI99" s="112">
        <f t="shared" si="68"/>
        <v>1.0186446108136145</v>
      </c>
      <c r="AJ99" s="112">
        <f t="shared" si="69"/>
        <v>0.65193786291387223</v>
      </c>
      <c r="AK99" s="112">
        <f t="shared" si="70"/>
        <v>9.5590517620527962E-2</v>
      </c>
      <c r="AL99" s="112">
        <f t="shared" si="71"/>
        <v>1.3781681027698918</v>
      </c>
      <c r="AM99" s="112">
        <f t="shared" si="72"/>
        <v>0.82379739384575712</v>
      </c>
      <c r="AN99" s="112">
        <f t="shared" si="74"/>
        <v>7.5664934204645684</v>
      </c>
      <c r="AO99" s="112">
        <f t="shared" si="74"/>
        <v>7.5664934204177561</v>
      </c>
      <c r="AP99" s="112">
        <f t="shared" si="74"/>
        <v>7.5664934187225574</v>
      </c>
      <c r="AQ99" s="112">
        <f t="shared" si="74"/>
        <v>7.5664933573355011</v>
      </c>
      <c r="AR99" s="112">
        <f t="shared" si="74"/>
        <v>7.5664911343765109</v>
      </c>
      <c r="AS99" s="112">
        <f t="shared" si="74"/>
        <v>7.5664106474480688</v>
      </c>
      <c r="AT99" s="112">
        <f t="shared" si="74"/>
        <v>7.563511053717229</v>
      </c>
      <c r="AU99" s="112">
        <f t="shared" si="73"/>
        <v>7.4730986384397529</v>
      </c>
      <c r="AV99" s="112"/>
      <c r="AW99" s="112">
        <v>24250</v>
      </c>
      <c r="AX99" s="112">
        <f t="shared" si="41"/>
        <v>-7.6142327796091841E-2</v>
      </c>
      <c r="AY99" s="112">
        <f t="shared" si="42"/>
        <v>-6.6046264248020958E-2</v>
      </c>
      <c r="AZ99" s="112">
        <f t="shared" si="43"/>
        <v>-1.0096063548070886E-2</v>
      </c>
      <c r="BA99" s="112">
        <f t="shared" si="44"/>
        <v>0.92914635010399327</v>
      </c>
      <c r="BB99" s="112">
        <f t="shared" si="45"/>
        <v>-0.29282350900409426</v>
      </c>
      <c r="BC99" s="112">
        <f t="shared" si="46"/>
        <v>2.3854838247303864</v>
      </c>
      <c r="BD99" s="112">
        <f t="shared" si="47"/>
        <v>2.5178864073024734</v>
      </c>
      <c r="BE99" s="112">
        <f t="shared" si="51"/>
        <v>8.5992515993163252</v>
      </c>
      <c r="BF99" s="112">
        <f t="shared" si="51"/>
        <v>8.5992515932189733</v>
      </c>
      <c r="BG99" s="112">
        <f t="shared" si="51"/>
        <v>8.5992516855356183</v>
      </c>
      <c r="BH99" s="112">
        <f t="shared" si="49"/>
        <v>8.5992502878192507</v>
      </c>
      <c r="BI99" s="112">
        <f t="shared" si="49"/>
        <v>8.5992714496598079</v>
      </c>
      <c r="BJ99" s="112">
        <f t="shared" si="49"/>
        <v>8.5989510011457817</v>
      </c>
      <c r="BK99" s="112">
        <f t="shared" si="49"/>
        <v>8.6037916319216077</v>
      </c>
      <c r="BL99" s="112">
        <f t="shared" si="48"/>
        <v>8.5276778709394119</v>
      </c>
      <c r="BM99" s="112"/>
      <c r="BN99" s="112"/>
      <c r="BO99" s="112"/>
      <c r="BP99" s="112"/>
    </row>
    <row r="100" spans="1:68" s="158" customFormat="1" ht="12.95" customHeight="1" x14ac:dyDescent="0.2">
      <c r="A100" s="146" t="s">
        <v>53</v>
      </c>
      <c r="B100" s="184"/>
      <c r="C100" s="163">
        <v>47943.421000000002</v>
      </c>
      <c r="D100" s="163"/>
      <c r="E100" s="224">
        <f t="shared" si="54"/>
        <v>16490.990277817215</v>
      </c>
      <c r="F100" s="112">
        <f t="shared" si="55"/>
        <v>16491</v>
      </c>
      <c r="G100" s="200">
        <f t="shared" si="56"/>
        <v>-6.6441999952076003E-3</v>
      </c>
      <c r="I100" s="158">
        <f t="shared" si="75"/>
        <v>-6.6441999952076003E-3</v>
      </c>
      <c r="O100" s="218"/>
      <c r="P100" s="221">
        <f t="shared" si="57"/>
        <v>32924.921000000002</v>
      </c>
      <c r="R100" s="158">
        <f t="shared" si="58"/>
        <v>4.4145393576316677E-5</v>
      </c>
      <c r="S100" s="156">
        <v>0.1</v>
      </c>
      <c r="T100" s="158">
        <f t="shared" si="59"/>
        <v>4.4145393576316682E-6</v>
      </c>
      <c r="Y100" s="61"/>
      <c r="Z100" s="112">
        <f t="shared" si="60"/>
        <v>16491</v>
      </c>
      <c r="AA100" s="112">
        <f t="shared" si="61"/>
        <v>-1.7036168900371983E-2</v>
      </c>
      <c r="AB100" s="112">
        <f t="shared" si="62"/>
        <v>-3.8529735363748922E-2</v>
      </c>
      <c r="AC100" s="112">
        <f t="shared" si="63"/>
        <v>-32924.927644199997</v>
      </c>
      <c r="AD100" s="112">
        <f t="shared" si="64"/>
        <v>1.0391968905164382E-2</v>
      </c>
      <c r="AE100" s="112">
        <f t="shared" si="65"/>
        <v>1.0799301772590341E-5</v>
      </c>
      <c r="AF100" s="112">
        <f t="shared" si="66"/>
        <v>-32924.927644199997</v>
      </c>
      <c r="AG100" s="139"/>
      <c r="AH100" s="112">
        <f t="shared" si="67"/>
        <v>3.1885535368541322E-2</v>
      </c>
      <c r="AI100" s="112">
        <f t="shared" si="68"/>
        <v>1.0186446108136145</v>
      </c>
      <c r="AJ100" s="112">
        <f t="shared" si="69"/>
        <v>0.65193786291387223</v>
      </c>
      <c r="AK100" s="112">
        <f t="shared" si="70"/>
        <v>9.5590517620527962E-2</v>
      </c>
      <c r="AL100" s="112">
        <f t="shared" si="71"/>
        <v>1.3781681027698918</v>
      </c>
      <c r="AM100" s="112">
        <f t="shared" si="72"/>
        <v>0.82379739384575712</v>
      </c>
      <c r="AN100" s="112">
        <f t="shared" si="74"/>
        <v>7.5664934204645684</v>
      </c>
      <c r="AO100" s="112">
        <f t="shared" si="74"/>
        <v>7.5664934204177561</v>
      </c>
      <c r="AP100" s="112">
        <f t="shared" si="74"/>
        <v>7.5664934187225574</v>
      </c>
      <c r="AQ100" s="112">
        <f t="shared" si="74"/>
        <v>7.5664933573355011</v>
      </c>
      <c r="AR100" s="112">
        <f t="shared" si="74"/>
        <v>7.5664911343765109</v>
      </c>
      <c r="AS100" s="112">
        <f t="shared" si="74"/>
        <v>7.5664106474480688</v>
      </c>
      <c r="AT100" s="112">
        <f t="shared" si="74"/>
        <v>7.563511053717229</v>
      </c>
      <c r="AU100" s="112">
        <f t="shared" si="73"/>
        <v>7.4730986384397529</v>
      </c>
      <c r="AV100" s="112"/>
      <c r="AW100" s="112">
        <v>24500</v>
      </c>
      <c r="AX100" s="112">
        <f t="shared" si="41"/>
        <v>-7.8021575043134117E-2</v>
      </c>
      <c r="AY100" s="112">
        <f t="shared" si="42"/>
        <v>-6.6556740211512117E-2</v>
      </c>
      <c r="AZ100" s="112">
        <f t="shared" si="43"/>
        <v>-1.1464834831621994E-2</v>
      </c>
      <c r="BA100" s="112">
        <f t="shared" si="44"/>
        <v>0.9271937065936271</v>
      </c>
      <c r="BB100" s="112">
        <f t="shared" si="45"/>
        <v>-0.3210828497372471</v>
      </c>
      <c r="BC100" s="112">
        <f t="shared" si="46"/>
        <v>2.4151780267715641</v>
      </c>
      <c r="BD100" s="112">
        <f t="shared" si="47"/>
        <v>2.6311011057259148</v>
      </c>
      <c r="BE100" s="112">
        <f t="shared" si="51"/>
        <v>8.6310919058488871</v>
      </c>
      <c r="BF100" s="112">
        <f t="shared" si="51"/>
        <v>8.6310918985791911</v>
      </c>
      <c r="BG100" s="112">
        <f t="shared" si="51"/>
        <v>8.6310920050273463</v>
      </c>
      <c r="BH100" s="112">
        <f t="shared" si="49"/>
        <v>8.6310904463353868</v>
      </c>
      <c r="BI100" s="112">
        <f t="shared" si="49"/>
        <v>8.631113269599437</v>
      </c>
      <c r="BJ100" s="112">
        <f t="shared" si="49"/>
        <v>8.6307790253220293</v>
      </c>
      <c r="BK100" s="112">
        <f t="shared" si="49"/>
        <v>8.6356627167170306</v>
      </c>
      <c r="BL100" s="112">
        <f t="shared" si="48"/>
        <v>8.5616570961133931</v>
      </c>
      <c r="BM100" s="112"/>
      <c r="BN100" s="112"/>
      <c r="BO100" s="112"/>
      <c r="BP100" s="112"/>
    </row>
    <row r="101" spans="1:68" s="158" customFormat="1" ht="12.95" customHeight="1" x14ac:dyDescent="0.2">
      <c r="A101" s="146" t="s">
        <v>53</v>
      </c>
      <c r="B101" s="184"/>
      <c r="C101" s="163">
        <v>47954.358999999997</v>
      </c>
      <c r="D101" s="163"/>
      <c r="E101" s="224">
        <f t="shared" si="54"/>
        <v>16506.995400392916</v>
      </c>
      <c r="F101" s="112">
        <f t="shared" si="55"/>
        <v>16507</v>
      </c>
      <c r="G101" s="200">
        <f t="shared" si="56"/>
        <v>-3.1433999974979088E-3</v>
      </c>
      <c r="I101" s="158">
        <f t="shared" si="75"/>
        <v>-3.1433999974979088E-3</v>
      </c>
      <c r="O101" s="218"/>
      <c r="P101" s="221">
        <f t="shared" si="57"/>
        <v>32935.858999999997</v>
      </c>
      <c r="R101" s="158">
        <f t="shared" si="58"/>
        <v>9.8809635442698527E-6</v>
      </c>
      <c r="S101" s="156">
        <v>0.1</v>
      </c>
      <c r="T101" s="158">
        <f t="shared" si="59"/>
        <v>9.8809635442698531E-7</v>
      </c>
      <c r="Y101" s="61"/>
      <c r="Z101" s="112">
        <f t="shared" si="60"/>
        <v>16507</v>
      </c>
      <c r="AA101" s="112">
        <f t="shared" si="61"/>
        <v>-1.7142958088694954E-2</v>
      </c>
      <c r="AB101" s="112">
        <f t="shared" si="62"/>
        <v>-3.4960013796439593E-2</v>
      </c>
      <c r="AC101" s="112">
        <f t="shared" si="63"/>
        <v>-32935.862143399994</v>
      </c>
      <c r="AD101" s="112">
        <f t="shared" si="64"/>
        <v>1.3999558091197045E-2</v>
      </c>
      <c r="AE101" s="112">
        <f t="shared" si="65"/>
        <v>1.9598762674880066E-5</v>
      </c>
      <c r="AF101" s="112">
        <f t="shared" si="66"/>
        <v>-32935.862143399994</v>
      </c>
      <c r="AG101" s="139"/>
      <c r="AH101" s="112">
        <f t="shared" si="67"/>
        <v>3.1816613798941684E-2</v>
      </c>
      <c r="AI101" s="112">
        <f t="shared" si="68"/>
        <v>1.0184258016961296</v>
      </c>
      <c r="AJ101" s="112">
        <f t="shared" si="69"/>
        <v>0.65020083828304986</v>
      </c>
      <c r="AK101" s="112">
        <f t="shared" si="70"/>
        <v>9.5632935765909255E-2</v>
      </c>
      <c r="AL101" s="112">
        <f t="shared" si="71"/>
        <v>1.3804566193520615</v>
      </c>
      <c r="AM101" s="112">
        <f t="shared" si="72"/>
        <v>0.82572000720479977</v>
      </c>
      <c r="AN101" s="112">
        <f t="shared" ref="AN101:AT110" si="76">$AU101+$AB$7*SIN(AO101)</f>
        <v>7.5687296094706102</v>
      </c>
      <c r="AO101" s="112">
        <f t="shared" si="76"/>
        <v>7.5687296094257883</v>
      </c>
      <c r="AP101" s="112">
        <f t="shared" si="76"/>
        <v>7.5687296077903135</v>
      </c>
      <c r="AQ101" s="112">
        <f t="shared" si="76"/>
        <v>7.5687295481144989</v>
      </c>
      <c r="AR101" s="112">
        <f t="shared" si="76"/>
        <v>7.5687273706498557</v>
      </c>
      <c r="AS101" s="112">
        <f t="shared" si="76"/>
        <v>7.5686479298815676</v>
      </c>
      <c r="AT101" s="112">
        <f t="shared" si="76"/>
        <v>7.5657642430698573</v>
      </c>
      <c r="AU101" s="112">
        <f t="shared" si="73"/>
        <v>7.4752733088508876</v>
      </c>
      <c r="AV101" s="112"/>
      <c r="AW101" s="112">
        <v>24750</v>
      </c>
      <c r="AX101" s="112">
        <f t="shared" si="41"/>
        <v>-7.9883832787748688E-2</v>
      </c>
      <c r="AY101" s="112">
        <f t="shared" si="42"/>
        <v>-6.706463854743025E-2</v>
      </c>
      <c r="AZ101" s="112">
        <f t="shared" si="43"/>
        <v>-1.281919424031844E-2</v>
      </c>
      <c r="BA101" s="112">
        <f t="shared" si="44"/>
        <v>0.92531291255879977</v>
      </c>
      <c r="BB101" s="112">
        <f t="shared" si="45"/>
        <v>-0.34894428348383427</v>
      </c>
      <c r="BC101" s="112">
        <f t="shared" si="46"/>
        <v>2.4447497107455813</v>
      </c>
      <c r="BD101" s="112">
        <f t="shared" si="47"/>
        <v>2.7529957488114567</v>
      </c>
      <c r="BE101" s="112">
        <f t="shared" si="51"/>
        <v>8.6628664584524202</v>
      </c>
      <c r="BF101" s="112">
        <f t="shared" si="51"/>
        <v>8.6628664499143184</v>
      </c>
      <c r="BG101" s="112">
        <f t="shared" si="51"/>
        <v>8.6628665710827821</v>
      </c>
      <c r="BH101" s="112">
        <f t="shared" si="49"/>
        <v>8.662864851519517</v>
      </c>
      <c r="BI101" s="112">
        <f t="shared" si="49"/>
        <v>8.6628892544517875</v>
      </c>
      <c r="BJ101" s="112">
        <f t="shared" si="49"/>
        <v>8.6625428905801787</v>
      </c>
      <c r="BK101" s="112">
        <f t="shared" si="49"/>
        <v>8.6674483637508821</v>
      </c>
      <c r="BL101" s="112">
        <f t="shared" si="48"/>
        <v>8.5956363212873725</v>
      </c>
      <c r="BM101" s="112"/>
      <c r="BN101" s="112"/>
      <c r="BO101" s="112"/>
      <c r="BP101" s="112"/>
    </row>
    <row r="102" spans="1:68" s="158" customFormat="1" ht="12.95" customHeight="1" x14ac:dyDescent="0.2">
      <c r="A102" s="146" t="s">
        <v>53</v>
      </c>
      <c r="B102" s="184" t="s">
        <v>64</v>
      </c>
      <c r="C102" s="163">
        <v>47968.383000000002</v>
      </c>
      <c r="D102" s="163"/>
      <c r="E102" s="224">
        <f t="shared" si="54"/>
        <v>16527.516139010746</v>
      </c>
      <c r="F102" s="112">
        <f t="shared" si="55"/>
        <v>16527.5</v>
      </c>
      <c r="G102" s="200">
        <f t="shared" si="56"/>
        <v>1.1029500004951842E-2</v>
      </c>
      <c r="I102" s="158">
        <f t="shared" si="75"/>
        <v>1.1029500004951842E-2</v>
      </c>
      <c r="O102" s="218"/>
      <c r="P102" s="221">
        <f t="shared" si="57"/>
        <v>32949.883000000002</v>
      </c>
      <c r="R102" s="158">
        <f t="shared" si="58"/>
        <v>1.2164987035923268E-4</v>
      </c>
      <c r="S102" s="156">
        <v>0.1</v>
      </c>
      <c r="T102" s="158">
        <f t="shared" si="59"/>
        <v>1.2164987035923269E-5</v>
      </c>
      <c r="Y102" s="61"/>
      <c r="Z102" s="112">
        <f t="shared" si="60"/>
        <v>16527.5</v>
      </c>
      <c r="AA102" s="112">
        <f t="shared" si="61"/>
        <v>-1.7279977045162098E-2</v>
      </c>
      <c r="AB102" s="112">
        <f t="shared" si="62"/>
        <v>-2.0698597294333314E-2</v>
      </c>
      <c r="AC102" s="112">
        <f t="shared" si="63"/>
        <v>-32949.871970499997</v>
      </c>
      <c r="AD102" s="112">
        <f t="shared" si="64"/>
        <v>2.830947705011394E-2</v>
      </c>
      <c r="AE102" s="112">
        <f t="shared" si="65"/>
        <v>8.0142649085092796E-5</v>
      </c>
      <c r="AF102" s="112">
        <f t="shared" si="66"/>
        <v>-32949.871970499997</v>
      </c>
      <c r="AG102" s="139"/>
      <c r="AH102" s="112">
        <f t="shared" si="67"/>
        <v>3.1728097299285156E-2</v>
      </c>
      <c r="AI102" s="112">
        <f t="shared" si="68"/>
        <v>1.0181454491244373</v>
      </c>
      <c r="AJ102" s="112">
        <f t="shared" si="69"/>
        <v>0.64797139449323982</v>
      </c>
      <c r="AK102" s="112">
        <f t="shared" si="70"/>
        <v>9.5686525945004805E-2</v>
      </c>
      <c r="AL102" s="112">
        <f t="shared" si="71"/>
        <v>1.3833873444180778</v>
      </c>
      <c r="AM102" s="112">
        <f t="shared" si="72"/>
        <v>0.82818746107347863</v>
      </c>
      <c r="AN102" s="112">
        <f t="shared" si="76"/>
        <v>7.571594024569074</v>
      </c>
      <c r="AO102" s="112">
        <f t="shared" si="76"/>
        <v>7.5715940245267026</v>
      </c>
      <c r="AP102" s="112">
        <f t="shared" si="76"/>
        <v>7.5715940229653604</v>
      </c>
      <c r="AQ102" s="112">
        <f t="shared" si="76"/>
        <v>7.5715939654323368</v>
      </c>
      <c r="AR102" s="112">
        <f t="shared" si="76"/>
        <v>7.5715918454377302</v>
      </c>
      <c r="AS102" s="112">
        <f t="shared" si="76"/>
        <v>7.5715137380213555</v>
      </c>
      <c r="AT102" s="112">
        <f t="shared" si="76"/>
        <v>7.5686505164618847</v>
      </c>
      <c r="AU102" s="112">
        <f t="shared" si="73"/>
        <v>7.4780596053151536</v>
      </c>
      <c r="AV102" s="112"/>
      <c r="AW102" s="112">
        <v>25000</v>
      </c>
      <c r="AX102" s="112">
        <f t="shared" si="41"/>
        <v>-8.1727913753370823E-2</v>
      </c>
      <c r="AY102" s="112">
        <f t="shared" si="42"/>
        <v>-6.756995925577533E-2</v>
      </c>
      <c r="AZ102" s="112">
        <f t="shared" si="43"/>
        <v>-1.4157954497595496E-2</v>
      </c>
      <c r="BA102" s="112">
        <f t="shared" si="44"/>
        <v>0.92350451892385987</v>
      </c>
      <c r="BB102" s="112">
        <f t="shared" si="45"/>
        <v>-0.37639158048959603</v>
      </c>
      <c r="BC102" s="112">
        <f t="shared" si="46"/>
        <v>2.474203726240332</v>
      </c>
      <c r="BD102" s="112">
        <f t="shared" si="47"/>
        <v>2.8846872778548938</v>
      </c>
      <c r="BE102" s="112">
        <f t="shared" si="51"/>
        <v>8.6945777314909876</v>
      </c>
      <c r="BF102" s="112">
        <f t="shared" si="51"/>
        <v>8.6945777216054978</v>
      </c>
      <c r="BG102" s="112">
        <f t="shared" si="51"/>
        <v>8.6945778578426562</v>
      </c>
      <c r="BH102" s="112">
        <f t="shared" si="49"/>
        <v>8.6945759802850286</v>
      </c>
      <c r="BI102" s="112">
        <f t="shared" si="49"/>
        <v>8.694601855639478</v>
      </c>
      <c r="BJ102" s="112">
        <f t="shared" si="49"/>
        <v>8.6942452044666148</v>
      </c>
      <c r="BK102" s="112">
        <f t="shared" si="49"/>
        <v>8.6991511054579256</v>
      </c>
      <c r="BL102" s="112">
        <f t="shared" si="48"/>
        <v>8.6296155464613538</v>
      </c>
      <c r="BM102" s="112"/>
      <c r="BN102" s="112"/>
      <c r="BO102" s="112"/>
      <c r="BP102" s="112"/>
    </row>
    <row r="103" spans="1:68" s="158" customFormat="1" ht="12.95" customHeight="1" x14ac:dyDescent="0.2">
      <c r="A103" s="146" t="s">
        <v>44</v>
      </c>
      <c r="B103" s="184"/>
      <c r="C103" s="163">
        <v>47977.578999999998</v>
      </c>
      <c r="D103" s="163"/>
      <c r="E103" s="224">
        <f t="shared" si="54"/>
        <v>16540.972265103832</v>
      </c>
      <c r="F103" s="112">
        <f t="shared" si="55"/>
        <v>16541</v>
      </c>
      <c r="G103" s="200">
        <f t="shared" si="56"/>
        <v>-1.8954200000735E-2</v>
      </c>
      <c r="I103" s="158">
        <f t="shared" si="75"/>
        <v>-1.8954200000735E-2</v>
      </c>
      <c r="O103" s="218"/>
      <c r="P103" s="221">
        <f t="shared" si="57"/>
        <v>32959.078999999998</v>
      </c>
      <c r="R103" s="158">
        <f t="shared" si="58"/>
        <v>3.5926169766786265E-4</v>
      </c>
      <c r="S103" s="156">
        <v>0.1</v>
      </c>
      <c r="T103" s="158">
        <f t="shared" si="59"/>
        <v>3.5926169766786269E-5</v>
      </c>
      <c r="Y103" s="61"/>
      <c r="Z103" s="112">
        <f t="shared" si="60"/>
        <v>16541</v>
      </c>
      <c r="AA103" s="112">
        <f t="shared" si="61"/>
        <v>-1.7370328431357114E-2</v>
      </c>
      <c r="AB103" s="112">
        <f t="shared" si="62"/>
        <v>-5.062387709106661E-2</v>
      </c>
      <c r="AC103" s="112">
        <f t="shared" si="63"/>
        <v>-32959.097954199999</v>
      </c>
      <c r="AD103" s="112">
        <f t="shared" si="64"/>
        <v>-1.5838715693778857E-3</v>
      </c>
      <c r="AE103" s="112">
        <f t="shared" si="65"/>
        <v>2.5086491482835666E-7</v>
      </c>
      <c r="AF103" s="112">
        <f t="shared" si="66"/>
        <v>-32959.097954199999</v>
      </c>
      <c r="AG103" s="139"/>
      <c r="AH103" s="112">
        <f t="shared" si="67"/>
        <v>3.166967709033161E-2</v>
      </c>
      <c r="AI103" s="112">
        <f t="shared" si="68"/>
        <v>1.0179608257859005</v>
      </c>
      <c r="AJ103" s="112">
        <f t="shared" si="69"/>
        <v>0.6465008559233687</v>
      </c>
      <c r="AK103" s="112">
        <f t="shared" si="70"/>
        <v>9.5721352416480984E-2</v>
      </c>
      <c r="AL103" s="112">
        <f t="shared" si="71"/>
        <v>1.385316452904745</v>
      </c>
      <c r="AM103" s="112">
        <f t="shared" si="72"/>
        <v>0.82981489829217725</v>
      </c>
      <c r="AN103" s="112">
        <f t="shared" si="76"/>
        <v>7.5734799160346373</v>
      </c>
      <c r="AO103" s="112">
        <f t="shared" si="76"/>
        <v>7.5734799159938184</v>
      </c>
      <c r="AP103" s="112">
        <f t="shared" si="76"/>
        <v>7.5734799144798606</v>
      </c>
      <c r="AQ103" s="112">
        <f t="shared" si="76"/>
        <v>7.5734798583277767</v>
      </c>
      <c r="AR103" s="112">
        <f t="shared" si="76"/>
        <v>7.5734777756776674</v>
      </c>
      <c r="AS103" s="112">
        <f t="shared" si="76"/>
        <v>7.5734005419539461</v>
      </c>
      <c r="AT103" s="112">
        <f t="shared" si="76"/>
        <v>7.5705508490607603</v>
      </c>
      <c r="AU103" s="112">
        <f t="shared" si="73"/>
        <v>7.4798944834745491</v>
      </c>
      <c r="AV103" s="112"/>
      <c r="AW103" s="112">
        <v>25250</v>
      </c>
      <c r="AX103" s="112">
        <f t="shared" si="41"/>
        <v>-8.355265647332813E-2</v>
      </c>
      <c r="AY103" s="112">
        <f t="shared" si="42"/>
        <v>-6.8072702336547386E-2</v>
      </c>
      <c r="AZ103" s="112">
        <f t="shared" si="43"/>
        <v>-1.5479954136780745E-2</v>
      </c>
      <c r="BA103" s="112">
        <f t="shared" si="44"/>
        <v>0.92176902701436081</v>
      </c>
      <c r="BB103" s="112">
        <f t="shared" si="45"/>
        <v>-0.40340914319783294</v>
      </c>
      <c r="BC103" s="112">
        <f t="shared" si="46"/>
        <v>2.5035449287716198</v>
      </c>
      <c r="BD103" s="112">
        <f t="shared" si="47"/>
        <v>3.0274918736228247</v>
      </c>
      <c r="BE103" s="112">
        <f t="shared" si="51"/>
        <v>8.7262282173661667</v>
      </c>
      <c r="BF103" s="112">
        <f t="shared" si="51"/>
        <v>8.7262282060761152</v>
      </c>
      <c r="BG103" s="112">
        <f t="shared" si="51"/>
        <v>8.7262283574572734</v>
      </c>
      <c r="BH103" s="112">
        <f t="shared" si="49"/>
        <v>8.7262263276815588</v>
      </c>
      <c r="BI103" s="112">
        <f t="shared" si="49"/>
        <v>8.72625354339295</v>
      </c>
      <c r="BJ103" s="112">
        <f t="shared" si="49"/>
        <v>8.7258885769502434</v>
      </c>
      <c r="BK103" s="112">
        <f t="shared" si="49"/>
        <v>8.7307735699851872</v>
      </c>
      <c r="BL103" s="112">
        <f t="shared" si="48"/>
        <v>8.663594771635335</v>
      </c>
      <c r="BM103" s="112"/>
      <c r="BN103" s="112"/>
      <c r="BO103" s="112"/>
      <c r="BP103" s="112"/>
    </row>
    <row r="104" spans="1:68" s="158" customFormat="1" ht="12.95" customHeight="1" x14ac:dyDescent="0.2">
      <c r="A104" s="146" t="s">
        <v>53</v>
      </c>
      <c r="B104" s="184" t="s">
        <v>64</v>
      </c>
      <c r="C104" s="163">
        <v>47983.394</v>
      </c>
      <c r="D104" s="163"/>
      <c r="E104" s="224">
        <f t="shared" si="54"/>
        <v>16549.481113867572</v>
      </c>
      <c r="F104" s="112">
        <f t="shared" si="55"/>
        <v>16549.5</v>
      </c>
      <c r="G104" s="200">
        <f t="shared" si="56"/>
        <v>-1.2906899995869026E-2</v>
      </c>
      <c r="I104" s="158">
        <f t="shared" si="75"/>
        <v>-1.2906899995869026E-2</v>
      </c>
      <c r="O104" s="218"/>
      <c r="P104" s="221">
        <f t="shared" si="57"/>
        <v>32964.894</v>
      </c>
      <c r="R104" s="158">
        <f t="shared" si="58"/>
        <v>1.6658806750336386E-4</v>
      </c>
      <c r="S104" s="156">
        <v>0.1</v>
      </c>
      <c r="T104" s="158">
        <f t="shared" si="59"/>
        <v>1.6658806750336388E-5</v>
      </c>
      <c r="Y104" s="61"/>
      <c r="Z104" s="112">
        <f t="shared" si="60"/>
        <v>16549.5</v>
      </c>
      <c r="AA104" s="112">
        <f t="shared" si="61"/>
        <v>-1.7427264836873152E-2</v>
      </c>
      <c r="AB104" s="112">
        <f t="shared" si="62"/>
        <v>-4.4539741639853934E-2</v>
      </c>
      <c r="AC104" s="112">
        <f t="shared" si="63"/>
        <v>-32964.906906899996</v>
      </c>
      <c r="AD104" s="112">
        <f t="shared" si="64"/>
        <v>4.5203648410041264E-3</v>
      </c>
      <c r="AE104" s="112">
        <f t="shared" si="65"/>
        <v>2.0433698295786263E-6</v>
      </c>
      <c r="AF104" s="112">
        <f t="shared" si="66"/>
        <v>-32964.906906899996</v>
      </c>
      <c r="AG104" s="139"/>
      <c r="AH104" s="112">
        <f t="shared" si="67"/>
        <v>3.1632841643984909E-2</v>
      </c>
      <c r="AI104" s="112">
        <f t="shared" si="68"/>
        <v>1.0178445814925041</v>
      </c>
      <c r="AJ104" s="112">
        <f t="shared" si="69"/>
        <v>0.64557400072411175</v>
      </c>
      <c r="AK104" s="112">
        <f t="shared" si="70"/>
        <v>9.5743091044257586E-2</v>
      </c>
      <c r="AL104" s="112">
        <f t="shared" si="71"/>
        <v>1.3865307178305177</v>
      </c>
      <c r="AM104" s="112">
        <f t="shared" si="72"/>
        <v>0.83084061466636006</v>
      </c>
      <c r="AN104" s="112">
        <f t="shared" si="76"/>
        <v>7.5746671537200871</v>
      </c>
      <c r="AO104" s="112">
        <f t="shared" si="76"/>
        <v>7.5746671536802221</v>
      </c>
      <c r="AP104" s="112">
        <f t="shared" si="76"/>
        <v>7.5746671521955236</v>
      </c>
      <c r="AQ104" s="112">
        <f t="shared" si="76"/>
        <v>7.5746670969007512</v>
      </c>
      <c r="AR104" s="112">
        <f t="shared" si="76"/>
        <v>7.5746650375598907</v>
      </c>
      <c r="AS104" s="112">
        <f t="shared" si="76"/>
        <v>7.5745883521422508</v>
      </c>
      <c r="AT104" s="112">
        <f t="shared" si="76"/>
        <v>7.5717471981977118</v>
      </c>
      <c r="AU104" s="112">
        <f t="shared" si="73"/>
        <v>7.4810497771304645</v>
      </c>
      <c r="AV104" s="112"/>
      <c r="AW104" s="112">
        <v>25500</v>
      </c>
      <c r="AX104" s="112">
        <f t="shared" si="41"/>
        <v>-8.5356925157960617E-2</v>
      </c>
      <c r="AY104" s="112">
        <f t="shared" si="42"/>
        <v>-6.8572867789746403E-2</v>
      </c>
      <c r="AZ104" s="112">
        <f t="shared" si="43"/>
        <v>-1.6784057368214214E-2</v>
      </c>
      <c r="BA104" s="112">
        <f t="shared" si="44"/>
        <v>0.92010689213412722</v>
      </c>
      <c r="BB104" s="112">
        <f t="shared" si="45"/>
        <v>-0.42998197124007748</v>
      </c>
      <c r="BC104" s="112">
        <f t="shared" si="46"/>
        <v>2.5327781775782729</v>
      </c>
      <c r="BD104" s="112">
        <f t="shared" si="47"/>
        <v>3.1829715079043197</v>
      </c>
      <c r="BE104" s="112">
        <f t="shared" si="51"/>
        <v>8.7578204248774743</v>
      </c>
      <c r="BF104" s="112">
        <f t="shared" si="51"/>
        <v>8.7578204121519345</v>
      </c>
      <c r="BG104" s="112">
        <f t="shared" si="51"/>
        <v>8.7578205784521614</v>
      </c>
      <c r="BH104" s="112">
        <f t="shared" si="49"/>
        <v>8.7578184052015438</v>
      </c>
      <c r="BI104" s="112">
        <f t="shared" si="49"/>
        <v>8.7578468054603213</v>
      </c>
      <c r="BJ104" s="112">
        <f t="shared" si="49"/>
        <v>8.757475617912883</v>
      </c>
      <c r="BK104" s="112">
        <f t="shared" si="49"/>
        <v>8.7623184781578196</v>
      </c>
      <c r="BL104" s="112">
        <f t="shared" si="48"/>
        <v>8.6975739968093144</v>
      </c>
      <c r="BM104" s="112"/>
      <c r="BN104" s="112"/>
      <c r="BO104" s="112"/>
      <c r="BP104" s="112"/>
    </row>
    <row r="105" spans="1:68" s="158" customFormat="1" ht="12.95" customHeight="1" x14ac:dyDescent="0.2">
      <c r="A105" s="146" t="s">
        <v>44</v>
      </c>
      <c r="B105" s="184"/>
      <c r="C105" s="163">
        <v>48007.658000000003</v>
      </c>
      <c r="D105" s="163"/>
      <c r="E105" s="224">
        <f t="shared" si="54"/>
        <v>16584.985620557742</v>
      </c>
      <c r="F105" s="112">
        <f t="shared" si="55"/>
        <v>16585</v>
      </c>
      <c r="G105" s="200">
        <f t="shared" si="56"/>
        <v>-9.8269999944022857E-3</v>
      </c>
      <c r="I105" s="158">
        <f t="shared" si="75"/>
        <v>-9.8269999944022857E-3</v>
      </c>
      <c r="O105" s="218"/>
      <c r="P105" s="221">
        <f t="shared" si="57"/>
        <v>32989.158000000003</v>
      </c>
      <c r="R105" s="158">
        <f t="shared" si="58"/>
        <v>9.6569928889982527E-5</v>
      </c>
      <c r="S105" s="156">
        <v>0.1</v>
      </c>
      <c r="T105" s="158">
        <f t="shared" si="59"/>
        <v>9.6569928889982534E-6</v>
      </c>
      <c r="Y105" s="61"/>
      <c r="Z105" s="112">
        <f t="shared" si="60"/>
        <v>16585</v>
      </c>
      <c r="AA105" s="112">
        <f t="shared" si="61"/>
        <v>-1.7665461503279523E-2</v>
      </c>
      <c r="AB105" s="112">
        <f t="shared" si="62"/>
        <v>-4.1305563826712723E-2</v>
      </c>
      <c r="AC105" s="112">
        <f t="shared" si="63"/>
        <v>-32989.167826999997</v>
      </c>
      <c r="AD105" s="112">
        <f t="shared" si="64"/>
        <v>7.8384615088772369E-3</v>
      </c>
      <c r="AE105" s="112">
        <f t="shared" si="65"/>
        <v>6.144147882615001E-6</v>
      </c>
      <c r="AF105" s="112">
        <f t="shared" si="66"/>
        <v>-32989.167826999997</v>
      </c>
      <c r="AG105" s="139"/>
      <c r="AH105" s="112">
        <f t="shared" si="67"/>
        <v>3.1478563832310437E-2</v>
      </c>
      <c r="AI105" s="112">
        <f t="shared" si="68"/>
        <v>1.0173590954178657</v>
      </c>
      <c r="AJ105" s="112">
        <f t="shared" si="69"/>
        <v>0.64169504248253872</v>
      </c>
      <c r="AK105" s="112">
        <f t="shared" si="70"/>
        <v>9.5832303413958764E-2</v>
      </c>
      <c r="AL105" s="112">
        <f t="shared" si="71"/>
        <v>1.3915990621942858</v>
      </c>
      <c r="AM105" s="112">
        <f t="shared" si="72"/>
        <v>0.83513316321111419</v>
      </c>
      <c r="AN105" s="112">
        <f t="shared" si="76"/>
        <v>7.5796241513992451</v>
      </c>
      <c r="AO105" s="112">
        <f t="shared" si="76"/>
        <v>7.5796241513631699</v>
      </c>
      <c r="AP105" s="112">
        <f t="shared" si="76"/>
        <v>7.57962414999598</v>
      </c>
      <c r="AQ105" s="112">
        <f t="shared" si="76"/>
        <v>7.5796240981814496</v>
      </c>
      <c r="AR105" s="112">
        <f t="shared" si="76"/>
        <v>7.5796221344923076</v>
      </c>
      <c r="AS105" s="112">
        <f t="shared" si="76"/>
        <v>7.5795477238602924</v>
      </c>
      <c r="AT105" s="112">
        <f t="shared" si="76"/>
        <v>7.5767424059995099</v>
      </c>
      <c r="AU105" s="112">
        <f t="shared" si="73"/>
        <v>7.4858748271051692</v>
      </c>
      <c r="AV105" s="112"/>
      <c r="AW105" s="112">
        <v>25750</v>
      </c>
      <c r="AX105" s="112">
        <f t="shared" si="41"/>
        <v>-8.7139609544191227E-2</v>
      </c>
      <c r="AY105" s="112">
        <f t="shared" si="42"/>
        <v>-6.9070455615372381E-2</v>
      </c>
      <c r="AZ105" s="112">
        <f t="shared" si="43"/>
        <v>-1.8069153928818849E-2</v>
      </c>
      <c r="BA105" s="112">
        <f t="shared" si="44"/>
        <v>0.91851852695789982</v>
      </c>
      <c r="BB105" s="112">
        <f t="shared" si="45"/>
        <v>-0.4560956273011374</v>
      </c>
      <c r="BC105" s="112">
        <f t="shared" si="46"/>
        <v>2.5619083336913104</v>
      </c>
      <c r="BD105" s="112">
        <f t="shared" si="47"/>
        <v>3.3529941855685363</v>
      </c>
      <c r="BE105" s="112">
        <f t="shared" si="51"/>
        <v>8.7893568777023336</v>
      </c>
      <c r="BF105" s="112">
        <f t="shared" si="51"/>
        <v>8.7893568635405774</v>
      </c>
      <c r="BG105" s="112">
        <f t="shared" si="51"/>
        <v>8.7893570442142082</v>
      </c>
      <c r="BH105" s="112">
        <f t="shared" si="49"/>
        <v>8.7893547392042777</v>
      </c>
      <c r="BI105" s="112">
        <f t="shared" si="49"/>
        <v>8.7893841459179054</v>
      </c>
      <c r="BJ105" s="112">
        <f t="shared" si="49"/>
        <v>8.7890089349105658</v>
      </c>
      <c r="BK105" s="112">
        <f t="shared" si="49"/>
        <v>8.7937886403379828</v>
      </c>
      <c r="BL105" s="112">
        <f t="shared" si="48"/>
        <v>8.7315532219832956</v>
      </c>
      <c r="BM105" s="112"/>
      <c r="BN105" s="112"/>
      <c r="BO105" s="112"/>
      <c r="BP105" s="112"/>
    </row>
    <row r="106" spans="1:68" s="158" customFormat="1" ht="12.95" customHeight="1" x14ac:dyDescent="0.2">
      <c r="A106" s="147" t="s">
        <v>370</v>
      </c>
      <c r="B106" s="148" t="s">
        <v>81</v>
      </c>
      <c r="C106" s="149">
        <v>48654.851999999999</v>
      </c>
      <c r="D106" s="149" t="s">
        <v>125</v>
      </c>
      <c r="E106" s="224">
        <f t="shared" si="54"/>
        <v>17531.997807453317</v>
      </c>
      <c r="F106" s="112">
        <f t="shared" si="55"/>
        <v>17532</v>
      </c>
      <c r="G106" s="200">
        <f t="shared" si="56"/>
        <v>-1.4984000008553267E-3</v>
      </c>
      <c r="I106" s="158">
        <f t="shared" si="75"/>
        <v>-1.4984000008553267E-3</v>
      </c>
      <c r="O106" s="218"/>
      <c r="P106" s="221">
        <f t="shared" si="57"/>
        <v>33636.351999999999</v>
      </c>
      <c r="R106" s="158">
        <f t="shared" si="58"/>
        <v>2.2452025625632429E-6</v>
      </c>
      <c r="S106" s="156">
        <v>0.1</v>
      </c>
      <c r="T106" s="158">
        <f t="shared" si="59"/>
        <v>2.245202562563243E-7</v>
      </c>
      <c r="Y106" s="61"/>
      <c r="Z106" s="112">
        <f t="shared" si="60"/>
        <v>17532</v>
      </c>
      <c r="AA106" s="112">
        <f t="shared" si="61"/>
        <v>-2.424299654058823E-2</v>
      </c>
      <c r="AB106" s="112">
        <f t="shared" si="62"/>
        <v>-2.8618866527878262E-2</v>
      </c>
      <c r="AC106" s="112">
        <f t="shared" si="63"/>
        <v>-33636.3534984</v>
      </c>
      <c r="AD106" s="112">
        <f t="shared" si="64"/>
        <v>2.2744596539732903E-2</v>
      </c>
      <c r="AE106" s="112">
        <f t="shared" si="65"/>
        <v>5.1731667175523002E-5</v>
      </c>
      <c r="AF106" s="112">
        <f t="shared" si="66"/>
        <v>-33636.3534984</v>
      </c>
      <c r="AG106" s="139"/>
      <c r="AH106" s="112">
        <f t="shared" si="67"/>
        <v>2.7120466527022935E-2</v>
      </c>
      <c r="AI106" s="112">
        <f t="shared" si="68"/>
        <v>1.0044558753881758</v>
      </c>
      <c r="AJ106" s="112">
        <f t="shared" si="69"/>
        <v>0.53395985050873718</v>
      </c>
      <c r="AK106" s="112">
        <f t="shared" si="70"/>
        <v>9.728984400170794E-2</v>
      </c>
      <c r="AL106" s="112">
        <f t="shared" si="71"/>
        <v>1.5250283050550411</v>
      </c>
      <c r="AM106" s="112">
        <f t="shared" si="72"/>
        <v>0.95524826533759333</v>
      </c>
      <c r="AN106" s="112">
        <f t="shared" si="76"/>
        <v>7.7109859348370522</v>
      </c>
      <c r="AO106" s="112">
        <f t="shared" si="76"/>
        <v>7.71098593483614</v>
      </c>
      <c r="AP106" s="112">
        <f t="shared" si="76"/>
        <v>7.7109859347704726</v>
      </c>
      <c r="AQ106" s="112">
        <f t="shared" si="76"/>
        <v>7.7109859300390617</v>
      </c>
      <c r="AR106" s="112">
        <f t="shared" si="76"/>
        <v>7.7109855891401295</v>
      </c>
      <c r="AS106" s="112">
        <f t="shared" si="76"/>
        <v>7.7109610294362314</v>
      </c>
      <c r="AT106" s="112">
        <f t="shared" si="76"/>
        <v>7.7092025382954938</v>
      </c>
      <c r="AU106" s="112">
        <f t="shared" si="73"/>
        <v>7.6145881320642079</v>
      </c>
      <c r="AV106" s="112"/>
      <c r="AW106" s="112">
        <v>26000</v>
      </c>
      <c r="AX106" s="112">
        <f t="shared" si="41"/>
        <v>-8.8899624730913812E-2</v>
      </c>
      <c r="AY106" s="112">
        <f t="shared" si="42"/>
        <v>-6.9565465813425334E-2</v>
      </c>
      <c r="AZ106" s="112">
        <f t="shared" si="43"/>
        <v>-1.9334158917488482E-2</v>
      </c>
      <c r="BA106" s="112">
        <f t="shared" si="44"/>
        <v>0.91700430474174455</v>
      </c>
      <c r="BB106" s="112">
        <f t="shared" si="45"/>
        <v>-0.48173620391207966</v>
      </c>
      <c r="BC106" s="112">
        <f t="shared" si="46"/>
        <v>2.5909402582598839</v>
      </c>
      <c r="BD106" s="112">
        <f t="shared" si="47"/>
        <v>3.5398128166407172</v>
      </c>
      <c r="BE106" s="112">
        <f t="shared" si="51"/>
        <v>8.8208401129893215</v>
      </c>
      <c r="BF106" s="112">
        <f t="shared" si="51"/>
        <v>8.8208400974241048</v>
      </c>
      <c r="BG106" s="112">
        <f t="shared" si="51"/>
        <v>8.8208402915918001</v>
      </c>
      <c r="BH106" s="112">
        <f t="shared" si="49"/>
        <v>8.8208378694524558</v>
      </c>
      <c r="BI106" s="112">
        <f t="shared" si="49"/>
        <v>8.8208680840705771</v>
      </c>
      <c r="BJ106" s="112">
        <f t="shared" si="49"/>
        <v>8.8204911312013383</v>
      </c>
      <c r="BK106" s="112">
        <f t="shared" si="49"/>
        <v>8.8251869531803351</v>
      </c>
      <c r="BL106" s="112">
        <f t="shared" si="48"/>
        <v>8.7655324471572751</v>
      </c>
      <c r="BM106" s="112"/>
      <c r="BN106" s="112"/>
      <c r="BO106" s="112"/>
      <c r="BP106" s="112"/>
    </row>
    <row r="107" spans="1:68" s="158" customFormat="1" ht="12.95" customHeight="1" x14ac:dyDescent="0.2">
      <c r="A107" s="146" t="s">
        <v>53</v>
      </c>
      <c r="B107" s="184"/>
      <c r="C107" s="163">
        <v>48677.387000000002</v>
      </c>
      <c r="D107" s="163">
        <v>5.0000000000000001E-3</v>
      </c>
      <c r="E107" s="224">
        <f t="shared" si="54"/>
        <v>17564.972340022679</v>
      </c>
      <c r="F107" s="112">
        <f t="shared" si="55"/>
        <v>17565</v>
      </c>
      <c r="G107" s="200">
        <f t="shared" si="56"/>
        <v>-1.8902999989222735E-2</v>
      </c>
      <c r="I107" s="158">
        <f t="shared" si="75"/>
        <v>-1.8902999989222735E-2</v>
      </c>
      <c r="O107" s="218"/>
      <c r="P107" s="221">
        <f t="shared" si="57"/>
        <v>33658.887000000002</v>
      </c>
      <c r="R107" s="158">
        <f t="shared" si="58"/>
        <v>3.5732340859255475E-4</v>
      </c>
      <c r="S107" s="156">
        <v>0.1</v>
      </c>
      <c r="T107" s="158">
        <f t="shared" si="59"/>
        <v>3.5732340859255476E-5</v>
      </c>
      <c r="Y107" s="61"/>
      <c r="Z107" s="112">
        <f t="shared" si="60"/>
        <v>17565</v>
      </c>
      <c r="AA107" s="112">
        <f t="shared" si="61"/>
        <v>-2.4479361703327061E-2</v>
      </c>
      <c r="AB107" s="112">
        <f t="shared" si="62"/>
        <v>-4.5863774960890898E-2</v>
      </c>
      <c r="AC107" s="112">
        <f t="shared" si="63"/>
        <v>-33658.905902999992</v>
      </c>
      <c r="AD107" s="112">
        <f t="shared" si="64"/>
        <v>5.5763617141043262E-3</v>
      </c>
      <c r="AE107" s="112">
        <f t="shared" si="65"/>
        <v>3.109580996652854E-6</v>
      </c>
      <c r="AF107" s="112">
        <f t="shared" si="66"/>
        <v>-33658.905902999992</v>
      </c>
      <c r="AG107" s="139"/>
      <c r="AH107" s="112">
        <f t="shared" si="67"/>
        <v>2.6960774971668162E-2</v>
      </c>
      <c r="AI107" s="112">
        <f t="shared" si="68"/>
        <v>1.0040094219199946</v>
      </c>
      <c r="AJ107" s="112">
        <f t="shared" si="69"/>
        <v>0.53007467627010019</v>
      </c>
      <c r="AK107" s="112">
        <f t="shared" si="70"/>
        <v>9.7309265269136025E-2</v>
      </c>
      <c r="AL107" s="112">
        <f t="shared" si="71"/>
        <v>1.5296167400849949</v>
      </c>
      <c r="AM107" s="112">
        <f t="shared" si="72"/>
        <v>0.95964559929111071</v>
      </c>
      <c r="AN107" s="112">
        <f t="shared" si="76"/>
        <v>7.7155333095810228</v>
      </c>
      <c r="AO107" s="112">
        <f t="shared" si="76"/>
        <v>7.7155333095802643</v>
      </c>
      <c r="AP107" s="112">
        <f t="shared" si="76"/>
        <v>7.715533309523793</v>
      </c>
      <c r="AQ107" s="112">
        <f t="shared" si="76"/>
        <v>7.715533305322305</v>
      </c>
      <c r="AR107" s="112">
        <f t="shared" si="76"/>
        <v>7.7155329927282823</v>
      </c>
      <c r="AS107" s="112">
        <f t="shared" si="76"/>
        <v>7.7155097374510362</v>
      </c>
      <c r="AT107" s="112">
        <f t="shared" si="76"/>
        <v>7.7137904216419333</v>
      </c>
      <c r="AU107" s="112">
        <f t="shared" si="73"/>
        <v>7.6190733897871734</v>
      </c>
      <c r="AV107" s="112"/>
      <c r="AW107" s="112">
        <v>26250</v>
      </c>
      <c r="AX107" s="112">
        <f t="shared" si="41"/>
        <v>-9.063591100335687E-2</v>
      </c>
      <c r="AY107" s="112">
        <f t="shared" si="42"/>
        <v>-7.0057898383905221E-2</v>
      </c>
      <c r="AZ107" s="112">
        <f t="shared" si="43"/>
        <v>-2.0578012619451649E-2</v>
      </c>
      <c r="BA107" s="112">
        <f t="shared" si="44"/>
        <v>0.91556456235389405</v>
      </c>
      <c r="BB107" s="112">
        <f t="shared" si="45"/>
        <v>-0.50689029121499307</v>
      </c>
      <c r="BC107" s="112">
        <f t="shared" si="46"/>
        <v>2.6198788111172866</v>
      </c>
      <c r="BD107" s="112">
        <f t="shared" si="47"/>
        <v>3.746169805356113</v>
      </c>
      <c r="BE107" s="112">
        <f t="shared" si="51"/>
        <v>8.8522726800584906</v>
      </c>
      <c r="BF107" s="112">
        <f t="shared" si="51"/>
        <v>8.8522726631584874</v>
      </c>
      <c r="BG107" s="112">
        <f t="shared" si="51"/>
        <v>8.8522728696026167</v>
      </c>
      <c r="BH107" s="112">
        <f t="shared" si="49"/>
        <v>8.8522703477563081</v>
      </c>
      <c r="BI107" s="112">
        <f t="shared" si="49"/>
        <v>8.8523011534317195</v>
      </c>
      <c r="BJ107" s="112">
        <f t="shared" si="49"/>
        <v>8.8519248040341054</v>
      </c>
      <c r="BK107" s="112">
        <f t="shared" si="49"/>
        <v>8.8565163962879225</v>
      </c>
      <c r="BL107" s="112">
        <f t="shared" si="48"/>
        <v>8.7995116723312563</v>
      </c>
      <c r="BM107" s="112"/>
      <c r="BN107" s="112"/>
      <c r="BO107" s="112"/>
      <c r="BP107" s="112"/>
    </row>
    <row r="108" spans="1:68" s="158" customFormat="1" ht="12.95" customHeight="1" x14ac:dyDescent="0.2">
      <c r="A108" s="146" t="s">
        <v>53</v>
      </c>
      <c r="B108" s="184"/>
      <c r="C108" s="163">
        <v>48688.33</v>
      </c>
      <c r="D108" s="163">
        <v>5.0000000000000001E-3</v>
      </c>
      <c r="E108" s="224">
        <f t="shared" si="54"/>
        <v>17580.98477889139</v>
      </c>
      <c r="F108" s="112">
        <f t="shared" si="55"/>
        <v>17581</v>
      </c>
      <c r="G108" s="200">
        <f t="shared" si="56"/>
        <v>-1.0402199994132388E-2</v>
      </c>
      <c r="I108" s="158">
        <f t="shared" si="75"/>
        <v>-1.0402199994132388E-2</v>
      </c>
      <c r="O108" s="218"/>
      <c r="P108" s="221">
        <f t="shared" si="57"/>
        <v>33669.83</v>
      </c>
      <c r="R108" s="158">
        <f t="shared" si="58"/>
        <v>1.0820576471792785E-4</v>
      </c>
      <c r="S108" s="156">
        <v>0.1</v>
      </c>
      <c r="T108" s="158">
        <f t="shared" si="59"/>
        <v>1.0820576471792787E-5</v>
      </c>
      <c r="Y108" s="61"/>
      <c r="Z108" s="112">
        <f t="shared" si="60"/>
        <v>17581</v>
      </c>
      <c r="AA108" s="112">
        <f t="shared" si="61"/>
        <v>-2.4594122077951711E-2</v>
      </c>
      <c r="AB108" s="112">
        <f t="shared" si="62"/>
        <v>-3.7285373506663798E-2</v>
      </c>
      <c r="AC108" s="112">
        <f t="shared" si="63"/>
        <v>-33669.840402199996</v>
      </c>
      <c r="AD108" s="112">
        <f t="shared" si="64"/>
        <v>1.4191922083819322E-2</v>
      </c>
      <c r="AE108" s="112">
        <f t="shared" si="65"/>
        <v>2.0141065243319857E-5</v>
      </c>
      <c r="AF108" s="112">
        <f t="shared" si="66"/>
        <v>-33669.840402199996</v>
      </c>
      <c r="AG108" s="139"/>
      <c r="AH108" s="112">
        <f t="shared" si="67"/>
        <v>2.6883173512531409E-2</v>
      </c>
      <c r="AI108" s="112">
        <f t="shared" si="68"/>
        <v>1.0037930715305126</v>
      </c>
      <c r="AJ108" s="112">
        <f t="shared" si="69"/>
        <v>0.5281881796979403</v>
      </c>
      <c r="AK108" s="112">
        <f t="shared" si="70"/>
        <v>9.7317938632690074E-2</v>
      </c>
      <c r="AL108" s="112">
        <f t="shared" si="71"/>
        <v>1.5318399678355963</v>
      </c>
      <c r="AM108" s="112">
        <f t="shared" si="72"/>
        <v>0.96178320143557661</v>
      </c>
      <c r="AN108" s="112">
        <f t="shared" si="76"/>
        <v>7.7177373697871703</v>
      </c>
      <c r="AO108" s="112">
        <f t="shared" si="76"/>
        <v>7.7177373697864775</v>
      </c>
      <c r="AP108" s="112">
        <f t="shared" si="76"/>
        <v>7.7177373697340821</v>
      </c>
      <c r="AQ108" s="112">
        <f t="shared" si="76"/>
        <v>7.7177373657731225</v>
      </c>
      <c r="AR108" s="112">
        <f t="shared" si="76"/>
        <v>7.7177370663374383</v>
      </c>
      <c r="AS108" s="112">
        <f t="shared" si="76"/>
        <v>7.7177144318627509</v>
      </c>
      <c r="AT108" s="112">
        <f t="shared" si="76"/>
        <v>7.7160141641579836</v>
      </c>
      <c r="AU108" s="112">
        <f t="shared" si="73"/>
        <v>7.6212480601983081</v>
      </c>
      <c r="AV108" s="112"/>
      <c r="AW108" s="112">
        <v>26500</v>
      </c>
      <c r="AX108" s="112">
        <f t="shared" si="41"/>
        <v>-9.2347433649387384E-2</v>
      </c>
      <c r="AY108" s="112">
        <f t="shared" si="42"/>
        <v>-7.0547753326812096E-2</v>
      </c>
      <c r="AZ108" s="112">
        <f t="shared" si="43"/>
        <v>-2.1799680322575288E-2</v>
      </c>
      <c r="BA108" s="112">
        <f t="shared" si="44"/>
        <v>0.91419960312906379</v>
      </c>
      <c r="BB108" s="112">
        <f t="shared" si="45"/>
        <v>-0.53154494573483879</v>
      </c>
      <c r="BC108" s="112">
        <f t="shared" si="46"/>
        <v>2.6487288495709378</v>
      </c>
      <c r="BD108" s="112">
        <f t="shared" si="47"/>
        <v>3.975437701255673</v>
      </c>
      <c r="BE108" s="112">
        <f t="shared" si="51"/>
        <v>8.8836571392026347</v>
      </c>
      <c r="BF108" s="112">
        <f t="shared" si="51"/>
        <v>8.8836571210738935</v>
      </c>
      <c r="BG108" s="112">
        <f t="shared" si="51"/>
        <v>8.8836573382426973</v>
      </c>
      <c r="BH108" s="112">
        <f t="shared" si="49"/>
        <v>8.8836547367204304</v>
      </c>
      <c r="BI108" s="112">
        <f t="shared" si="49"/>
        <v>8.8836859007730151</v>
      </c>
      <c r="BJ108" s="112">
        <f t="shared" si="49"/>
        <v>8.8833125431920621</v>
      </c>
      <c r="BK108" s="112">
        <f t="shared" si="49"/>
        <v>8.8877800287722906</v>
      </c>
      <c r="BL108" s="112">
        <f t="shared" si="48"/>
        <v>8.8334908975052375</v>
      </c>
      <c r="BM108" s="112"/>
      <c r="BN108" s="112"/>
      <c r="BO108" s="112"/>
      <c r="BP108" s="112"/>
    </row>
    <row r="109" spans="1:68" s="158" customFormat="1" ht="12.95" customHeight="1" x14ac:dyDescent="0.2">
      <c r="A109" s="146" t="s">
        <v>53</v>
      </c>
      <c r="B109" s="146"/>
      <c r="C109" s="150">
        <v>49059.406000000003</v>
      </c>
      <c r="D109" s="150">
        <v>4.0000000000000001E-3</v>
      </c>
      <c r="E109" s="224">
        <f t="shared" si="54"/>
        <v>18123.964927447258</v>
      </c>
      <c r="F109" s="112">
        <f t="shared" si="55"/>
        <v>18124</v>
      </c>
      <c r="G109" s="200">
        <f t="shared" si="56"/>
        <v>-2.3968799992871936E-2</v>
      </c>
      <c r="I109" s="158">
        <f t="shared" si="75"/>
        <v>-2.3968799992871936E-2</v>
      </c>
      <c r="O109" s="218"/>
      <c r="P109" s="221">
        <f t="shared" si="57"/>
        <v>34040.906000000003</v>
      </c>
      <c r="R109" s="158">
        <f t="shared" si="58"/>
        <v>5.7450337309829778E-4</v>
      </c>
      <c r="S109" s="156">
        <v>0.1</v>
      </c>
      <c r="T109" s="158">
        <f t="shared" si="59"/>
        <v>5.7450337309829781E-5</v>
      </c>
      <c r="Y109" s="61"/>
      <c r="Z109" s="112">
        <f t="shared" si="60"/>
        <v>18124</v>
      </c>
      <c r="AA109" s="112">
        <f t="shared" si="61"/>
        <v>-2.8547061595213485E-2</v>
      </c>
      <c r="AB109" s="112">
        <f t="shared" si="62"/>
        <v>-4.81538554397868E-2</v>
      </c>
      <c r="AC109" s="112">
        <f t="shared" si="63"/>
        <v>-34040.929968799996</v>
      </c>
      <c r="AD109" s="112">
        <f t="shared" si="64"/>
        <v>4.5782616023415483E-3</v>
      </c>
      <c r="AE109" s="112">
        <f t="shared" si="65"/>
        <v>2.0960479299475E-6</v>
      </c>
      <c r="AF109" s="112">
        <f t="shared" si="66"/>
        <v>-34040.929968799996</v>
      </c>
      <c r="AG109" s="139"/>
      <c r="AH109" s="112">
        <f t="shared" si="67"/>
        <v>2.418505544691486E-2</v>
      </c>
      <c r="AI109" s="112">
        <f t="shared" si="68"/>
        <v>0.99650144280403397</v>
      </c>
      <c r="AJ109" s="112">
        <f t="shared" si="69"/>
        <v>0.46317900563640646</v>
      </c>
      <c r="AK109" s="112">
        <f t="shared" si="70"/>
        <v>9.7328971374910617E-2</v>
      </c>
      <c r="AL109" s="112">
        <f t="shared" si="71"/>
        <v>1.6067265487373423</v>
      </c>
      <c r="AM109" s="112">
        <f t="shared" si="72"/>
        <v>1.0365915294954593</v>
      </c>
      <c r="AN109" s="112">
        <f t="shared" si="76"/>
        <v>7.7922573000320225</v>
      </c>
      <c r="AO109" s="112">
        <f t="shared" si="76"/>
        <v>7.7922573000320146</v>
      </c>
      <c r="AP109" s="112">
        <f t="shared" si="76"/>
        <v>7.7922573000306539</v>
      </c>
      <c r="AQ109" s="112">
        <f t="shared" si="76"/>
        <v>7.7922572998041852</v>
      </c>
      <c r="AR109" s="112">
        <f t="shared" si="76"/>
        <v>7.792257262107281</v>
      </c>
      <c r="AS109" s="112">
        <f t="shared" si="76"/>
        <v>7.7922509875912311</v>
      </c>
      <c r="AT109" s="112">
        <f t="shared" si="76"/>
        <v>7.7912153457850994</v>
      </c>
      <c r="AU109" s="112">
        <f t="shared" si="73"/>
        <v>7.6950509372761937</v>
      </c>
      <c r="AV109" s="112"/>
      <c r="AW109" s="112">
        <v>26750</v>
      </c>
      <c r="AX109" s="112">
        <f t="shared" si="41"/>
        <v>-9.403318277053449E-2</v>
      </c>
      <c r="AY109" s="112">
        <f t="shared" si="42"/>
        <v>-7.1035030642145947E-2</v>
      </c>
      <c r="AZ109" s="112">
        <f t="shared" si="43"/>
        <v>-2.2998152128388537E-2</v>
      </c>
      <c r="BA109" s="112">
        <f t="shared" si="44"/>
        <v>0.9129096995495728</v>
      </c>
      <c r="BB109" s="112">
        <f t="shared" si="45"/>
        <v>-0.55568766018624205</v>
      </c>
      <c r="BC109" s="112">
        <f t="shared" si="46"/>
        <v>2.6774952274008927</v>
      </c>
      <c r="BD109" s="112">
        <f t="shared" si="47"/>
        <v>4.2318113033205647</v>
      </c>
      <c r="BE109" s="112">
        <f t="shared" si="51"/>
        <v>8.914996060583519</v>
      </c>
      <c r="BF109" s="112">
        <f t="shared" si="51"/>
        <v>8.9149960413698199</v>
      </c>
      <c r="BG109" s="112">
        <f t="shared" si="51"/>
        <v>8.91499626739059</v>
      </c>
      <c r="BH109" s="112">
        <f t="shared" si="49"/>
        <v>8.9149936085885564</v>
      </c>
      <c r="BI109" s="112">
        <f t="shared" si="49"/>
        <v>8.915024885235006</v>
      </c>
      <c r="BJ109" s="112">
        <f t="shared" si="49"/>
        <v>8.914656929783364</v>
      </c>
      <c r="BK109" s="112">
        <f t="shared" si="49"/>
        <v>8.9189809857218112</v>
      </c>
      <c r="BL109" s="112">
        <f t="shared" si="48"/>
        <v>8.867470122679217</v>
      </c>
      <c r="BM109" s="112"/>
      <c r="BN109" s="112"/>
      <c r="BO109" s="112"/>
      <c r="BP109" s="112"/>
    </row>
    <row r="110" spans="1:68" s="158" customFormat="1" ht="12.95" customHeight="1" x14ac:dyDescent="0.2">
      <c r="A110" s="147" t="s">
        <v>370</v>
      </c>
      <c r="B110" s="148" t="s">
        <v>81</v>
      </c>
      <c r="C110" s="149">
        <v>49095.627</v>
      </c>
      <c r="D110" s="149" t="s">
        <v>125</v>
      </c>
      <c r="E110" s="224">
        <f t="shared" si="54"/>
        <v>18176.965617227361</v>
      </c>
      <c r="F110" s="112">
        <f t="shared" si="55"/>
        <v>18177</v>
      </c>
      <c r="G110" s="200">
        <f t="shared" si="56"/>
        <v>-2.3497399997722823E-2</v>
      </c>
      <c r="I110" s="158">
        <f t="shared" si="75"/>
        <v>-2.3497399997722823E-2</v>
      </c>
      <c r="O110" s="218"/>
      <c r="P110" s="221">
        <f t="shared" si="57"/>
        <v>34077.127</v>
      </c>
      <c r="R110" s="158">
        <f t="shared" si="58"/>
        <v>5.5212780665298456E-4</v>
      </c>
      <c r="S110" s="156">
        <v>0.1</v>
      </c>
      <c r="T110" s="158">
        <f t="shared" si="59"/>
        <v>5.5212780665298457E-5</v>
      </c>
      <c r="Y110" s="61"/>
      <c r="Z110" s="112">
        <f t="shared" si="60"/>
        <v>18177</v>
      </c>
      <c r="AA110" s="112">
        <f t="shared" si="61"/>
        <v>-2.8938596377998674E-2</v>
      </c>
      <c r="AB110" s="112">
        <f t="shared" si="62"/>
        <v>-4.741274725363108E-2</v>
      </c>
      <c r="AC110" s="112">
        <f t="shared" si="63"/>
        <v>-34077.150497399998</v>
      </c>
      <c r="AD110" s="112">
        <f t="shared" si="64"/>
        <v>5.4411963802758513E-3</v>
      </c>
      <c r="AE110" s="112">
        <f t="shared" si="65"/>
        <v>2.9606618048727025E-6</v>
      </c>
      <c r="AF110" s="112">
        <f t="shared" si="66"/>
        <v>-34077.150497399998</v>
      </c>
      <c r="AG110" s="139"/>
      <c r="AH110" s="112">
        <f t="shared" si="67"/>
        <v>2.3915347255908253E-2</v>
      </c>
      <c r="AI110" s="112">
        <f t="shared" si="68"/>
        <v>0.995795795334524</v>
      </c>
      <c r="AJ110" s="112">
        <f t="shared" si="69"/>
        <v>0.4567404588364728</v>
      </c>
      <c r="AK110" s="112">
        <f t="shared" si="70"/>
        <v>9.7301044364808367E-2</v>
      </c>
      <c r="AL110" s="112">
        <f t="shared" si="71"/>
        <v>1.6139776849505676</v>
      </c>
      <c r="AM110" s="112">
        <f t="shared" si="72"/>
        <v>1.0441412570078574</v>
      </c>
      <c r="AN110" s="112">
        <f t="shared" si="76"/>
        <v>7.7995018671967369</v>
      </c>
      <c r="AO110" s="112">
        <f t="shared" si="76"/>
        <v>7.7995018671967333</v>
      </c>
      <c r="AP110" s="112">
        <f t="shared" si="76"/>
        <v>7.7995018671959597</v>
      </c>
      <c r="AQ110" s="112">
        <f t="shared" si="76"/>
        <v>7.7995018670500995</v>
      </c>
      <c r="AR110" s="112">
        <f t="shared" si="76"/>
        <v>7.7995018395463198</v>
      </c>
      <c r="AS110" s="112">
        <f t="shared" si="76"/>
        <v>7.7994966535929953</v>
      </c>
      <c r="AT110" s="112">
        <f t="shared" si="76"/>
        <v>7.7985274779192526</v>
      </c>
      <c r="AU110" s="112">
        <f t="shared" si="73"/>
        <v>7.7022545330130772</v>
      </c>
      <c r="AV110" s="112"/>
      <c r="AW110" s="112">
        <v>27000</v>
      </c>
      <c r="AX110" s="112">
        <f t="shared" si="41"/>
        <v>-9.5692173090339769E-2</v>
      </c>
      <c r="AY110" s="112">
        <f t="shared" si="42"/>
        <v>-7.1519730329906744E-2</v>
      </c>
      <c r="AZ110" s="112">
        <f t="shared" si="43"/>
        <v>-2.4172442760433021E-2</v>
      </c>
      <c r="BA110" s="112">
        <f t="shared" si="44"/>
        <v>0.91169509575680052</v>
      </c>
      <c r="BB110" s="112">
        <f t="shared" si="45"/>
        <v>-0.5793063343365813</v>
      </c>
      <c r="BC110" s="112">
        <f t="shared" si="46"/>
        <v>2.7061827940520242</v>
      </c>
      <c r="BD110" s="112">
        <f t="shared" si="47"/>
        <v>4.5205746027236966</v>
      </c>
      <c r="BE110" s="112">
        <f t="shared" si="51"/>
        <v>8.9462920232171879</v>
      </c>
      <c r="BF110" s="112">
        <f t="shared" si="51"/>
        <v>8.9462920030992219</v>
      </c>
      <c r="BG110" s="112">
        <f t="shared" si="51"/>
        <v>8.9462922358004509</v>
      </c>
      <c r="BH110" s="112">
        <f t="shared" si="49"/>
        <v>8.9462895441814965</v>
      </c>
      <c r="BI110" s="112">
        <f t="shared" si="49"/>
        <v>8.9463206774899469</v>
      </c>
      <c r="BJ110" s="112">
        <f t="shared" si="49"/>
        <v>8.9459605352708333</v>
      </c>
      <c r="BK110" s="112">
        <f t="shared" si="49"/>
        <v>8.9501224745823009</v>
      </c>
      <c r="BL110" s="112">
        <f t="shared" si="48"/>
        <v>8.9014493478531982</v>
      </c>
      <c r="BM110" s="112"/>
      <c r="BN110" s="112"/>
      <c r="BO110" s="112"/>
      <c r="BP110" s="112"/>
    </row>
    <row r="111" spans="1:68" s="158" customFormat="1" ht="12.95" customHeight="1" x14ac:dyDescent="0.2">
      <c r="A111" s="146" t="s">
        <v>53</v>
      </c>
      <c r="B111" s="146"/>
      <c r="C111" s="150">
        <v>49098.353999999999</v>
      </c>
      <c r="D111" s="150">
        <v>5.0000000000000001E-3</v>
      </c>
      <c r="E111" s="224">
        <f t="shared" si="54"/>
        <v>18180.955923431779</v>
      </c>
      <c r="F111" s="112">
        <f t="shared" si="55"/>
        <v>18181</v>
      </c>
      <c r="G111" s="200">
        <f t="shared" si="56"/>
        <v>-3.0122199998004362E-2</v>
      </c>
      <c r="I111" s="158">
        <f t="shared" si="75"/>
        <v>-3.0122199998004362E-2</v>
      </c>
      <c r="O111" s="218"/>
      <c r="P111" s="221">
        <f t="shared" si="57"/>
        <v>34079.853999999999</v>
      </c>
      <c r="R111" s="158">
        <f t="shared" si="58"/>
        <v>9.0734693271977398E-4</v>
      </c>
      <c r="S111" s="156">
        <v>0.1</v>
      </c>
      <c r="T111" s="158">
        <f t="shared" si="59"/>
        <v>9.0734693271977398E-5</v>
      </c>
      <c r="Y111" s="61"/>
      <c r="Z111" s="112">
        <f t="shared" si="60"/>
        <v>18181</v>
      </c>
      <c r="AA111" s="112">
        <f t="shared" si="61"/>
        <v>-2.8968184816057084E-2</v>
      </c>
      <c r="AB111" s="112">
        <f t="shared" si="62"/>
        <v>-5.4017148574018382E-2</v>
      </c>
      <c r="AC111" s="112">
        <f t="shared" si="63"/>
        <v>-34079.884122199997</v>
      </c>
      <c r="AD111" s="112">
        <f t="shared" si="64"/>
        <v>-1.154015181947278E-3</v>
      </c>
      <c r="AE111" s="112">
        <f t="shared" si="65"/>
        <v>1.3317510401648091E-7</v>
      </c>
      <c r="AF111" s="112">
        <f t="shared" si="66"/>
        <v>-34079.884122199997</v>
      </c>
      <c r="AG111" s="139"/>
      <c r="AH111" s="112">
        <f t="shared" si="67"/>
        <v>2.389494857601402E-2</v>
      </c>
      <c r="AI111" s="112">
        <f t="shared" si="68"/>
        <v>0.99574258797591753</v>
      </c>
      <c r="AJ111" s="112">
        <f t="shared" si="69"/>
        <v>0.45625392274399101</v>
      </c>
      <c r="AK111" s="112">
        <f t="shared" si="70"/>
        <v>9.7298730794439528E-2</v>
      </c>
      <c r="AL111" s="112">
        <f t="shared" si="71"/>
        <v>1.6145245237867076</v>
      </c>
      <c r="AM111" s="112">
        <f t="shared" si="72"/>
        <v>1.0447129299621236</v>
      </c>
      <c r="AN111" s="112">
        <f t="shared" ref="AN111:AT120" si="77">$AU111+$AB$7*SIN(AO111)</f>
        <v>7.8000484187796726</v>
      </c>
      <c r="AO111" s="112">
        <f t="shared" si="77"/>
        <v>7.800048418779669</v>
      </c>
      <c r="AP111" s="112">
        <f t="shared" si="77"/>
        <v>7.8000484187789301</v>
      </c>
      <c r="AQ111" s="112">
        <f t="shared" si="77"/>
        <v>7.8000484186381396</v>
      </c>
      <c r="AR111" s="112">
        <f t="shared" si="77"/>
        <v>7.8000483918215417</v>
      </c>
      <c r="AS111" s="112">
        <f t="shared" si="77"/>
        <v>7.8000432842478107</v>
      </c>
      <c r="AT111" s="112">
        <f t="shared" si="77"/>
        <v>7.7990791342701362</v>
      </c>
      <c r="AU111" s="112">
        <f t="shared" si="73"/>
        <v>7.7027982006158613</v>
      </c>
      <c r="AV111" s="112"/>
      <c r="AW111" s="112">
        <v>27250</v>
      </c>
      <c r="AX111" s="112">
        <f t="shared" si="41"/>
        <v>-9.7323443762476647E-2</v>
      </c>
      <c r="AY111" s="112">
        <f t="shared" si="42"/>
        <v>-7.2001852390094517E-2</v>
      </c>
      <c r="AZ111" s="112">
        <f t="shared" si="43"/>
        <v>-2.5321591372382133E-2</v>
      </c>
      <c r="BA111" s="112">
        <f t="shared" si="44"/>
        <v>0.91055600989664687</v>
      </c>
      <c r="BB111" s="112">
        <f t="shared" si="45"/>
        <v>-0.60238924694114471</v>
      </c>
      <c r="BC111" s="112">
        <f t="shared" si="46"/>
        <v>2.7347963940055919</v>
      </c>
      <c r="BD111" s="112">
        <f t="shared" si="47"/>
        <v>4.8484789404748572</v>
      </c>
      <c r="BE111" s="112">
        <f t="shared" si="51"/>
        <v>8.9775476140425496</v>
      </c>
      <c r="BF111" s="112">
        <f t="shared" si="51"/>
        <v>8.9775475932359008</v>
      </c>
      <c r="BG111" s="112">
        <f t="shared" si="51"/>
        <v>8.9775478301780964</v>
      </c>
      <c r="BH111" s="112">
        <f t="shared" si="49"/>
        <v>8.9775451319234971</v>
      </c>
      <c r="BI111" s="112">
        <f t="shared" si="49"/>
        <v>8.9775758589491694</v>
      </c>
      <c r="BJ111" s="112">
        <f t="shared" si="49"/>
        <v>8.9772259207316392</v>
      </c>
      <c r="BK111" s="112">
        <f t="shared" si="49"/>
        <v>8.981207771454093</v>
      </c>
      <c r="BL111" s="112">
        <f t="shared" si="48"/>
        <v>8.9354285730271776</v>
      </c>
      <c r="BM111" s="112"/>
      <c r="BN111" s="112"/>
      <c r="BO111" s="112"/>
      <c r="BP111" s="112"/>
    </row>
    <row r="112" spans="1:68" s="158" customFormat="1" ht="12.95" customHeight="1" x14ac:dyDescent="0.2">
      <c r="A112" s="146" t="s">
        <v>57</v>
      </c>
      <c r="B112" s="146"/>
      <c r="C112" s="150">
        <v>49398.372000000003</v>
      </c>
      <c r="D112" s="150"/>
      <c r="E112" s="224">
        <f t="shared" si="54"/>
        <v>18619.959842330969</v>
      </c>
      <c r="F112" s="112">
        <f t="shared" si="55"/>
        <v>18620</v>
      </c>
      <c r="G112" s="200">
        <f t="shared" si="56"/>
        <v>-2.7443999992101453E-2</v>
      </c>
      <c r="I112" s="158">
        <f t="shared" si="75"/>
        <v>-2.7443999992101453E-2</v>
      </c>
      <c r="O112" s="218"/>
      <c r="P112" s="221">
        <f t="shared" si="57"/>
        <v>34379.872000000003</v>
      </c>
      <c r="R112" s="158">
        <f t="shared" si="58"/>
        <v>7.5317313556646451E-4</v>
      </c>
      <c r="S112" s="156">
        <v>0.1</v>
      </c>
      <c r="T112" s="158">
        <f t="shared" si="59"/>
        <v>7.5317313556646451E-5</v>
      </c>
      <c r="Y112" s="61"/>
      <c r="Z112" s="112">
        <f t="shared" si="60"/>
        <v>18620</v>
      </c>
      <c r="AA112" s="112">
        <f t="shared" si="61"/>
        <v>-3.2246697468325369E-2</v>
      </c>
      <c r="AB112" s="112">
        <f t="shared" si="62"/>
        <v>-4.9065001560145802E-2</v>
      </c>
      <c r="AC112" s="112">
        <f t="shared" si="63"/>
        <v>-34379.899443999995</v>
      </c>
      <c r="AD112" s="112">
        <f t="shared" si="64"/>
        <v>4.8026974762239161E-3</v>
      </c>
      <c r="AE112" s="112">
        <f t="shared" si="65"/>
        <v>2.3065903048127574E-6</v>
      </c>
      <c r="AF112" s="112">
        <f t="shared" si="66"/>
        <v>-34379.899443999995</v>
      </c>
      <c r="AG112" s="139"/>
      <c r="AH112" s="112">
        <f t="shared" si="67"/>
        <v>2.1621001568044352E-2</v>
      </c>
      <c r="AI112" s="112">
        <f t="shared" si="68"/>
        <v>0.98994848260735546</v>
      </c>
      <c r="AJ112" s="112">
        <f t="shared" si="69"/>
        <v>0.40238259553615952</v>
      </c>
      <c r="AK112" s="112">
        <f t="shared" si="70"/>
        <v>9.6871748045841435E-2</v>
      </c>
      <c r="AL112" s="112">
        <f t="shared" si="71"/>
        <v>1.6741874194738215</v>
      </c>
      <c r="AM112" s="112">
        <f t="shared" si="72"/>
        <v>1.1091298512294081</v>
      </c>
      <c r="AN112" s="112">
        <f t="shared" si="77"/>
        <v>7.8598558697992473</v>
      </c>
      <c r="AO112" s="112">
        <f t="shared" si="77"/>
        <v>7.8598558697992473</v>
      </c>
      <c r="AP112" s="112">
        <f t="shared" si="77"/>
        <v>7.8598558697992473</v>
      </c>
      <c r="AQ112" s="112">
        <f t="shared" si="77"/>
        <v>7.859855869799321</v>
      </c>
      <c r="AR112" s="112">
        <f t="shared" si="77"/>
        <v>7.8598558696709935</v>
      </c>
      <c r="AS112" s="112">
        <f t="shared" si="77"/>
        <v>7.8598560939763162</v>
      </c>
      <c r="AT112" s="112">
        <f t="shared" si="77"/>
        <v>7.8594499984869177</v>
      </c>
      <c r="AU112" s="112">
        <f t="shared" si="73"/>
        <v>7.7624657200213711</v>
      </c>
      <c r="AV112" s="112"/>
      <c r="AW112" s="112">
        <v>27500</v>
      </c>
      <c r="AX112" s="112">
        <f t="shared" si="41"/>
        <v>-9.8926058180933418E-2</v>
      </c>
      <c r="AY112" s="112">
        <f t="shared" si="42"/>
        <v>-7.2481396822709251E-2</v>
      </c>
      <c r="AZ112" s="112">
        <f t="shared" si="43"/>
        <v>-2.6444661358224163E-2</v>
      </c>
      <c r="BA112" s="112">
        <f t="shared" si="44"/>
        <v>0.90949263630272081</v>
      </c>
      <c r="BB112" s="112">
        <f t="shared" si="45"/>
        <v>-0.62492502876150446</v>
      </c>
      <c r="BC112" s="112">
        <f t="shared" si="46"/>
        <v>2.7633408663166064</v>
      </c>
      <c r="BD112" s="112">
        <f t="shared" si="47"/>
        <v>5.2242904711021305</v>
      </c>
      <c r="BE112" s="112">
        <f t="shared" si="51"/>
        <v>9.0087654270676865</v>
      </c>
      <c r="BF112" s="112">
        <f t="shared" si="51"/>
        <v>9.0087654058196023</v>
      </c>
      <c r="BG112" s="112">
        <f t="shared" si="51"/>
        <v>9.0087656443341739</v>
      </c>
      <c r="BH112" s="112">
        <f t="shared" si="49"/>
        <v>9.0087629669523324</v>
      </c>
      <c r="BI112" s="112">
        <f t="shared" si="49"/>
        <v>9.0087930210078504</v>
      </c>
      <c r="BJ112" s="112">
        <f t="shared" si="49"/>
        <v>9.0084556363373007</v>
      </c>
      <c r="BK112" s="112">
        <f t="shared" si="49"/>
        <v>9.0122402173098681</v>
      </c>
      <c r="BL112" s="112">
        <f t="shared" si="48"/>
        <v>8.9694077982011589</v>
      </c>
      <c r="BM112" s="112"/>
      <c r="BN112" s="112"/>
      <c r="BO112" s="112"/>
      <c r="BP112" s="112"/>
    </row>
    <row r="113" spans="1:68" s="158" customFormat="1" ht="12.95" customHeight="1" x14ac:dyDescent="0.2">
      <c r="A113" s="146" t="s">
        <v>57</v>
      </c>
      <c r="B113" s="146"/>
      <c r="C113" s="150">
        <v>49400.421999999999</v>
      </c>
      <c r="D113" s="150"/>
      <c r="E113" s="224">
        <f t="shared" si="54"/>
        <v>18622.959522462632</v>
      </c>
      <c r="F113" s="112">
        <f t="shared" si="55"/>
        <v>18623</v>
      </c>
      <c r="G113" s="200">
        <f t="shared" si="56"/>
        <v>-2.7662599997711368E-2</v>
      </c>
      <c r="I113" s="158">
        <f t="shared" si="75"/>
        <v>-2.7662599997711368E-2</v>
      </c>
      <c r="O113" s="218"/>
      <c r="P113" s="221">
        <f t="shared" si="57"/>
        <v>34381.921999999999</v>
      </c>
      <c r="R113" s="158">
        <f t="shared" si="58"/>
        <v>7.6521943863338095E-4</v>
      </c>
      <c r="S113" s="156">
        <v>0.1</v>
      </c>
      <c r="T113" s="158">
        <f t="shared" si="59"/>
        <v>7.6521943863338095E-5</v>
      </c>
      <c r="Y113" s="61"/>
      <c r="Z113" s="112">
        <f t="shared" si="60"/>
        <v>18623</v>
      </c>
      <c r="AA113" s="112">
        <f t="shared" si="61"/>
        <v>-3.2269303598653626E-2</v>
      </c>
      <c r="AB113" s="112">
        <f t="shared" si="62"/>
        <v>-4.9267833005240944E-2</v>
      </c>
      <c r="AC113" s="112">
        <f t="shared" si="63"/>
        <v>-34381.949662599996</v>
      </c>
      <c r="AD113" s="112">
        <f t="shared" si="64"/>
        <v>4.6067036009422579E-3</v>
      </c>
      <c r="AE113" s="112">
        <f t="shared" si="65"/>
        <v>2.1221718066934369E-6</v>
      </c>
      <c r="AF113" s="112">
        <f t="shared" si="66"/>
        <v>-34381.949662599996</v>
      </c>
      <c r="AG113" s="139"/>
      <c r="AH113" s="112">
        <f t="shared" si="67"/>
        <v>2.1605233007529579E-2</v>
      </c>
      <c r="AI113" s="112">
        <f t="shared" si="68"/>
        <v>0.98990921818633582</v>
      </c>
      <c r="AJ113" s="112">
        <f t="shared" si="69"/>
        <v>0.40201149228939659</v>
      </c>
      <c r="AK113" s="112">
        <f t="shared" si="70"/>
        <v>9.6867665883620016E-2</v>
      </c>
      <c r="AL113" s="112">
        <f t="shared" si="71"/>
        <v>1.6745927517671919</v>
      </c>
      <c r="AM113" s="112">
        <f t="shared" si="72"/>
        <v>1.109581932618978</v>
      </c>
      <c r="AN113" s="112">
        <f t="shared" si="77"/>
        <v>7.8602633792789609</v>
      </c>
      <c r="AO113" s="112">
        <f t="shared" si="77"/>
        <v>7.8602633792789609</v>
      </c>
      <c r="AP113" s="112">
        <f t="shared" si="77"/>
        <v>7.8602633792789609</v>
      </c>
      <c r="AQ113" s="112">
        <f t="shared" si="77"/>
        <v>7.8602633792790497</v>
      </c>
      <c r="AR113" s="112">
        <f t="shared" si="77"/>
        <v>7.8602633791333076</v>
      </c>
      <c r="AS113" s="112">
        <f t="shared" si="77"/>
        <v>7.8602636173530298</v>
      </c>
      <c r="AT113" s="112">
        <f t="shared" si="77"/>
        <v>7.8598613702979883</v>
      </c>
      <c r="AU113" s="112">
        <f t="shared" si="73"/>
        <v>7.7628734707234583</v>
      </c>
      <c r="AV113" s="112"/>
      <c r="AW113" s="112">
        <v>27750</v>
      </c>
      <c r="AX113" s="112">
        <f t="shared" si="41"/>
        <v>-0.10049910379440605</v>
      </c>
      <c r="AY113" s="112">
        <f t="shared" si="42"/>
        <v>-7.2958363627750947E-2</v>
      </c>
      <c r="AZ113" s="112">
        <f t="shared" si="43"/>
        <v>-2.7540740166655094E-2</v>
      </c>
      <c r="BA113" s="112">
        <f t="shared" si="44"/>
        <v>0.90850514752099965</v>
      </c>
      <c r="BB113" s="112">
        <f t="shared" si="45"/>
        <v>-0.64690263667418213</v>
      </c>
      <c r="BC113" s="112">
        <f t="shared" si="46"/>
        <v>2.7918210443037821</v>
      </c>
      <c r="BD113" s="112">
        <f t="shared" si="47"/>
        <v>5.6596024973486401</v>
      </c>
      <c r="BE113" s="112">
        <f t="shared" si="51"/>
        <v>9.039948062588266</v>
      </c>
      <c r="BF113" s="112">
        <f t="shared" si="51"/>
        <v>9.0399480411733073</v>
      </c>
      <c r="BG113" s="112">
        <f t="shared" si="51"/>
        <v>9.0399482784087084</v>
      </c>
      <c r="BH113" s="112">
        <f t="shared" si="49"/>
        <v>9.039945650308356</v>
      </c>
      <c r="BI113" s="112">
        <f t="shared" si="49"/>
        <v>9.039974764320764</v>
      </c>
      <c r="BJ113" s="112">
        <f t="shared" si="49"/>
        <v>9.0396522210434931</v>
      </c>
      <c r="BK113" s="112">
        <f t="shared" si="49"/>
        <v>9.0432232141375639</v>
      </c>
      <c r="BL113" s="112">
        <f t="shared" si="48"/>
        <v>9.0033870233751401</v>
      </c>
      <c r="BM113" s="112"/>
      <c r="BN113" s="112"/>
      <c r="BO113" s="112"/>
      <c r="BP113" s="112"/>
    </row>
    <row r="114" spans="1:68" s="158" customFormat="1" ht="12.95" customHeight="1" x14ac:dyDescent="0.2">
      <c r="A114" s="147" t="s">
        <v>370</v>
      </c>
      <c r="B114" s="148" t="s">
        <v>81</v>
      </c>
      <c r="C114" s="149">
        <v>49423.659</v>
      </c>
      <c r="D114" s="149" t="s">
        <v>125</v>
      </c>
      <c r="E114" s="224">
        <f t="shared" si="54"/>
        <v>18656.961262569763</v>
      </c>
      <c r="F114" s="112">
        <f t="shared" si="55"/>
        <v>18657</v>
      </c>
      <c r="G114" s="200">
        <f t="shared" si="56"/>
        <v>-2.6473399993847124E-2</v>
      </c>
      <c r="I114" s="158">
        <f t="shared" si="75"/>
        <v>-2.6473399993847124E-2</v>
      </c>
      <c r="O114" s="218"/>
      <c r="P114" s="221">
        <f t="shared" si="57"/>
        <v>34405.159</v>
      </c>
      <c r="R114" s="158">
        <f t="shared" si="58"/>
        <v>7.0084090723422491E-4</v>
      </c>
      <c r="S114" s="156">
        <v>0.1</v>
      </c>
      <c r="T114" s="158">
        <f t="shared" si="59"/>
        <v>7.0084090723422497E-5</v>
      </c>
      <c r="Y114" s="61"/>
      <c r="Z114" s="112">
        <f t="shared" si="60"/>
        <v>18657</v>
      </c>
      <c r="AA114" s="112">
        <f t="shared" si="61"/>
        <v>-3.2525686780249877E-2</v>
      </c>
      <c r="AB114" s="112">
        <f t="shared" si="62"/>
        <v>-4.7899716336422704E-2</v>
      </c>
      <c r="AC114" s="112">
        <f t="shared" si="63"/>
        <v>-34405.185473399993</v>
      </c>
      <c r="AD114" s="112">
        <f t="shared" si="64"/>
        <v>6.0522867864027524E-3</v>
      </c>
      <c r="AE114" s="112">
        <f t="shared" si="65"/>
        <v>3.6630175344865359E-6</v>
      </c>
      <c r="AF114" s="112">
        <f t="shared" si="66"/>
        <v>-34405.185473399993</v>
      </c>
      <c r="AG114" s="139"/>
      <c r="AH114" s="112">
        <f t="shared" si="67"/>
        <v>2.1426316342575583E-2</v>
      </c>
      <c r="AI114" s="112">
        <f t="shared" si="68"/>
        <v>0.98946455627069274</v>
      </c>
      <c r="AJ114" s="112">
        <f t="shared" si="69"/>
        <v>0.3978031145859397</v>
      </c>
      <c r="AK114" s="112">
        <f t="shared" si="70"/>
        <v>9.6820312934725719E-2</v>
      </c>
      <c r="AL114" s="112">
        <f t="shared" si="71"/>
        <v>1.67918427197569</v>
      </c>
      <c r="AM114" s="112">
        <f t="shared" si="72"/>
        <v>1.1147172588446597</v>
      </c>
      <c r="AN114" s="112">
        <f t="shared" si="77"/>
        <v>7.8648806909495308</v>
      </c>
      <c r="AO114" s="112">
        <f t="shared" si="77"/>
        <v>7.8648806909495308</v>
      </c>
      <c r="AP114" s="112">
        <f t="shared" si="77"/>
        <v>7.8648806909495308</v>
      </c>
      <c r="AQ114" s="112">
        <f t="shared" si="77"/>
        <v>7.8648806909499527</v>
      </c>
      <c r="AR114" s="112">
        <f t="shared" si="77"/>
        <v>7.8648806905525372</v>
      </c>
      <c r="AS114" s="112">
        <f t="shared" si="77"/>
        <v>7.8648810649509571</v>
      </c>
      <c r="AT114" s="112">
        <f t="shared" si="77"/>
        <v>7.8645224570368404</v>
      </c>
      <c r="AU114" s="112">
        <f t="shared" si="73"/>
        <v>7.7674946453471199</v>
      </c>
      <c r="AV114" s="112"/>
      <c r="AW114" s="112">
        <v>28000</v>
      </c>
      <c r="AX114" s="112">
        <f t="shared" si="41"/>
        <v>-0.10204169192692364</v>
      </c>
      <c r="AY114" s="112">
        <f t="shared" si="42"/>
        <v>-7.3432752805219603E-2</v>
      </c>
      <c r="AZ114" s="112">
        <f t="shared" si="43"/>
        <v>-2.8608939121704043E-2</v>
      </c>
      <c r="BA114" s="112">
        <f t="shared" si="44"/>
        <v>0.90759369617965135</v>
      </c>
      <c r="BB114" s="112">
        <f t="shared" si="45"/>
        <v>-0.66831132887366729</v>
      </c>
      <c r="BC114" s="112">
        <f t="shared" si="46"/>
        <v>2.8202417553796297</v>
      </c>
      <c r="BD114" s="112">
        <f t="shared" si="47"/>
        <v>6.1700752956063143</v>
      </c>
      <c r="BE114" s="112">
        <f t="shared" si="51"/>
        <v>9.0710981264727923</v>
      </c>
      <c r="BF114" s="112">
        <f t="shared" si="51"/>
        <v>9.0710981051874136</v>
      </c>
      <c r="BG114" s="112">
        <f t="shared" si="51"/>
        <v>9.0710983381614874</v>
      </c>
      <c r="BH114" s="112">
        <f t="shared" si="49"/>
        <v>9.0710957881977965</v>
      </c>
      <c r="BI114" s="112">
        <f t="shared" si="49"/>
        <v>9.071123698103257</v>
      </c>
      <c r="BJ114" s="112">
        <f t="shared" si="49"/>
        <v>9.0708182024787138</v>
      </c>
      <c r="BK114" s="112">
        <f t="shared" si="49"/>
        <v>9.0741602210128676</v>
      </c>
      <c r="BL114" s="112">
        <f t="shared" si="48"/>
        <v>9.0373662485491195</v>
      </c>
      <c r="BM114" s="112"/>
      <c r="BN114" s="112"/>
      <c r="BO114" s="112"/>
      <c r="BP114" s="112"/>
    </row>
    <row r="115" spans="1:68" s="158" customFormat="1" ht="12.95" customHeight="1" x14ac:dyDescent="0.2">
      <c r="A115" s="146" t="s">
        <v>6</v>
      </c>
      <c r="B115" s="146"/>
      <c r="C115" s="150">
        <v>49778.332799999996</v>
      </c>
      <c r="D115" s="150">
        <v>4.0000000000000002E-4</v>
      </c>
      <c r="E115" s="224">
        <f t="shared" si="54"/>
        <v>19175.940750903344</v>
      </c>
      <c r="F115" s="112">
        <f t="shared" si="55"/>
        <v>19176</v>
      </c>
      <c r="G115" s="200">
        <f t="shared" si="56"/>
        <v>-4.0491200001270045E-2</v>
      </c>
      <c r="J115" s="158">
        <f>G115</f>
        <v>-4.0491200001270045E-2</v>
      </c>
      <c r="O115" s="218"/>
      <c r="P115" s="221">
        <f t="shared" si="57"/>
        <v>34759.832799999996</v>
      </c>
      <c r="R115" s="158">
        <f t="shared" si="58"/>
        <v>1.6395372775428513E-3</v>
      </c>
      <c r="S115" s="156">
        <v>1</v>
      </c>
      <c r="T115" s="158">
        <f t="shared" si="59"/>
        <v>1.6395372775428513E-3</v>
      </c>
      <c r="Y115" s="61"/>
      <c r="Z115" s="112">
        <f t="shared" si="60"/>
        <v>19176</v>
      </c>
      <c r="AA115" s="112">
        <f t="shared" si="61"/>
        <v>-3.6477536929612538E-2</v>
      </c>
      <c r="AB115" s="112">
        <f t="shared" si="62"/>
        <v>-5.9142251409502584E-2</v>
      </c>
      <c r="AC115" s="112">
        <f t="shared" si="63"/>
        <v>-34759.873291199998</v>
      </c>
      <c r="AD115" s="112">
        <f t="shared" si="64"/>
        <v>-4.013663071657507E-3</v>
      </c>
      <c r="AE115" s="112">
        <f t="shared" si="65"/>
        <v>1.6109491252787175E-5</v>
      </c>
      <c r="AF115" s="112">
        <f t="shared" si="66"/>
        <v>-34759.873291199998</v>
      </c>
      <c r="AG115" s="139"/>
      <c r="AH115" s="112">
        <f t="shared" si="67"/>
        <v>1.865105140823254E-2</v>
      </c>
      <c r="AI115" s="112">
        <f t="shared" si="68"/>
        <v>0.98275861736460224</v>
      </c>
      <c r="AJ115" s="112">
        <f t="shared" si="69"/>
        <v>0.33305335439216877</v>
      </c>
      <c r="AK115" s="112">
        <f t="shared" si="70"/>
        <v>9.5853551296607803E-2</v>
      </c>
      <c r="AL115" s="112">
        <f t="shared" si="71"/>
        <v>1.7487654072099943</v>
      </c>
      <c r="AM115" s="112">
        <f t="shared" si="72"/>
        <v>1.1959203513122927</v>
      </c>
      <c r="AN115" s="112">
        <f t="shared" si="77"/>
        <v>7.9351070386936335</v>
      </c>
      <c r="AO115" s="112">
        <f t="shared" si="77"/>
        <v>7.9351070386936247</v>
      </c>
      <c r="AP115" s="112">
        <f t="shared" si="77"/>
        <v>7.9351070386948308</v>
      </c>
      <c r="AQ115" s="112">
        <f t="shared" si="77"/>
        <v>7.9351070385419744</v>
      </c>
      <c r="AR115" s="112">
        <f t="shared" si="77"/>
        <v>7.9351070579098355</v>
      </c>
      <c r="AS115" s="112">
        <f t="shared" si="77"/>
        <v>7.9351046038497088</v>
      </c>
      <c r="AT115" s="112">
        <f t="shared" si="77"/>
        <v>7.9354149648447834</v>
      </c>
      <c r="AU115" s="112">
        <f t="shared" si="73"/>
        <v>7.8380355168083033</v>
      </c>
      <c r="AV115" s="112"/>
      <c r="AW115" s="112">
        <v>28250</v>
      </c>
      <c r="AX115" s="112">
        <f t="shared" si="41"/>
        <v>-0.10355295760659972</v>
      </c>
      <c r="AY115" s="112">
        <f t="shared" si="42"/>
        <v>-7.3904564355115235E-2</v>
      </c>
      <c r="AZ115" s="112">
        <f t="shared" si="43"/>
        <v>-2.9648393251484481E-2</v>
      </c>
      <c r="BA115" s="112">
        <f t="shared" si="44"/>
        <v>0.90675841670762869</v>
      </c>
      <c r="BB115" s="112">
        <f t="shared" si="45"/>
        <v>-0.68914064117115481</v>
      </c>
      <c r="BC115" s="112">
        <f t="shared" si="46"/>
        <v>2.8486078210085566</v>
      </c>
      <c r="BD115" s="112">
        <f t="shared" si="47"/>
        <v>6.7773911267167666</v>
      </c>
      <c r="BE115" s="112">
        <f t="shared" si="51"/>
        <v>9.102218229509349</v>
      </c>
      <c r="BF115" s="112">
        <f t="shared" si="51"/>
        <v>9.1022182086656009</v>
      </c>
      <c r="BG115" s="112">
        <f t="shared" si="51"/>
        <v>9.1022184343228716</v>
      </c>
      <c r="BH115" s="112">
        <f t="shared" si="49"/>
        <v>9.1022159913255116</v>
      </c>
      <c r="BI115" s="112">
        <f t="shared" si="49"/>
        <v>9.1022424394524108</v>
      </c>
      <c r="BJ115" s="112">
        <f t="shared" si="49"/>
        <v>9.101956097020178</v>
      </c>
      <c r="BK115" s="112">
        <f t="shared" si="49"/>
        <v>9.1050547501057988</v>
      </c>
      <c r="BL115" s="112">
        <f t="shared" si="48"/>
        <v>9.0713454737231007</v>
      </c>
      <c r="BM115" s="112"/>
      <c r="BN115" s="112"/>
      <c r="BO115" s="112"/>
      <c r="BP115" s="112"/>
    </row>
    <row r="116" spans="1:68" s="158" customFormat="1" ht="12.95" customHeight="1" x14ac:dyDescent="0.2">
      <c r="A116" s="146" t="s">
        <v>6</v>
      </c>
      <c r="B116" s="146"/>
      <c r="C116" s="150">
        <v>49778.334000000003</v>
      </c>
      <c r="D116" s="150">
        <v>8.0000000000000004E-4</v>
      </c>
      <c r="E116" s="224">
        <f t="shared" si="54"/>
        <v>19175.942506813673</v>
      </c>
      <c r="F116" s="112">
        <f t="shared" si="55"/>
        <v>19176</v>
      </c>
      <c r="G116" s="200">
        <f t="shared" si="56"/>
        <v>-3.9291199995204806E-2</v>
      </c>
      <c r="J116" s="158">
        <f>G116</f>
        <v>-3.9291199995204806E-2</v>
      </c>
      <c r="O116" s="218"/>
      <c r="P116" s="221">
        <f t="shared" si="57"/>
        <v>34759.834000000003</v>
      </c>
      <c r="R116" s="158">
        <f t="shared" si="58"/>
        <v>1.5437983970631821E-3</v>
      </c>
      <c r="S116" s="156">
        <v>1</v>
      </c>
      <c r="T116" s="158">
        <f t="shared" si="59"/>
        <v>1.5437983970631821E-3</v>
      </c>
      <c r="Y116" s="61"/>
      <c r="Z116" s="112">
        <f t="shared" si="60"/>
        <v>19176</v>
      </c>
      <c r="AA116" s="112">
        <f t="shared" si="61"/>
        <v>-3.6477536929612538E-2</v>
      </c>
      <c r="AB116" s="112">
        <f t="shared" si="62"/>
        <v>-5.7942251403437346E-2</v>
      </c>
      <c r="AC116" s="112">
        <f t="shared" si="63"/>
        <v>-34759.873291199998</v>
      </c>
      <c r="AD116" s="112">
        <f t="shared" si="64"/>
        <v>-2.8136630655922687E-3</v>
      </c>
      <c r="AE116" s="112">
        <f t="shared" si="65"/>
        <v>7.9166998466780834E-6</v>
      </c>
      <c r="AF116" s="112">
        <f t="shared" si="66"/>
        <v>-34759.873291199998</v>
      </c>
      <c r="AG116" s="139"/>
      <c r="AH116" s="112">
        <f t="shared" si="67"/>
        <v>1.865105140823254E-2</v>
      </c>
      <c r="AI116" s="112">
        <f t="shared" si="68"/>
        <v>0.98275861736460224</v>
      </c>
      <c r="AJ116" s="112">
        <f t="shared" si="69"/>
        <v>0.33305335439216877</v>
      </c>
      <c r="AK116" s="112">
        <f t="shared" si="70"/>
        <v>9.5853551296607803E-2</v>
      </c>
      <c r="AL116" s="112">
        <f t="shared" si="71"/>
        <v>1.7487654072099943</v>
      </c>
      <c r="AM116" s="112">
        <f t="shared" si="72"/>
        <v>1.1959203513122927</v>
      </c>
      <c r="AN116" s="112">
        <f t="shared" si="77"/>
        <v>7.9351070386936335</v>
      </c>
      <c r="AO116" s="112">
        <f t="shared" si="77"/>
        <v>7.9351070386936247</v>
      </c>
      <c r="AP116" s="112">
        <f t="shared" si="77"/>
        <v>7.9351070386948308</v>
      </c>
      <c r="AQ116" s="112">
        <f t="shared" si="77"/>
        <v>7.9351070385419744</v>
      </c>
      <c r="AR116" s="112">
        <f t="shared" si="77"/>
        <v>7.9351070579098355</v>
      </c>
      <c r="AS116" s="112">
        <f t="shared" si="77"/>
        <v>7.9351046038497088</v>
      </c>
      <c r="AT116" s="112">
        <f t="shared" si="77"/>
        <v>7.9354149648447834</v>
      </c>
      <c r="AU116" s="112">
        <f t="shared" si="73"/>
        <v>7.8380355168083033</v>
      </c>
      <c r="AV116" s="112"/>
      <c r="AW116" s="112">
        <v>28500</v>
      </c>
      <c r="AX116" s="112">
        <f t="shared" si="41"/>
        <v>-0.10503205940429489</v>
      </c>
      <c r="AY116" s="112">
        <f t="shared" si="42"/>
        <v>-7.4373798277437828E-2</v>
      </c>
      <c r="AZ116" s="112">
        <f t="shared" si="43"/>
        <v>-3.0658261126857055E-2</v>
      </c>
      <c r="BA116" s="112">
        <f t="shared" si="44"/>
        <v>0.90599942690551516</v>
      </c>
      <c r="BB116" s="112">
        <f t="shared" si="45"/>
        <v>-0.70938036438856855</v>
      </c>
      <c r="BC116" s="112">
        <f t="shared" si="46"/>
        <v>2.8769240567814647</v>
      </c>
      <c r="BD116" s="112">
        <f t="shared" si="47"/>
        <v>7.5124569360574522</v>
      </c>
      <c r="BE116" s="112">
        <f t="shared" si="51"/>
        <v>9.1333109868087501</v>
      </c>
      <c r="BF116" s="112">
        <f t="shared" si="51"/>
        <v>9.1333109667272314</v>
      </c>
      <c r="BG116" s="112">
        <f t="shared" si="51"/>
        <v>9.1333111819997423</v>
      </c>
      <c r="BH116" s="112">
        <f t="shared" si="49"/>
        <v>9.1333088742923145</v>
      </c>
      <c r="BI116" s="112">
        <f t="shared" si="49"/>
        <v>9.1333336126839093</v>
      </c>
      <c r="BJ116" s="112">
        <f t="shared" si="49"/>
        <v>9.133068410044821</v>
      </c>
      <c r="BK116" s="112">
        <f t="shared" si="49"/>
        <v>9.1359103626259763</v>
      </c>
      <c r="BL116" s="112">
        <f t="shared" si="48"/>
        <v>9.105324698897082</v>
      </c>
      <c r="BM116" s="112"/>
      <c r="BN116" s="112"/>
      <c r="BO116" s="112"/>
      <c r="BP116" s="112"/>
    </row>
    <row r="117" spans="1:68" s="158" customFormat="1" ht="12.95" customHeight="1" x14ac:dyDescent="0.2">
      <c r="A117" s="144" t="s">
        <v>6</v>
      </c>
      <c r="B117" s="144"/>
      <c r="C117" s="151">
        <v>49784.482900000003</v>
      </c>
      <c r="D117" s="151">
        <v>4.0000000000000002E-4</v>
      </c>
      <c r="E117" s="224">
        <f t="shared" si="54"/>
        <v>19184.939937624222</v>
      </c>
      <c r="F117" s="112">
        <f t="shared" si="55"/>
        <v>19185</v>
      </c>
      <c r="G117" s="200">
        <f t="shared" ref="G117:G123" si="78">+C117-(C$7+F117*C$8)</f>
        <v>-4.1046999991522171E-2</v>
      </c>
      <c r="J117" s="158">
        <f>G117</f>
        <v>-4.1046999991522171E-2</v>
      </c>
      <c r="O117" s="218"/>
      <c r="P117" s="221">
        <f t="shared" si="57"/>
        <v>34765.982900000003</v>
      </c>
      <c r="R117" s="158">
        <f t="shared" si="58"/>
        <v>1.6848562083040212E-3</v>
      </c>
      <c r="S117" s="156">
        <v>1</v>
      </c>
      <c r="T117" s="158">
        <f t="shared" si="59"/>
        <v>1.6848562083040212E-3</v>
      </c>
      <c r="Y117" s="61"/>
      <c r="Z117" s="112">
        <f t="shared" si="60"/>
        <v>19185</v>
      </c>
      <c r="AA117" s="112">
        <f t="shared" si="61"/>
        <v>-3.6546650612895526E-2</v>
      </c>
      <c r="AB117" s="112">
        <f t="shared" si="62"/>
        <v>-5.9649242937203056E-2</v>
      </c>
      <c r="AC117" s="112">
        <f t="shared" si="63"/>
        <v>-34766.023946999994</v>
      </c>
      <c r="AD117" s="112">
        <f t="shared" si="64"/>
        <v>-4.5003493786266446E-3</v>
      </c>
      <c r="AE117" s="112">
        <f t="shared" si="65"/>
        <v>2.0253144529705228E-5</v>
      </c>
      <c r="AF117" s="112">
        <f t="shared" si="66"/>
        <v>-34766.023946999994</v>
      </c>
      <c r="AG117" s="139"/>
      <c r="AH117" s="112">
        <f t="shared" si="67"/>
        <v>1.8602242945680889E-2</v>
      </c>
      <c r="AI117" s="112">
        <f t="shared" si="68"/>
        <v>0.98264376795738173</v>
      </c>
      <c r="AJ117" s="112">
        <f t="shared" si="69"/>
        <v>0.33192322395836793</v>
      </c>
      <c r="AK117" s="112">
        <f t="shared" si="70"/>
        <v>9.5832822042525745E-2</v>
      </c>
      <c r="AL117" s="112">
        <f t="shared" si="71"/>
        <v>1.7499637124570162</v>
      </c>
      <c r="AM117" s="112">
        <f t="shared" si="72"/>
        <v>1.1973774715459298</v>
      </c>
      <c r="AN117" s="112">
        <f t="shared" si="77"/>
        <v>7.9363206412166249</v>
      </c>
      <c r="AO117" s="112">
        <f t="shared" si="77"/>
        <v>7.9363206412166143</v>
      </c>
      <c r="AP117" s="112">
        <f t="shared" si="77"/>
        <v>7.9363206412179421</v>
      </c>
      <c r="AQ117" s="112">
        <f t="shared" si="77"/>
        <v>7.9363206410521556</v>
      </c>
      <c r="AR117" s="112">
        <f t="shared" si="77"/>
        <v>7.9363206617493143</v>
      </c>
      <c r="AS117" s="112">
        <f t="shared" si="77"/>
        <v>7.9363180778231026</v>
      </c>
      <c r="AT117" s="112">
        <f t="shared" si="77"/>
        <v>7.9366400437502751</v>
      </c>
      <c r="AU117" s="112">
        <f t="shared" si="73"/>
        <v>7.8392587689145667</v>
      </c>
      <c r="AV117" s="112"/>
      <c r="AW117" s="112">
        <v>28750</v>
      </c>
      <c r="AX117" s="112">
        <f t="shared" si="41"/>
        <v>-0.10647817928387121</v>
      </c>
      <c r="AY117" s="112">
        <f t="shared" si="42"/>
        <v>-7.4840454572187382E-2</v>
      </c>
      <c r="AZ117" s="112">
        <f t="shared" si="43"/>
        <v>-3.1637724711683836E-2</v>
      </c>
      <c r="BA117" s="112">
        <f t="shared" si="44"/>
        <v>0.90531682937194236</v>
      </c>
      <c r="BB117" s="112">
        <f t="shared" si="45"/>
        <v>-0.72902052284604468</v>
      </c>
      <c r="BC117" s="112">
        <f t="shared" si="46"/>
        <v>2.9051952725957326</v>
      </c>
      <c r="BD117" s="112">
        <f t="shared" si="47"/>
        <v>8.4208943071774893</v>
      </c>
      <c r="BE117" s="112">
        <f t="shared" si="51"/>
        <v>9.1643790172590656</v>
      </c>
      <c r="BF117" s="112">
        <f t="shared" si="51"/>
        <v>9.1643789982613715</v>
      </c>
      <c r="BG117" s="112">
        <f t="shared" si="51"/>
        <v>9.1643792001315152</v>
      </c>
      <c r="BH117" s="112">
        <f t="shared" si="49"/>
        <v>9.1643770550520767</v>
      </c>
      <c r="BI117" s="112">
        <f t="shared" si="49"/>
        <v>9.1643998486808851</v>
      </c>
      <c r="BJ117" s="112">
        <f t="shared" si="49"/>
        <v>9.1641576363428818</v>
      </c>
      <c r="BK117" s="112">
        <f t="shared" si="49"/>
        <v>9.1667306647113005</v>
      </c>
      <c r="BL117" s="112">
        <f t="shared" si="48"/>
        <v>9.1393039240710614</v>
      </c>
      <c r="BM117" s="112"/>
      <c r="BN117" s="112"/>
      <c r="BO117" s="112"/>
      <c r="BP117" s="112"/>
    </row>
    <row r="118" spans="1:68" s="158" customFormat="1" ht="12.95" customHeight="1" x14ac:dyDescent="0.2">
      <c r="A118" s="146" t="s">
        <v>6</v>
      </c>
      <c r="B118" s="146"/>
      <c r="C118" s="150">
        <v>49784.483200000002</v>
      </c>
      <c r="D118" s="150">
        <v>4.0000000000000002E-4</v>
      </c>
      <c r="E118" s="224">
        <f t="shared" si="54"/>
        <v>19184.9403766018</v>
      </c>
      <c r="F118" s="112">
        <f t="shared" si="55"/>
        <v>19185</v>
      </c>
      <c r="G118" s="200">
        <f t="shared" si="78"/>
        <v>-4.074699999182485E-2</v>
      </c>
      <c r="J118" s="158">
        <f>G118</f>
        <v>-4.074699999182485E-2</v>
      </c>
      <c r="O118" s="218"/>
      <c r="P118" s="221">
        <f t="shared" si="57"/>
        <v>34765.983200000002</v>
      </c>
      <c r="R118" s="158">
        <f t="shared" si="58"/>
        <v>1.6603180083337745E-3</v>
      </c>
      <c r="S118" s="156">
        <v>1</v>
      </c>
      <c r="T118" s="158">
        <f t="shared" si="59"/>
        <v>1.6603180083337745E-3</v>
      </c>
      <c r="Y118" s="61"/>
      <c r="Z118" s="112">
        <f t="shared" si="60"/>
        <v>19185</v>
      </c>
      <c r="AA118" s="112">
        <f t="shared" si="61"/>
        <v>-3.6546650612895526E-2</v>
      </c>
      <c r="AB118" s="112">
        <f t="shared" si="62"/>
        <v>-5.9349242937505736E-2</v>
      </c>
      <c r="AC118" s="112">
        <f t="shared" si="63"/>
        <v>-34766.023946999994</v>
      </c>
      <c r="AD118" s="112">
        <f t="shared" si="64"/>
        <v>-4.2003493789293245E-3</v>
      </c>
      <c r="AE118" s="112">
        <f t="shared" si="65"/>
        <v>1.7642934905071963E-5</v>
      </c>
      <c r="AF118" s="112">
        <f t="shared" si="66"/>
        <v>-34766.023946999994</v>
      </c>
      <c r="AG118" s="139"/>
      <c r="AH118" s="112">
        <f t="shared" si="67"/>
        <v>1.8602242945680889E-2</v>
      </c>
      <c r="AI118" s="112">
        <f t="shared" si="68"/>
        <v>0.98264376795738173</v>
      </c>
      <c r="AJ118" s="112">
        <f t="shared" si="69"/>
        <v>0.33192322395836793</v>
      </c>
      <c r="AK118" s="112">
        <f t="shared" si="70"/>
        <v>9.5832822042525745E-2</v>
      </c>
      <c r="AL118" s="112">
        <f t="shared" si="71"/>
        <v>1.7499637124570162</v>
      </c>
      <c r="AM118" s="112">
        <f t="shared" si="72"/>
        <v>1.1973774715459298</v>
      </c>
      <c r="AN118" s="112">
        <f t="shared" si="77"/>
        <v>7.9363206412166249</v>
      </c>
      <c r="AO118" s="112">
        <f t="shared" si="77"/>
        <v>7.9363206412166143</v>
      </c>
      <c r="AP118" s="112">
        <f t="shared" si="77"/>
        <v>7.9363206412179421</v>
      </c>
      <c r="AQ118" s="112">
        <f t="shared" si="77"/>
        <v>7.9363206410521556</v>
      </c>
      <c r="AR118" s="112">
        <f t="shared" si="77"/>
        <v>7.9363206617493143</v>
      </c>
      <c r="AS118" s="112">
        <f t="shared" si="77"/>
        <v>7.9363180778231026</v>
      </c>
      <c r="AT118" s="112">
        <f t="shared" si="77"/>
        <v>7.9366400437502751</v>
      </c>
      <c r="AU118" s="112">
        <f t="shared" si="73"/>
        <v>7.8392587689145667</v>
      </c>
      <c r="AV118" s="112"/>
      <c r="AW118" s="112">
        <v>29000</v>
      </c>
      <c r="AX118" s="112">
        <f t="shared" si="41"/>
        <v>-0.10789052246562272</v>
      </c>
      <c r="AY118" s="112">
        <f t="shared" si="42"/>
        <v>-7.5304533239363897E-2</v>
      </c>
      <c r="AZ118" s="112">
        <f t="shared" si="43"/>
        <v>-3.2585989226258827E-2</v>
      </c>
      <c r="BA118" s="112">
        <f t="shared" si="44"/>
        <v>0.90471071278870507</v>
      </c>
      <c r="BB118" s="112">
        <f t="shared" si="45"/>
        <v>-0.74805135394022571</v>
      </c>
      <c r="BC118" s="112">
        <f t="shared" si="46"/>
        <v>2.9334262729299101</v>
      </c>
      <c r="BD118" s="112">
        <f t="shared" si="47"/>
        <v>9.5729798695732402</v>
      </c>
      <c r="BE118" s="112">
        <f t="shared" si="51"/>
        <v>9.1954249430266337</v>
      </c>
      <c r="BF118" s="112">
        <f t="shared" si="51"/>
        <v>9.1954249254274867</v>
      </c>
      <c r="BG118" s="112">
        <f t="shared" si="51"/>
        <v>9.195425110991259</v>
      </c>
      <c r="BH118" s="112">
        <f t="shared" si="49"/>
        <v>9.1954231544235956</v>
      </c>
      <c r="BI118" s="112">
        <f t="shared" si="49"/>
        <v>9.1954437842515038</v>
      </c>
      <c r="BJ118" s="112">
        <f t="shared" si="49"/>
        <v>9.1952262606810606</v>
      </c>
      <c r="BK118" s="112">
        <f t="shared" si="49"/>
        <v>9.1975193032647429</v>
      </c>
      <c r="BL118" s="112">
        <f t="shared" si="48"/>
        <v>9.1732831492450426</v>
      </c>
      <c r="BM118" s="112"/>
      <c r="BN118" s="112"/>
      <c r="BO118" s="112"/>
      <c r="BP118" s="112"/>
    </row>
    <row r="119" spans="1:68" s="158" customFormat="1" ht="12.95" customHeight="1" x14ac:dyDescent="0.2">
      <c r="A119" s="147" t="s">
        <v>370</v>
      </c>
      <c r="B119" s="148" t="s">
        <v>81</v>
      </c>
      <c r="C119" s="149">
        <v>49788.59</v>
      </c>
      <c r="D119" s="149" t="s">
        <v>125</v>
      </c>
      <c r="E119" s="224">
        <f t="shared" si="54"/>
        <v>19190.949687023618</v>
      </c>
      <c r="F119" s="112">
        <f t="shared" si="55"/>
        <v>19191</v>
      </c>
      <c r="G119" s="200">
        <f t="shared" si="78"/>
        <v>-3.4384200000204146E-2</v>
      </c>
      <c r="I119" s="158">
        <f>G119</f>
        <v>-3.4384200000204146E-2</v>
      </c>
      <c r="O119" s="218"/>
      <c r="P119" s="221">
        <f t="shared" si="57"/>
        <v>34770.089999999997</v>
      </c>
      <c r="R119" s="158">
        <f t="shared" si="58"/>
        <v>1.1822732096540389E-3</v>
      </c>
      <c r="S119" s="156">
        <v>0.1</v>
      </c>
      <c r="T119" s="158">
        <f t="shared" si="59"/>
        <v>1.1822732096540389E-4</v>
      </c>
      <c r="Y119" s="61"/>
      <c r="Z119" s="112">
        <f t="shared" si="60"/>
        <v>19191</v>
      </c>
      <c r="AA119" s="112">
        <f t="shared" si="61"/>
        <v>-3.6592736600810374E-2</v>
      </c>
      <c r="AB119" s="112">
        <f t="shared" si="62"/>
        <v>-5.2953891915899221E-2</v>
      </c>
      <c r="AC119" s="112">
        <f t="shared" si="63"/>
        <v>-34770.124384199997</v>
      </c>
      <c r="AD119" s="112">
        <f t="shared" si="64"/>
        <v>2.2085366006062285E-3</v>
      </c>
      <c r="AE119" s="112">
        <f t="shared" si="65"/>
        <v>4.8776339162173159E-7</v>
      </c>
      <c r="AF119" s="112">
        <f t="shared" si="66"/>
        <v>-34770.124384199997</v>
      </c>
      <c r="AG119" s="139"/>
      <c r="AH119" s="112">
        <f t="shared" si="67"/>
        <v>1.8569691915695075E-2</v>
      </c>
      <c r="AI119" s="112">
        <f t="shared" si="68"/>
        <v>0.98256723042842897</v>
      </c>
      <c r="AJ119" s="112">
        <f t="shared" si="69"/>
        <v>0.33116968557488208</v>
      </c>
      <c r="AK119" s="112">
        <f t="shared" si="70"/>
        <v>9.5818928800191272E-2</v>
      </c>
      <c r="AL119" s="112">
        <f t="shared" si="71"/>
        <v>1.7507624270479065</v>
      </c>
      <c r="AM119" s="112">
        <f t="shared" si="72"/>
        <v>1.1983498575399862</v>
      </c>
      <c r="AN119" s="112">
        <f t="shared" si="77"/>
        <v>7.9371296307818016</v>
      </c>
      <c r="AO119" s="112">
        <f t="shared" si="77"/>
        <v>7.93712963078179</v>
      </c>
      <c r="AP119" s="112">
        <f t="shared" si="77"/>
        <v>7.937129630783204</v>
      </c>
      <c r="AQ119" s="112">
        <f t="shared" si="77"/>
        <v>7.9371296306083883</v>
      </c>
      <c r="AR119" s="112">
        <f t="shared" si="77"/>
        <v>7.937129652220964</v>
      </c>
      <c r="AS119" s="112">
        <f t="shared" si="77"/>
        <v>7.9371269802016124</v>
      </c>
      <c r="AT119" s="112">
        <f t="shared" si="77"/>
        <v>7.9374566820674106</v>
      </c>
      <c r="AU119" s="112">
        <f t="shared" si="73"/>
        <v>7.8400742703187429</v>
      </c>
      <c r="AV119" s="112"/>
      <c r="AW119" s="112">
        <v>29250</v>
      </c>
      <c r="AX119" s="112">
        <f t="shared" si="41"/>
        <v>-0.10926831730437928</v>
      </c>
      <c r="AY119" s="112">
        <f t="shared" si="42"/>
        <v>-7.5766034278967387E-2</v>
      </c>
      <c r="AZ119" s="112">
        <f t="shared" si="43"/>
        <v>-3.3502283025411882E-2</v>
      </c>
      <c r="BA119" s="112">
        <f t="shared" si="44"/>
        <v>0.90418115306748681</v>
      </c>
      <c r="BB119" s="112">
        <f t="shared" si="45"/>
        <v>-0.76646328881036163</v>
      </c>
      <c r="BC119" s="112">
        <f t="shared" si="46"/>
        <v>2.9616218572028092</v>
      </c>
      <c r="BD119" s="112">
        <f t="shared" si="47"/>
        <v>11.082902758448368</v>
      </c>
      <c r="BE119" s="112">
        <f t="shared" si="51"/>
        <v>9.2264513890987185</v>
      </c>
      <c r="BF119" s="112">
        <f t="shared" si="51"/>
        <v>9.2264513731980777</v>
      </c>
      <c r="BG119" s="112">
        <f t="shared" si="51"/>
        <v>9.2264515397270657</v>
      </c>
      <c r="BH119" s="112">
        <f t="shared" si="49"/>
        <v>9.2264497956522469</v>
      </c>
      <c r="BI119" s="112">
        <f t="shared" si="49"/>
        <v>9.2264680614926657</v>
      </c>
      <c r="BJ119" s="112">
        <f t="shared" si="49"/>
        <v>9.2262767585019123</v>
      </c>
      <c r="BK119" s="112">
        <f t="shared" si="49"/>
        <v>9.2282799617440823</v>
      </c>
      <c r="BL119" s="112">
        <f t="shared" si="48"/>
        <v>9.2072623744190238</v>
      </c>
      <c r="BM119" s="112"/>
      <c r="BN119" s="112"/>
      <c r="BO119" s="112"/>
      <c r="BP119" s="112"/>
    </row>
    <row r="120" spans="1:68" s="158" customFormat="1" ht="12.95" customHeight="1" x14ac:dyDescent="0.2">
      <c r="A120" s="147" t="s">
        <v>419</v>
      </c>
      <c r="B120" s="148" t="s">
        <v>81</v>
      </c>
      <c r="C120" s="149">
        <v>49796.103000000003</v>
      </c>
      <c r="D120" s="149" t="s">
        <v>125</v>
      </c>
      <c r="E120" s="224">
        <f t="shared" si="54"/>
        <v>19201.943148891547</v>
      </c>
      <c r="F120" s="112">
        <f t="shared" si="55"/>
        <v>19202</v>
      </c>
      <c r="G120" s="200">
        <f t="shared" si="78"/>
        <v>-3.885239999362966E-2</v>
      </c>
      <c r="I120" s="158">
        <f>G120</f>
        <v>-3.885239999362966E-2</v>
      </c>
      <c r="O120" s="218"/>
      <c r="P120" s="221">
        <f t="shared" si="57"/>
        <v>34777.603000000003</v>
      </c>
      <c r="R120" s="158">
        <f t="shared" si="58"/>
        <v>1.5095089852649941E-3</v>
      </c>
      <c r="S120" s="156">
        <v>0.1</v>
      </c>
      <c r="T120" s="158">
        <f t="shared" si="59"/>
        <v>1.5095089852649942E-4</v>
      </c>
      <c r="Y120" s="61"/>
      <c r="Z120" s="112">
        <f t="shared" si="60"/>
        <v>19202</v>
      </c>
      <c r="AA120" s="112">
        <f t="shared" si="61"/>
        <v>-3.6677248682311446E-2</v>
      </c>
      <c r="AB120" s="112">
        <f t="shared" si="62"/>
        <v>-5.7362390061229375E-2</v>
      </c>
      <c r="AC120" s="112">
        <f t="shared" si="63"/>
        <v>-34777.641852399996</v>
      </c>
      <c r="AD120" s="112">
        <f t="shared" si="64"/>
        <v>-2.1751513113182144E-3</v>
      </c>
      <c r="AE120" s="112">
        <f t="shared" si="65"/>
        <v>4.7312832271293482E-7</v>
      </c>
      <c r="AF120" s="112">
        <f t="shared" si="66"/>
        <v>-34777.641852399996</v>
      </c>
      <c r="AG120" s="139"/>
      <c r="AH120" s="112">
        <f t="shared" si="67"/>
        <v>1.8509990067599714E-2</v>
      </c>
      <c r="AI120" s="112">
        <f t="shared" si="68"/>
        <v>0.98242697149269886</v>
      </c>
      <c r="AJ120" s="112">
        <f t="shared" si="69"/>
        <v>0.32978795517218079</v>
      </c>
      <c r="AK120" s="112">
        <f t="shared" si="70"/>
        <v>9.579330477874326E-2</v>
      </c>
      <c r="AL120" s="112">
        <f t="shared" si="71"/>
        <v>1.7522264140602124</v>
      </c>
      <c r="AM120" s="112">
        <f t="shared" si="72"/>
        <v>1.2001345906022485</v>
      </c>
      <c r="AN120" s="112">
        <f t="shared" si="77"/>
        <v>7.9386126146944962</v>
      </c>
      <c r="AO120" s="112">
        <f t="shared" si="77"/>
        <v>7.9386126146944838</v>
      </c>
      <c r="AP120" s="112">
        <f t="shared" si="77"/>
        <v>7.9386126146960656</v>
      </c>
      <c r="AQ120" s="112">
        <f t="shared" si="77"/>
        <v>7.9386126145038149</v>
      </c>
      <c r="AR120" s="112">
        <f t="shared" si="77"/>
        <v>7.9386126378564086</v>
      </c>
      <c r="AS120" s="112">
        <f t="shared" si="77"/>
        <v>7.9386098011857698</v>
      </c>
      <c r="AT120" s="112">
        <f t="shared" si="77"/>
        <v>7.9389536841099213</v>
      </c>
      <c r="AU120" s="112">
        <f t="shared" si="73"/>
        <v>7.8415693562263975</v>
      </c>
      <c r="AV120" s="112"/>
      <c r="AW120" s="112">
        <v>29500</v>
      </c>
      <c r="AX120" s="112">
        <f t="shared" si="41"/>
        <v>-0.11061081518370292</v>
      </c>
      <c r="AY120" s="112">
        <f t="shared" si="42"/>
        <v>-7.6224957690997838E-2</v>
      </c>
      <c r="AZ120" s="112">
        <f t="shared" si="43"/>
        <v>-3.4385857492705084E-2</v>
      </c>
      <c r="BA120" s="112">
        <f t="shared" si="44"/>
        <v>0.90372821436086548</v>
      </c>
      <c r="BB120" s="112">
        <f t="shared" si="45"/>
        <v>-0.78424693408934132</v>
      </c>
      <c r="BC120" s="112">
        <f t="shared" si="46"/>
        <v>2.9897868202071165</v>
      </c>
      <c r="BD120" s="112">
        <f t="shared" si="47"/>
        <v>13.149413591912561</v>
      </c>
      <c r="BE120" s="112">
        <f t="shared" si="51"/>
        <v>9.2574609828631758</v>
      </c>
      <c r="BF120" s="112">
        <f t="shared" si="51"/>
        <v>9.2574609689385188</v>
      </c>
      <c r="BG120" s="112">
        <f t="shared" si="51"/>
        <v>9.2574611139390477</v>
      </c>
      <c r="BH120" s="112">
        <f t="shared" si="49"/>
        <v>9.2574596040163506</v>
      </c>
      <c r="BI120" s="112">
        <f t="shared" si="49"/>
        <v>9.2574753271577119</v>
      </c>
      <c r="BJ120" s="112">
        <f t="shared" si="49"/>
        <v>9.2573115967457937</v>
      </c>
      <c r="BK120" s="112">
        <f t="shared" si="49"/>
        <v>9.2590163559094396</v>
      </c>
      <c r="BL120" s="112">
        <f t="shared" si="48"/>
        <v>9.2412415995930033</v>
      </c>
      <c r="BM120" s="112"/>
      <c r="BN120" s="112"/>
      <c r="BO120" s="112"/>
      <c r="BP120" s="112"/>
    </row>
    <row r="121" spans="1:68" s="158" customFormat="1" ht="12.95" customHeight="1" x14ac:dyDescent="0.2">
      <c r="A121" s="147" t="s">
        <v>370</v>
      </c>
      <c r="B121" s="148" t="s">
        <v>81</v>
      </c>
      <c r="C121" s="149">
        <v>50131.654000000002</v>
      </c>
      <c r="D121" s="149" t="s">
        <v>125</v>
      </c>
      <c r="E121" s="224">
        <f t="shared" si="54"/>
        <v>19692.941035653475</v>
      </c>
      <c r="F121" s="112">
        <f t="shared" si="55"/>
        <v>19693</v>
      </c>
      <c r="G121" s="200">
        <f t="shared" si="78"/>
        <v>-4.0296599989233073E-2</v>
      </c>
      <c r="I121" s="158">
        <f>G121</f>
        <v>-4.0296599989233073E-2</v>
      </c>
      <c r="O121" s="218"/>
      <c r="P121" s="221">
        <f t="shared" si="57"/>
        <v>35113.154000000002</v>
      </c>
      <c r="R121" s="158">
        <f t="shared" si="58"/>
        <v>1.6238159706922588E-3</v>
      </c>
      <c r="S121" s="156">
        <v>0.1</v>
      </c>
      <c r="T121" s="158">
        <f t="shared" si="59"/>
        <v>1.6238159706922589E-4</v>
      </c>
      <c r="Y121" s="61"/>
      <c r="Z121" s="112">
        <f t="shared" si="60"/>
        <v>19693</v>
      </c>
      <c r="AA121" s="112">
        <f t="shared" si="61"/>
        <v>-4.0475128120554718E-2</v>
      </c>
      <c r="AB121" s="112">
        <f t="shared" si="62"/>
        <v>-5.6111066508394494E-2</v>
      </c>
      <c r="AC121" s="112">
        <f t="shared" si="63"/>
        <v>-35113.194296599992</v>
      </c>
      <c r="AD121" s="112">
        <f t="shared" si="64"/>
        <v>1.7852813132164524E-4</v>
      </c>
      <c r="AE121" s="112">
        <f t="shared" si="65"/>
        <v>3.1872293673198615E-9</v>
      </c>
      <c r="AF121" s="112">
        <f t="shared" si="66"/>
        <v>-35113.194296599992</v>
      </c>
      <c r="AG121" s="139"/>
      <c r="AH121" s="112">
        <f t="shared" si="67"/>
        <v>1.5814466519161421E-2</v>
      </c>
      <c r="AI121" s="112">
        <f t="shared" si="68"/>
        <v>0.97624890049315061</v>
      </c>
      <c r="AJ121" s="112">
        <f t="shared" si="69"/>
        <v>0.26784255557678943</v>
      </c>
      <c r="AK121" s="112">
        <f t="shared" si="70"/>
        <v>9.4451330554774907E-2</v>
      </c>
      <c r="AL121" s="112">
        <f t="shared" si="71"/>
        <v>1.8171522985463531</v>
      </c>
      <c r="AM121" s="112">
        <f t="shared" si="72"/>
        <v>1.2825963266061946</v>
      </c>
      <c r="AN121" s="112">
        <f t="shared" ref="AN121:AT130" si="79">$AU121+$AB$7*SIN(AO121)</f>
        <v>8.0045938510183241</v>
      </c>
      <c r="AO121" s="112">
        <f t="shared" si="79"/>
        <v>8.004593851017674</v>
      </c>
      <c r="AP121" s="112">
        <f t="shared" si="79"/>
        <v>8.0045938510621752</v>
      </c>
      <c r="AQ121" s="112">
        <f t="shared" si="79"/>
        <v>8.0045938480168903</v>
      </c>
      <c r="AR121" s="112">
        <f t="shared" si="79"/>
        <v>8.0045940564122908</v>
      </c>
      <c r="AS121" s="112">
        <f t="shared" si="79"/>
        <v>8.0045797948077624</v>
      </c>
      <c r="AT121" s="112">
        <f t="shared" si="79"/>
        <v>8.0055527192521811</v>
      </c>
      <c r="AU121" s="112">
        <f t="shared" si="73"/>
        <v>7.9083045544680957</v>
      </c>
      <c r="AV121" s="112"/>
      <c r="AW121" s="112">
        <v>29750</v>
      </c>
      <c r="AX121" s="112">
        <f t="shared" si="41"/>
        <v>-0.11191729042752052</v>
      </c>
      <c r="AY121" s="112">
        <f t="shared" si="42"/>
        <v>-7.6681303475455237E-2</v>
      </c>
      <c r="AZ121" s="112">
        <f t="shared" si="43"/>
        <v>-3.5235986952065292E-2</v>
      </c>
      <c r="BA121" s="112">
        <f t="shared" si="44"/>
        <v>0.90335194994001389</v>
      </c>
      <c r="BB121" s="112">
        <f t="shared" si="45"/>
        <v>-0.80139305473721656</v>
      </c>
      <c r="BC121" s="112">
        <f t="shared" si="46"/>
        <v>3.0179259526078472</v>
      </c>
      <c r="BD121" s="112">
        <f t="shared" si="47"/>
        <v>16.151885878635692</v>
      </c>
      <c r="BE121" s="112">
        <f t="shared" si="51"/>
        <v>9.2884563537204468</v>
      </c>
      <c r="BF121" s="112">
        <f t="shared" si="51"/>
        <v>9.2884563420195203</v>
      </c>
      <c r="BG121" s="112">
        <f t="shared" si="51"/>
        <v>9.2884564632873641</v>
      </c>
      <c r="BH121" s="112">
        <f t="shared" si="49"/>
        <v>9.2884552064731132</v>
      </c>
      <c r="BI121" s="112">
        <f t="shared" si="49"/>
        <v>9.2884682320265224</v>
      </c>
      <c r="BJ121" s="112">
        <f t="shared" si="49"/>
        <v>9.2883332347814456</v>
      </c>
      <c r="BK121" s="112">
        <f t="shared" si="49"/>
        <v>9.2897322295335254</v>
      </c>
      <c r="BL121" s="112">
        <f t="shared" si="48"/>
        <v>9.2752208247669845</v>
      </c>
      <c r="BM121" s="112"/>
      <c r="BN121" s="112"/>
      <c r="BO121" s="112"/>
      <c r="BP121" s="112"/>
    </row>
    <row r="122" spans="1:68" s="158" customFormat="1" ht="12.95" customHeight="1" x14ac:dyDescent="0.2">
      <c r="A122" s="144" t="s">
        <v>53</v>
      </c>
      <c r="B122" s="144"/>
      <c r="C122" s="151">
        <v>50188.39</v>
      </c>
      <c r="D122" s="151">
        <v>5.0000000000000001E-3</v>
      </c>
      <c r="E122" s="224">
        <f t="shared" si="54"/>
        <v>19775.960475629287</v>
      </c>
      <c r="F122" s="112">
        <f t="shared" si="55"/>
        <v>19776</v>
      </c>
      <c r="G122" s="200">
        <f t="shared" si="78"/>
        <v>-2.701119999983348E-2</v>
      </c>
      <c r="I122" s="158">
        <f>G122</f>
        <v>-2.701119999983348E-2</v>
      </c>
      <c r="O122" s="218"/>
      <c r="P122" s="221">
        <f t="shared" si="57"/>
        <v>35169.89</v>
      </c>
      <c r="R122" s="158">
        <f t="shared" si="58"/>
        <v>7.296049254310042E-4</v>
      </c>
      <c r="S122" s="156">
        <v>0.1</v>
      </c>
      <c r="T122" s="158">
        <f t="shared" si="59"/>
        <v>7.2960492543100428E-5</v>
      </c>
      <c r="Y122" s="61"/>
      <c r="Z122" s="112">
        <f t="shared" si="60"/>
        <v>19776</v>
      </c>
      <c r="AA122" s="112">
        <f t="shared" si="61"/>
        <v>-4.1121576181781118E-2</v>
      </c>
      <c r="AB122" s="112">
        <f t="shared" si="62"/>
        <v>-4.236458132408711E-2</v>
      </c>
      <c r="AC122" s="112">
        <f t="shared" si="63"/>
        <v>-35169.917011199999</v>
      </c>
      <c r="AD122" s="112">
        <f t="shared" si="64"/>
        <v>1.4110376181947638E-2</v>
      </c>
      <c r="AE122" s="112">
        <f t="shared" si="65"/>
        <v>1.9910271599607524E-5</v>
      </c>
      <c r="AF122" s="112">
        <f t="shared" si="66"/>
        <v>-35169.917011199999</v>
      </c>
      <c r="AG122" s="139"/>
      <c r="AH122" s="112">
        <f t="shared" si="67"/>
        <v>1.535338132425363E-2</v>
      </c>
      <c r="AI122" s="112">
        <f t="shared" si="68"/>
        <v>0.97522129181956718</v>
      </c>
      <c r="AJ122" s="112">
        <f t="shared" si="69"/>
        <v>0.25733002885727962</v>
      </c>
      <c r="AK122" s="112">
        <f t="shared" si="70"/>
        <v>9.4186964025073927E-2</v>
      </c>
      <c r="AL122" s="112">
        <f t="shared" si="71"/>
        <v>1.8280472073576519</v>
      </c>
      <c r="AM122" s="112">
        <f t="shared" si="72"/>
        <v>1.2971066596188572</v>
      </c>
      <c r="AN122" s="112">
        <f t="shared" si="79"/>
        <v>8.0157066206531837</v>
      </c>
      <c r="AO122" s="112">
        <f t="shared" si="79"/>
        <v>8.0157066206521588</v>
      </c>
      <c r="AP122" s="112">
        <f t="shared" si="79"/>
        <v>8.015706620717566</v>
      </c>
      <c r="AQ122" s="112">
        <f t="shared" si="79"/>
        <v>8.0157066165467263</v>
      </c>
      <c r="AR122" s="112">
        <f t="shared" si="79"/>
        <v>8.0157068825079207</v>
      </c>
      <c r="AS122" s="112">
        <f t="shared" si="79"/>
        <v>8.0156899221382876</v>
      </c>
      <c r="AT122" s="112">
        <f t="shared" si="79"/>
        <v>8.016767980730922</v>
      </c>
      <c r="AU122" s="112">
        <f t="shared" si="73"/>
        <v>7.9195856572258574</v>
      </c>
      <c r="AV122" s="112"/>
      <c r="AW122" s="112">
        <v>30000</v>
      </c>
      <c r="AX122" s="112">
        <f t="shared" si="41"/>
        <v>-0.11318704023047196</v>
      </c>
      <c r="AY122" s="112">
        <f t="shared" si="42"/>
        <v>-7.7135071632339625E-2</v>
      </c>
      <c r="AZ122" s="112">
        <f t="shared" si="43"/>
        <v>-3.6051968598132339E-2</v>
      </c>
      <c r="BA122" s="112">
        <f t="shared" si="44"/>
        <v>0.90305240294123346</v>
      </c>
      <c r="BB122" s="112">
        <f t="shared" si="45"/>
        <v>-0.81789255795569138</v>
      </c>
      <c r="BC122" s="112">
        <f t="shared" si="46"/>
        <v>3.0460440414963545</v>
      </c>
      <c r="BD122" s="112">
        <f t="shared" si="47"/>
        <v>20.915826353671569</v>
      </c>
      <c r="BE122" s="112">
        <f t="shared" si="51"/>
        <v>9.3194401327233845</v>
      </c>
      <c r="BF122" s="112">
        <f t="shared" si="51"/>
        <v>9.3194401234576283</v>
      </c>
      <c r="BG122" s="112">
        <f t="shared" si="51"/>
        <v>9.3194402191268573</v>
      </c>
      <c r="BH122" s="112">
        <f t="shared" si="49"/>
        <v>9.3194392313389258</v>
      </c>
      <c r="BI122" s="112">
        <f t="shared" si="49"/>
        <v>9.3194494302767552</v>
      </c>
      <c r="BJ122" s="112">
        <f t="shared" si="49"/>
        <v>9.3193441254309395</v>
      </c>
      <c r="BK122" s="112">
        <f t="shared" si="49"/>
        <v>9.3204313500795273</v>
      </c>
      <c r="BL122" s="112">
        <f t="shared" si="48"/>
        <v>9.309200049940964</v>
      </c>
      <c r="BM122" s="112"/>
      <c r="BN122" s="112"/>
      <c r="BO122" s="112"/>
      <c r="BP122" s="112"/>
    </row>
    <row r="123" spans="1:68" s="158" customFormat="1" ht="12.95" customHeight="1" x14ac:dyDescent="0.2">
      <c r="A123" s="140" t="s">
        <v>370</v>
      </c>
      <c r="B123" s="141" t="s">
        <v>81</v>
      </c>
      <c r="C123" s="142">
        <v>50511.61</v>
      </c>
      <c r="D123" s="142" t="s">
        <v>125</v>
      </c>
      <c r="E123" s="224">
        <f t="shared" si="54"/>
        <v>20248.914920584572</v>
      </c>
      <c r="F123" s="112">
        <f t="shared" si="55"/>
        <v>20249</v>
      </c>
      <c r="G123" s="200">
        <f t="shared" si="78"/>
        <v>-5.8143799993558787E-2</v>
      </c>
      <c r="I123" s="158">
        <f>G123</f>
        <v>-5.8143799993558787E-2</v>
      </c>
      <c r="N123" s="158">
        <f t="shared" ref="N123:N154" ca="1" si="80">+C$11+C$12*F123</f>
        <v>-8.0041359014940777E-2</v>
      </c>
      <c r="O123" s="218"/>
      <c r="P123" s="221">
        <f t="shared" si="57"/>
        <v>35493.11</v>
      </c>
      <c r="R123" s="158">
        <f t="shared" ca="1" si="58"/>
        <v>4.7950309109490781E-4</v>
      </c>
      <c r="S123" s="156">
        <v>0.1</v>
      </c>
      <c r="T123" s="158">
        <f t="shared" ca="1" si="59"/>
        <v>4.7950309109490784E-5</v>
      </c>
      <c r="Y123" s="61"/>
      <c r="Z123" s="112">
        <f t="shared" si="60"/>
        <v>20249</v>
      </c>
      <c r="AA123" s="112">
        <f t="shared" si="61"/>
        <v>-4.4825215745483919E-2</v>
      </c>
      <c r="AB123" s="112">
        <f t="shared" si="62"/>
        <v>-7.0844463682409667E-2</v>
      </c>
      <c r="AC123" s="112">
        <f t="shared" si="63"/>
        <v>-35493.168143799994</v>
      </c>
      <c r="AD123" s="112">
        <f t="shared" si="64"/>
        <v>-1.3318584248074868E-2</v>
      </c>
      <c r="AE123" s="112">
        <f t="shared" si="65"/>
        <v>1.7738468637306799E-5</v>
      </c>
      <c r="AF123" s="112">
        <f t="shared" si="66"/>
        <v>-35493.168143799994</v>
      </c>
      <c r="AG123" s="139"/>
      <c r="AH123" s="112">
        <f t="shared" si="67"/>
        <v>1.2700663688850885E-2</v>
      </c>
      <c r="AI123" s="112">
        <f t="shared" si="68"/>
        <v>0.96946492435708409</v>
      </c>
      <c r="AJ123" s="112">
        <f t="shared" si="69"/>
        <v>0.19729982725216841</v>
      </c>
      <c r="AK123" s="112">
        <f t="shared" si="70"/>
        <v>9.2481229051267586E-2</v>
      </c>
      <c r="AL123" s="112">
        <f t="shared" si="71"/>
        <v>1.8897025300025785</v>
      </c>
      <c r="AM123" s="112">
        <f t="shared" si="72"/>
        <v>1.3832742823710862</v>
      </c>
      <c r="AN123" s="112">
        <f t="shared" si="79"/>
        <v>8.0788149537508964</v>
      </c>
      <c r="AO123" s="112">
        <f t="shared" si="79"/>
        <v>8.0788149537428282</v>
      </c>
      <c r="AP123" s="112">
        <f t="shared" si="79"/>
        <v>8.0788149541144563</v>
      </c>
      <c r="AQ123" s="112">
        <f t="shared" si="79"/>
        <v>8.0788149369989135</v>
      </c>
      <c r="AR123" s="112">
        <f t="shared" si="79"/>
        <v>8.0788157252632224</v>
      </c>
      <c r="AS123" s="112">
        <f t="shared" si="79"/>
        <v>8.0787794185620907</v>
      </c>
      <c r="AT123" s="112">
        <f t="shared" si="79"/>
        <v>8.0804457326685171</v>
      </c>
      <c r="AU123" s="112">
        <f t="shared" si="73"/>
        <v>7.9838743512550279</v>
      </c>
      <c r="AV123" s="112"/>
      <c r="AW123" s="112">
        <v>30250</v>
      </c>
      <c r="AX123" s="112">
        <f t="shared" si="41"/>
        <v>-0.11441938460819293</v>
      </c>
      <c r="AY123" s="112">
        <f t="shared" si="42"/>
        <v>-7.758626216165096E-2</v>
      </c>
      <c r="AZ123" s="112">
        <f t="shared" si="43"/>
        <v>-3.6833122446541973E-2</v>
      </c>
      <c r="BA123" s="112">
        <f t="shared" si="44"/>
        <v>0.90282960698317305</v>
      </c>
      <c r="BB123" s="112">
        <f t="shared" si="45"/>
        <v>-0.83373647818325536</v>
      </c>
      <c r="BC123" s="112">
        <f t="shared" si="46"/>
        <v>3.0741458709908041</v>
      </c>
      <c r="BD123" s="112">
        <f t="shared" si="47"/>
        <v>29.64176625468621</v>
      </c>
      <c r="BE123" s="112">
        <f t="shared" si="51"/>
        <v>9.3504149522404507</v>
      </c>
      <c r="BF123" s="112">
        <f t="shared" si="51"/>
        <v>9.3504149455793257</v>
      </c>
      <c r="BG123" s="112">
        <f t="shared" si="51"/>
        <v>9.3504150141639766</v>
      </c>
      <c r="BH123" s="112">
        <f t="shared" si="49"/>
        <v>9.3504143079987863</v>
      </c>
      <c r="BI123" s="112">
        <f t="shared" si="49"/>
        <v>9.3504215788554532</v>
      </c>
      <c r="BJ123" s="112">
        <f t="shared" si="49"/>
        <v>9.3503467160746556</v>
      </c>
      <c r="BK123" s="112">
        <f t="shared" si="49"/>
        <v>9.351117504351679</v>
      </c>
      <c r="BL123" s="112">
        <f t="shared" si="48"/>
        <v>9.3431792751149452</v>
      </c>
      <c r="BM123" s="112"/>
      <c r="BN123" s="112"/>
      <c r="BO123" s="112"/>
      <c r="BP123" s="112"/>
    </row>
    <row r="124" spans="1:68" s="158" customFormat="1" ht="12.95" customHeight="1" x14ac:dyDescent="0.2">
      <c r="A124" s="144" t="s">
        <v>53</v>
      </c>
      <c r="B124" s="144"/>
      <c r="C124" s="151">
        <v>50514.436000000002</v>
      </c>
      <c r="D124" s="151">
        <v>5.0000000000000001E-3</v>
      </c>
      <c r="E124" s="224">
        <f t="shared" si="54"/>
        <v>20253.050089390475</v>
      </c>
      <c r="F124" s="112">
        <f t="shared" si="55"/>
        <v>20253</v>
      </c>
      <c r="G124" s="200"/>
      <c r="N124" s="158">
        <f t="shared" ca="1" si="80"/>
        <v>-8.005435940672638E-2</v>
      </c>
      <c r="O124" s="218"/>
      <c r="P124" s="221">
        <f t="shared" si="57"/>
        <v>35495.936000000002</v>
      </c>
      <c r="R124" s="158">
        <f t="shared" ca="1" si="58"/>
        <v>6.4087004600213203E-3</v>
      </c>
      <c r="S124" s="156">
        <v>0</v>
      </c>
      <c r="T124" s="158">
        <f t="shared" ca="1" si="59"/>
        <v>0</v>
      </c>
      <c r="U124" s="108">
        <v>3.4231400008138735E-2</v>
      </c>
      <c r="Y124" s="61"/>
      <c r="Z124" s="112">
        <f t="shared" si="60"/>
        <v>20253</v>
      </c>
      <c r="AA124" s="112">
        <f t="shared" si="61"/>
        <v>-4.4856660160954839E-2</v>
      </c>
      <c r="AB124" s="112">
        <f t="shared" si="62"/>
        <v>-9999</v>
      </c>
      <c r="AC124" s="112">
        <f t="shared" si="63"/>
        <v>-35495.936000000002</v>
      </c>
      <c r="AD124" s="112">
        <f t="shared" si="64"/>
        <v>-9999</v>
      </c>
      <c r="AE124" s="112">
        <f t="shared" si="65"/>
        <v>0</v>
      </c>
      <c r="AF124" s="112">
        <f t="shared" si="66"/>
        <v>-9999</v>
      </c>
      <c r="AG124" s="139"/>
      <c r="AH124" s="112">
        <f t="shared" si="67"/>
        <v>1.2678067217506946E-2</v>
      </c>
      <c r="AI124" s="112">
        <f t="shared" si="68"/>
        <v>0.96941699505333745</v>
      </c>
      <c r="AJ124" s="112">
        <f t="shared" si="69"/>
        <v>0.19679168480086889</v>
      </c>
      <c r="AK124" s="112">
        <f t="shared" si="70"/>
        <v>9.2465390172669623E-2</v>
      </c>
      <c r="AL124" s="112">
        <f t="shared" si="71"/>
        <v>1.8902208341800197</v>
      </c>
      <c r="AM124" s="112">
        <f t="shared" si="72"/>
        <v>1.3840295792128821</v>
      </c>
      <c r="AN124" s="112">
        <f t="shared" si="79"/>
        <v>8.0793470544578181</v>
      </c>
      <c r="AO124" s="112">
        <f t="shared" si="79"/>
        <v>8.0793470544496309</v>
      </c>
      <c r="AP124" s="112">
        <f t="shared" si="79"/>
        <v>8.0793470548258295</v>
      </c>
      <c r="AQ124" s="112">
        <f t="shared" si="79"/>
        <v>8.0793470375400602</v>
      </c>
      <c r="AR124" s="112">
        <f t="shared" si="79"/>
        <v>8.079347831796353</v>
      </c>
      <c r="AS124" s="112">
        <f t="shared" si="79"/>
        <v>8.0793113340144256</v>
      </c>
      <c r="AT124" s="112">
        <f t="shared" si="79"/>
        <v>8.0809825276621581</v>
      </c>
      <c r="AU124" s="112">
        <f t="shared" si="73"/>
        <v>7.984418018857812</v>
      </c>
      <c r="AV124" s="112"/>
      <c r="AW124" s="112">
        <v>30500</v>
      </c>
      <c r="AX124" s="112">
        <f t="shared" si="41"/>
        <v>-0.11561366636869558</v>
      </c>
      <c r="AY124" s="112">
        <f t="shared" si="42"/>
        <v>-7.803487506338927E-2</v>
      </c>
      <c r="AZ124" s="112">
        <f t="shared" si="43"/>
        <v>-3.7578791305306308E-2</v>
      </c>
      <c r="BA124" s="112">
        <f t="shared" si="44"/>
        <v>0.9026835866562869</v>
      </c>
      <c r="BB124" s="112">
        <f t="shared" si="45"/>
        <v>-0.84891596317213447</v>
      </c>
      <c r="BC124" s="112">
        <f t="shared" si="46"/>
        <v>3.1022362228742031</v>
      </c>
      <c r="BD124" s="112">
        <f t="shared" si="47"/>
        <v>50.811056851506905</v>
      </c>
      <c r="BE124" s="112">
        <f t="shared" si="51"/>
        <v>9.3813834456378391</v>
      </c>
      <c r="BF124" s="112">
        <f t="shared" si="51"/>
        <v>9.3813834417042425</v>
      </c>
      <c r="BG124" s="112">
        <f t="shared" si="51"/>
        <v>9.3813834821316924</v>
      </c>
      <c r="BH124" s="112">
        <f t="shared" si="49"/>
        <v>9.3813830666395113</v>
      </c>
      <c r="BI124" s="112">
        <f t="shared" si="49"/>
        <v>9.3813873368504765</v>
      </c>
      <c r="BJ124" s="112">
        <f t="shared" si="49"/>
        <v>9.381343449821637</v>
      </c>
      <c r="BK124" s="112">
        <f t="shared" si="49"/>
        <v>9.3817944941234668</v>
      </c>
      <c r="BL124" s="112">
        <f t="shared" si="48"/>
        <v>9.3771585002889264</v>
      </c>
      <c r="BM124" s="112"/>
      <c r="BN124" s="112"/>
      <c r="BO124" s="112"/>
      <c r="BP124" s="112"/>
    </row>
    <row r="125" spans="1:68" s="158" customFormat="1" ht="12.95" customHeight="1" x14ac:dyDescent="0.2">
      <c r="A125" s="144" t="s">
        <v>57</v>
      </c>
      <c r="B125" s="144"/>
      <c r="C125" s="151">
        <v>50540.327599999997</v>
      </c>
      <c r="D125" s="151">
        <v>5.9999999999999995E-4</v>
      </c>
      <c r="E125" s="224">
        <f t="shared" si="54"/>
        <v>20290.936195779319</v>
      </c>
      <c r="F125" s="112">
        <f t="shared" si="55"/>
        <v>20291</v>
      </c>
      <c r="G125" s="200">
        <f t="shared" ref="G125:G143" si="81">+C125-(C$7+F125*C$8)</f>
        <v>-4.3604200000117999E-2</v>
      </c>
      <c r="N125" s="158">
        <f t="shared" ca="1" si="80"/>
        <v>-8.0177863128689672E-2</v>
      </c>
      <c r="O125" s="218"/>
      <c r="P125" s="221">
        <f t="shared" si="57"/>
        <v>35521.827599999997</v>
      </c>
      <c r="R125" s="158">
        <f t="shared" ca="1" si="58"/>
        <v>1.3376328346422432E-3</v>
      </c>
      <c r="S125" s="156">
        <v>0.1</v>
      </c>
      <c r="T125" s="158">
        <f t="shared" ca="1" si="59"/>
        <v>1.3376328346422433E-4</v>
      </c>
      <c r="Y125" s="61"/>
      <c r="Z125" s="112">
        <f t="shared" si="60"/>
        <v>20291</v>
      </c>
      <c r="AA125" s="112">
        <f t="shared" si="61"/>
        <v>-4.5155471564933866E-2</v>
      </c>
      <c r="AB125" s="112">
        <f t="shared" si="62"/>
        <v>-5.6067478371703325E-2</v>
      </c>
      <c r="AC125" s="112">
        <f t="shared" si="63"/>
        <v>-35521.871204199997</v>
      </c>
      <c r="AD125" s="112">
        <f t="shared" si="64"/>
        <v>1.5512715648158676E-3</v>
      </c>
      <c r="AE125" s="112">
        <f t="shared" si="65"/>
        <v>2.4064434678062705E-7</v>
      </c>
      <c r="AF125" s="112">
        <f t="shared" si="66"/>
        <v>-35521.871204199997</v>
      </c>
      <c r="AG125" s="139"/>
      <c r="AH125" s="112">
        <f t="shared" si="67"/>
        <v>1.2463278371585323E-2</v>
      </c>
      <c r="AI125" s="112">
        <f t="shared" si="68"/>
        <v>0.96896231396027166</v>
      </c>
      <c r="AJ125" s="112">
        <f t="shared" si="69"/>
        <v>0.1919642200033467</v>
      </c>
      <c r="AK125" s="112">
        <f t="shared" si="70"/>
        <v>9.2313761794495561E-2</v>
      </c>
      <c r="AL125" s="112">
        <f t="shared" si="71"/>
        <v>1.8951421704946831</v>
      </c>
      <c r="AM125" s="112">
        <f t="shared" si="72"/>
        <v>1.3912282811245869</v>
      </c>
      <c r="AN125" s="112">
        <f t="shared" si="79"/>
        <v>8.0844007002886951</v>
      </c>
      <c r="AO125" s="112">
        <f t="shared" si="79"/>
        <v>8.0844007002793123</v>
      </c>
      <c r="AP125" s="112">
        <f t="shared" si="79"/>
        <v>8.0844007007011385</v>
      </c>
      <c r="AQ125" s="112">
        <f t="shared" si="79"/>
        <v>8.0844006817365397</v>
      </c>
      <c r="AR125" s="112">
        <f t="shared" si="79"/>
        <v>8.0844015343492188</v>
      </c>
      <c r="AS125" s="112">
        <f t="shared" si="79"/>
        <v>8.0843631994250007</v>
      </c>
      <c r="AT125" s="112">
        <f t="shared" si="79"/>
        <v>8.0860806568598651</v>
      </c>
      <c r="AU125" s="112">
        <f t="shared" si="73"/>
        <v>7.9895828610842567</v>
      </c>
      <c r="AV125" s="112"/>
      <c r="AW125" s="112">
        <v>30750</v>
      </c>
      <c r="AX125" s="112">
        <f t="shared" si="41"/>
        <v>-0.11676925110596212</v>
      </c>
      <c r="AY125" s="112">
        <f t="shared" si="42"/>
        <v>-7.8480910337554541E-2</v>
      </c>
      <c r="AZ125" s="112">
        <f t="shared" si="43"/>
        <v>-3.8288340768407578E-2</v>
      </c>
      <c r="BA125" s="112">
        <f t="shared" si="44"/>
        <v>0.90261435788577771</v>
      </c>
      <c r="BB125" s="112">
        <f t="shared" si="45"/>
        <v>-0.86342226115010734</v>
      </c>
      <c r="BC125" s="112">
        <f t="shared" si="46"/>
        <v>3.1303198772613192</v>
      </c>
      <c r="BD125" s="112">
        <f t="shared" si="47"/>
        <v>177.41670396277402</v>
      </c>
      <c r="BE125" s="112">
        <f t="shared" si="51"/>
        <v>9.412348246976217</v>
      </c>
      <c r="BF125" s="112">
        <f t="shared" si="51"/>
        <v>9.4123482458431322</v>
      </c>
      <c r="BG125" s="112">
        <f t="shared" si="51"/>
        <v>9.4123482574783104</v>
      </c>
      <c r="BH125" s="112">
        <f t="shared" si="49"/>
        <v>9.4123481380013825</v>
      </c>
      <c r="BI125" s="112">
        <f t="shared" si="49"/>
        <v>9.4123493648615479</v>
      </c>
      <c r="BJ125" s="112">
        <f t="shared" si="49"/>
        <v>9.4123367667306486</v>
      </c>
      <c r="BK125" s="112">
        <f t="shared" si="49"/>
        <v>9.4124661317485856</v>
      </c>
      <c r="BL125" s="112">
        <f t="shared" si="48"/>
        <v>9.4111377254629058</v>
      </c>
      <c r="BM125" s="112"/>
      <c r="BN125" s="112"/>
      <c r="BO125" s="112"/>
      <c r="BP125" s="112"/>
    </row>
    <row r="126" spans="1:68" s="158" customFormat="1" ht="12.95" customHeight="1" x14ac:dyDescent="0.2">
      <c r="A126" s="144" t="s">
        <v>7</v>
      </c>
      <c r="B126" s="144"/>
      <c r="C126" s="151">
        <v>50540.327599999997</v>
      </c>
      <c r="D126" s="151">
        <v>5.9999999999999995E-4</v>
      </c>
      <c r="E126" s="224">
        <f t="shared" si="54"/>
        <v>20290.936195779319</v>
      </c>
      <c r="F126" s="112">
        <f t="shared" si="55"/>
        <v>20291</v>
      </c>
      <c r="G126" s="200">
        <f t="shared" si="81"/>
        <v>-4.3604200000117999E-2</v>
      </c>
      <c r="J126" s="158">
        <f>G126</f>
        <v>-4.3604200000117999E-2</v>
      </c>
      <c r="N126" s="158">
        <f t="shared" ca="1" si="80"/>
        <v>-8.0177863128689672E-2</v>
      </c>
      <c r="O126" s="218"/>
      <c r="P126" s="221">
        <f t="shared" si="57"/>
        <v>35521.827599999997</v>
      </c>
      <c r="R126" s="158">
        <f t="shared" ca="1" si="58"/>
        <v>1.3376328346422432E-3</v>
      </c>
      <c r="S126" s="156">
        <v>1</v>
      </c>
      <c r="T126" s="158">
        <f t="shared" ca="1" si="59"/>
        <v>1.3376328346422432E-3</v>
      </c>
      <c r="Y126" s="61"/>
      <c r="Z126" s="112">
        <f t="shared" si="60"/>
        <v>20291</v>
      </c>
      <c r="AA126" s="112">
        <f t="shared" si="61"/>
        <v>-4.5155471564933866E-2</v>
      </c>
      <c r="AB126" s="112">
        <f t="shared" si="62"/>
        <v>-5.6067478371703325E-2</v>
      </c>
      <c r="AC126" s="112">
        <f t="shared" si="63"/>
        <v>-35521.871204199997</v>
      </c>
      <c r="AD126" s="112">
        <f t="shared" si="64"/>
        <v>1.5512715648158676E-3</v>
      </c>
      <c r="AE126" s="112">
        <f t="shared" si="65"/>
        <v>2.4064434678062705E-6</v>
      </c>
      <c r="AF126" s="112">
        <f t="shared" si="66"/>
        <v>-35521.871204199997</v>
      </c>
      <c r="AG126" s="139"/>
      <c r="AH126" s="112">
        <f t="shared" si="67"/>
        <v>1.2463278371585323E-2</v>
      </c>
      <c r="AI126" s="112">
        <f t="shared" si="68"/>
        <v>0.96896231396027166</v>
      </c>
      <c r="AJ126" s="112">
        <f t="shared" si="69"/>
        <v>0.1919642200033467</v>
      </c>
      <c r="AK126" s="112">
        <f t="shared" si="70"/>
        <v>9.2313761794495561E-2</v>
      </c>
      <c r="AL126" s="112">
        <f t="shared" si="71"/>
        <v>1.8951421704946831</v>
      </c>
      <c r="AM126" s="112">
        <f t="shared" si="72"/>
        <v>1.3912282811245869</v>
      </c>
      <c r="AN126" s="112">
        <f t="shared" si="79"/>
        <v>8.0844007002886951</v>
      </c>
      <c r="AO126" s="112">
        <f t="shared" si="79"/>
        <v>8.0844007002793123</v>
      </c>
      <c r="AP126" s="112">
        <f t="shared" si="79"/>
        <v>8.0844007007011385</v>
      </c>
      <c r="AQ126" s="112">
        <f t="shared" si="79"/>
        <v>8.0844006817365397</v>
      </c>
      <c r="AR126" s="112">
        <f t="shared" si="79"/>
        <v>8.0844015343492188</v>
      </c>
      <c r="AS126" s="112">
        <f t="shared" si="79"/>
        <v>8.0843631994250007</v>
      </c>
      <c r="AT126" s="112">
        <f t="shared" si="79"/>
        <v>8.0860806568598651</v>
      </c>
      <c r="AU126" s="112">
        <f t="shared" si="73"/>
        <v>7.9895828610842567</v>
      </c>
      <c r="AV126" s="112"/>
      <c r="AW126" s="112">
        <v>31000</v>
      </c>
      <c r="AX126" s="112">
        <f t="shared" si="41"/>
        <v>-0.1178855272168208</v>
      </c>
      <c r="AY126" s="112">
        <f t="shared" si="42"/>
        <v>-7.8924367984146787E-2</v>
      </c>
      <c r="AZ126" s="112">
        <f t="shared" si="43"/>
        <v>-3.8961159232674021E-2</v>
      </c>
      <c r="BA126" s="112">
        <f t="shared" si="44"/>
        <v>0.90262192816895703</v>
      </c>
      <c r="BB126" s="112">
        <f t="shared" si="45"/>
        <v>-0.87724670907229219</v>
      </c>
      <c r="BC126" s="112">
        <f t="shared" si="46"/>
        <v>-3.1247836938937024</v>
      </c>
      <c r="BD126" s="112">
        <f t="shared" si="47"/>
        <v>-118.98136147328984</v>
      </c>
      <c r="BE126" s="112">
        <f t="shared" si="51"/>
        <v>9.4433119907177385</v>
      </c>
      <c r="BF126" s="112">
        <f t="shared" si="51"/>
        <v>9.4433119924062474</v>
      </c>
      <c r="BG126" s="112">
        <f t="shared" si="51"/>
        <v>9.4433119750659937</v>
      </c>
      <c r="BH126" s="112">
        <f t="shared" si="49"/>
        <v>9.4433121531428554</v>
      </c>
      <c r="BI126" s="112">
        <f t="shared" si="49"/>
        <v>9.4433103243708896</v>
      </c>
      <c r="BJ126" s="112">
        <f t="shared" si="49"/>
        <v>9.4433291050670984</v>
      </c>
      <c r="BK126" s="112">
        <f t="shared" si="49"/>
        <v>9.4431362357596544</v>
      </c>
      <c r="BL126" s="112">
        <f t="shared" si="48"/>
        <v>9.4451169506368871</v>
      </c>
      <c r="BM126" s="112"/>
      <c r="BN126" s="112"/>
      <c r="BO126" s="112"/>
      <c r="BP126" s="112"/>
    </row>
    <row r="127" spans="1:68" s="158" customFormat="1" ht="12.95" customHeight="1" x14ac:dyDescent="0.2">
      <c r="A127" s="65" t="s">
        <v>7</v>
      </c>
      <c r="B127" s="24"/>
      <c r="C127" s="65">
        <v>50540.327599999997</v>
      </c>
      <c r="D127" s="65">
        <v>5.9999999999999995E-4</v>
      </c>
      <c r="E127" s="224">
        <f t="shared" si="54"/>
        <v>20290.936195779319</v>
      </c>
      <c r="F127" s="112">
        <f t="shared" si="55"/>
        <v>20291</v>
      </c>
      <c r="G127" s="200">
        <f t="shared" si="81"/>
        <v>-4.3604200000117999E-2</v>
      </c>
      <c r="J127" s="158">
        <f>G127</f>
        <v>-4.3604200000117999E-2</v>
      </c>
      <c r="N127" s="158">
        <f t="shared" ca="1" si="80"/>
        <v>-8.0177863128689672E-2</v>
      </c>
      <c r="O127" s="218"/>
      <c r="P127" s="221">
        <f t="shared" si="57"/>
        <v>35521.827599999997</v>
      </c>
      <c r="R127" s="158">
        <f t="shared" ca="1" si="58"/>
        <v>1.3376328346422432E-3</v>
      </c>
      <c r="S127" s="156">
        <v>1</v>
      </c>
      <c r="T127" s="158">
        <f t="shared" ca="1" si="59"/>
        <v>1.3376328346422432E-3</v>
      </c>
      <c r="Y127" s="61"/>
      <c r="Z127" s="112">
        <f t="shared" si="60"/>
        <v>20291</v>
      </c>
      <c r="AA127" s="112">
        <f t="shared" si="61"/>
        <v>-4.5155471564933866E-2</v>
      </c>
      <c r="AB127" s="112">
        <f t="shared" si="62"/>
        <v>-5.6067478371703325E-2</v>
      </c>
      <c r="AC127" s="112">
        <f t="shared" si="63"/>
        <v>-35521.871204199997</v>
      </c>
      <c r="AD127" s="112">
        <f t="shared" si="64"/>
        <v>1.5512715648158676E-3</v>
      </c>
      <c r="AE127" s="112">
        <f t="shared" si="65"/>
        <v>2.4064434678062705E-6</v>
      </c>
      <c r="AF127" s="112">
        <f t="shared" si="66"/>
        <v>-35521.871204199997</v>
      </c>
      <c r="AG127" s="139"/>
      <c r="AH127" s="112">
        <f t="shared" si="67"/>
        <v>1.2463278371585323E-2</v>
      </c>
      <c r="AI127" s="112">
        <f t="shared" si="68"/>
        <v>0.96896231396027166</v>
      </c>
      <c r="AJ127" s="112">
        <f t="shared" si="69"/>
        <v>0.1919642200033467</v>
      </c>
      <c r="AK127" s="112">
        <f t="shared" si="70"/>
        <v>9.2313761794495561E-2</v>
      </c>
      <c r="AL127" s="112">
        <f t="shared" si="71"/>
        <v>1.8951421704946831</v>
      </c>
      <c r="AM127" s="112">
        <f t="shared" si="72"/>
        <v>1.3912282811245869</v>
      </c>
      <c r="AN127" s="112">
        <f t="shared" si="79"/>
        <v>8.0844007002886951</v>
      </c>
      <c r="AO127" s="112">
        <f t="shared" si="79"/>
        <v>8.0844007002793123</v>
      </c>
      <c r="AP127" s="112">
        <f t="shared" si="79"/>
        <v>8.0844007007011385</v>
      </c>
      <c r="AQ127" s="112">
        <f t="shared" si="79"/>
        <v>8.0844006817365397</v>
      </c>
      <c r="AR127" s="112">
        <f t="shared" si="79"/>
        <v>8.0844015343492188</v>
      </c>
      <c r="AS127" s="112">
        <f t="shared" si="79"/>
        <v>8.0843631994250007</v>
      </c>
      <c r="AT127" s="112">
        <f t="shared" si="79"/>
        <v>8.0860806568598651</v>
      </c>
      <c r="AU127" s="112">
        <f t="shared" si="73"/>
        <v>7.9895828610842567</v>
      </c>
      <c r="AV127" s="112"/>
      <c r="AW127" s="112">
        <v>31250</v>
      </c>
      <c r="AX127" s="112">
        <f t="shared" si="41"/>
        <v>-0.11896190594213196</v>
      </c>
      <c r="AY127" s="112">
        <f t="shared" si="42"/>
        <v>-7.9365248003165981E-2</v>
      </c>
      <c r="AZ127" s="112">
        <f t="shared" si="43"/>
        <v>-3.9596657938965975E-2</v>
      </c>
      <c r="BA127" s="112">
        <f t="shared" si="44"/>
        <v>0.9027062966876368</v>
      </c>
      <c r="BB127" s="112">
        <f t="shared" si="45"/>
        <v>-0.890380721970363</v>
      </c>
      <c r="BC127" s="112">
        <f t="shared" si="46"/>
        <v>-3.0966990973799833</v>
      </c>
      <c r="BD127" s="112">
        <f t="shared" si="47"/>
        <v>-44.542340868236636</v>
      </c>
      <c r="BE127" s="112">
        <f t="shared" si="51"/>
        <v>9.4742773114390442</v>
      </c>
      <c r="BF127" s="112">
        <f t="shared" si="51"/>
        <v>9.4742773159177425</v>
      </c>
      <c r="BG127" s="112">
        <f t="shared" si="51"/>
        <v>9.474277269874964</v>
      </c>
      <c r="BH127" s="112">
        <f t="shared" si="49"/>
        <v>9.4742777432128555</v>
      </c>
      <c r="BI127" s="112">
        <f t="shared" si="49"/>
        <v>9.4742728771135205</v>
      </c>
      <c r="BJ127" s="112">
        <f t="shared" si="49"/>
        <v>9.4743229025808908</v>
      </c>
      <c r="BK127" s="112">
        <f t="shared" si="49"/>
        <v>9.4738086264598156</v>
      </c>
      <c r="BL127" s="112">
        <f t="shared" si="48"/>
        <v>9.4790961758108683</v>
      </c>
      <c r="BM127" s="112"/>
      <c r="BN127" s="112"/>
      <c r="BO127" s="112"/>
      <c r="BP127" s="112"/>
    </row>
    <row r="128" spans="1:68" s="158" customFormat="1" ht="12.95" customHeight="1" x14ac:dyDescent="0.2">
      <c r="A128" s="140" t="s">
        <v>419</v>
      </c>
      <c r="B128" s="141" t="s">
        <v>81</v>
      </c>
      <c r="C128" s="142">
        <v>50879.968999999997</v>
      </c>
      <c r="D128" s="142" t="s">
        <v>125</v>
      </c>
      <c r="E128" s="224">
        <f t="shared" si="54"/>
        <v>20787.919395522022</v>
      </c>
      <c r="F128" s="112">
        <f t="shared" si="55"/>
        <v>20788</v>
      </c>
      <c r="G128" s="200">
        <f t="shared" si="81"/>
        <v>-5.5085599997255486E-2</v>
      </c>
      <c r="I128" s="158">
        <f>G128</f>
        <v>-5.5085599997255486E-2</v>
      </c>
      <c r="N128" s="158">
        <f t="shared" ca="1" si="80"/>
        <v>-8.1793161808051559E-2</v>
      </c>
      <c r="O128" s="218"/>
      <c r="P128" s="221">
        <f t="shared" si="57"/>
        <v>35861.468999999997</v>
      </c>
      <c r="R128" s="158">
        <f t="shared" ca="1" si="58"/>
        <v>7.1329385787749283E-4</v>
      </c>
      <c r="S128" s="156">
        <v>0.1</v>
      </c>
      <c r="T128" s="158">
        <f t="shared" ca="1" si="59"/>
        <v>7.1329385787749288E-5</v>
      </c>
      <c r="Y128" s="61"/>
      <c r="Z128" s="112">
        <f t="shared" si="60"/>
        <v>20788</v>
      </c>
      <c r="AA128" s="112">
        <f t="shared" si="61"/>
        <v>-4.9076057771024348E-2</v>
      </c>
      <c r="AB128" s="112">
        <f t="shared" si="62"/>
        <v>-6.4721735751075066E-2</v>
      </c>
      <c r="AC128" s="112">
        <f t="shared" si="63"/>
        <v>-35861.524085599995</v>
      </c>
      <c r="AD128" s="112">
        <f t="shared" si="64"/>
        <v>-6.0095422262311377E-3</v>
      </c>
      <c r="AE128" s="112">
        <f t="shared" si="65"/>
        <v>3.6114597768855101E-6</v>
      </c>
      <c r="AF128" s="112">
        <f t="shared" si="66"/>
        <v>-35861.524085599995</v>
      </c>
      <c r="AG128" s="139"/>
      <c r="AH128" s="112">
        <f t="shared" si="67"/>
        <v>9.6361357538195767E-3</v>
      </c>
      <c r="AI128" s="112">
        <f t="shared" si="68"/>
        <v>0.9631266122782316</v>
      </c>
      <c r="AJ128" s="112">
        <f t="shared" si="69"/>
        <v>0.12885719870341819</v>
      </c>
      <c r="AK128" s="112">
        <f t="shared" si="70"/>
        <v>9.0141676539055748E-2</v>
      </c>
      <c r="AL128" s="112">
        <f t="shared" si="71"/>
        <v>1.9590888853282753</v>
      </c>
      <c r="AM128" s="112">
        <f t="shared" si="72"/>
        <v>1.4894910210524823</v>
      </c>
      <c r="AN128" s="112">
        <f t="shared" si="79"/>
        <v>8.1502813902298197</v>
      </c>
      <c r="AO128" s="112">
        <f t="shared" si="79"/>
        <v>8.1502813901868052</v>
      </c>
      <c r="AP128" s="112">
        <f t="shared" si="79"/>
        <v>8.150281391699405</v>
      </c>
      <c r="AQ128" s="112">
        <f t="shared" si="79"/>
        <v>8.150281338507714</v>
      </c>
      <c r="AR128" s="112">
        <f t="shared" si="79"/>
        <v>8.1502832090267745</v>
      </c>
      <c r="AS128" s="112">
        <f t="shared" si="79"/>
        <v>8.1502174241698739</v>
      </c>
      <c r="AT128" s="112">
        <f t="shared" si="79"/>
        <v>8.1525225784348407</v>
      </c>
      <c r="AU128" s="112">
        <f t="shared" si="73"/>
        <v>8.0571335607301293</v>
      </c>
      <c r="AV128" s="112"/>
      <c r="AW128" s="112">
        <v>31500</v>
      </c>
      <c r="AX128" s="112">
        <f t="shared" ref="AX128:AX141" si="82">AB$3+AB$4*AW128+AB$5*AW128^2+AZ128</f>
        <v>-0.11999782143327585</v>
      </c>
      <c r="AY128" s="112">
        <f t="shared" ref="AY128:AY141" si="83">AB$3+AB$4*AW128+AB$5*AW128^2</f>
        <v>-7.9803550394612149E-2</v>
      </c>
      <c r="AZ128" s="112">
        <f t="shared" ref="AZ128:AZ141" si="84">$AB$6*($AB$11/BA128*BB128+$AB$12)</f>
        <v>-4.0194271038663701E-2</v>
      </c>
      <c r="BA128" s="112">
        <f t="shared" ref="BA128:BA141" si="85">1+$AB$7*COS(BC128)</f>
        <v>0.90286745429584347</v>
      </c>
      <c r="BB128" s="112">
        <f t="shared" ref="BB128:BB141" si="86">SIN(BC128+RADIANS($AB$9))</f>
        <v>-0.90281578340925983</v>
      </c>
      <c r="BC128" s="112">
        <f t="shared" ref="BC128:BC141" si="87">2*ATAN(BD128)</f>
        <v>-3.0686068611050406</v>
      </c>
      <c r="BD128" s="112">
        <f t="shared" ref="BD128:BD141" si="88">SQRT((1+$AB$7)/(1-$AB$7))*TAN(BE128/2)</f>
        <v>-27.390428083670066</v>
      </c>
      <c r="BE128" s="112">
        <f t="shared" ref="BE128:BE141" si="89">$BL128+$AB$7*SIN(BF128)</f>
        <v>9.5052468435459794</v>
      </c>
      <c r="BF128" s="112">
        <f t="shared" ref="BF128:BF141" si="90">$BL128+$AB$7*SIN(BG128)</f>
        <v>9.5052468507318402</v>
      </c>
      <c r="BG128" s="112">
        <f t="shared" ref="BG128:BG141" si="91">$BL128+$AB$7*SIN(BH128)</f>
        <v>9.5052467767093205</v>
      </c>
      <c r="BH128" s="112">
        <f t="shared" ref="BH128:BH141" si="92">$BL128+$AB$7*SIN(BI128)</f>
        <v>9.5052475392252873</v>
      </c>
      <c r="BI128" s="112">
        <f t="shared" ref="BI128:BI141" si="93">$BL128+$AB$7*SIN(BJ128)</f>
        <v>9.5052396844475044</v>
      </c>
      <c r="BJ128" s="112">
        <f t="shared" ref="BJ128:BJ141" si="94">$BL128+$AB$7*SIN(BK128)</f>
        <v>9.505320597790293</v>
      </c>
      <c r="BK128" s="112">
        <f t="shared" ref="BK128:BK141" si="95">$BL128+$AB$7*SIN(BL128)</f>
        <v>9.5044871215122821</v>
      </c>
      <c r="BL128" s="112">
        <f t="shared" ref="BL128:BL141" si="96">RADIANS($AB$9)+$AB$18*(AW128-AB$15)</f>
        <v>9.5130754009848477</v>
      </c>
      <c r="BM128" s="112"/>
      <c r="BN128" s="112"/>
      <c r="BO128" s="112"/>
      <c r="BP128" s="112"/>
    </row>
    <row r="129" spans="1:68" s="158" customFormat="1" ht="12.95" customHeight="1" x14ac:dyDescent="0.2">
      <c r="A129" s="140" t="s">
        <v>419</v>
      </c>
      <c r="B129" s="141" t="s">
        <v>81</v>
      </c>
      <c r="C129" s="142">
        <v>50897.057999999997</v>
      </c>
      <c r="D129" s="142" t="s">
        <v>125</v>
      </c>
      <c r="E129" s="224">
        <f t="shared" si="54"/>
        <v>20812.92502175134</v>
      </c>
      <c r="F129" s="112">
        <f t="shared" si="55"/>
        <v>20813</v>
      </c>
      <c r="G129" s="200">
        <f t="shared" si="81"/>
        <v>-5.1240599997981917E-2</v>
      </c>
      <c r="I129" s="158">
        <f>G129</f>
        <v>-5.1240599997981917E-2</v>
      </c>
      <c r="N129" s="158">
        <f t="shared" ca="1" si="80"/>
        <v>-8.1874414256711617E-2</v>
      </c>
      <c r="O129" s="218"/>
      <c r="P129" s="221">
        <f t="shared" si="57"/>
        <v>35878.557999999997</v>
      </c>
      <c r="R129" s="158">
        <f t="shared" ca="1" si="58"/>
        <v>9.3843057603835111E-4</v>
      </c>
      <c r="S129" s="156">
        <v>0.1</v>
      </c>
      <c r="T129" s="158">
        <f t="shared" ca="1" si="59"/>
        <v>9.3843057603835116E-5</v>
      </c>
      <c r="Y129" s="61"/>
      <c r="Z129" s="112">
        <f t="shared" si="60"/>
        <v>20813</v>
      </c>
      <c r="AA129" s="112">
        <f t="shared" si="61"/>
        <v>-4.9273756958700177E-2</v>
      </c>
      <c r="AB129" s="112">
        <f t="shared" si="62"/>
        <v>-6.0733769652378713E-2</v>
      </c>
      <c r="AC129" s="112">
        <f t="shared" si="63"/>
        <v>-35878.609240599995</v>
      </c>
      <c r="AD129" s="112">
        <f t="shared" si="64"/>
        <v>-1.9668430392817404E-3</v>
      </c>
      <c r="AE129" s="112">
        <f t="shared" si="65"/>
        <v>3.8684715411710342E-7</v>
      </c>
      <c r="AF129" s="112">
        <f t="shared" si="66"/>
        <v>-35878.609240599995</v>
      </c>
      <c r="AG129" s="139"/>
      <c r="AH129" s="112">
        <f t="shared" si="67"/>
        <v>9.4931696543967947E-3</v>
      </c>
      <c r="AI129" s="112">
        <f t="shared" si="68"/>
        <v>0.96283867376788479</v>
      </c>
      <c r="AJ129" s="112">
        <f t="shared" si="69"/>
        <v>0.1256868100980183</v>
      </c>
      <c r="AK129" s="112">
        <f t="shared" si="70"/>
        <v>9.0023354769870279E-2</v>
      </c>
      <c r="AL129" s="112">
        <f t="shared" si="71"/>
        <v>1.9622852688118217</v>
      </c>
      <c r="AM129" s="112">
        <f t="shared" si="72"/>
        <v>1.4946472132909316</v>
      </c>
      <c r="AN129" s="112">
        <f t="shared" si="79"/>
        <v>8.1535848644908935</v>
      </c>
      <c r="AO129" s="112">
        <f t="shared" si="79"/>
        <v>8.1535848644449391</v>
      </c>
      <c r="AP129" s="112">
        <f t="shared" si="79"/>
        <v>8.1535848660436407</v>
      </c>
      <c r="AQ129" s="112">
        <f t="shared" si="79"/>
        <v>8.1535848104257074</v>
      </c>
      <c r="AR129" s="112">
        <f t="shared" si="79"/>
        <v>8.1535867453380408</v>
      </c>
      <c r="AS129" s="112">
        <f t="shared" si="79"/>
        <v>8.153519423850156</v>
      </c>
      <c r="AT129" s="112">
        <f t="shared" si="79"/>
        <v>8.1558531828393903</v>
      </c>
      <c r="AU129" s="112">
        <f t="shared" si="73"/>
        <v>8.0605314832475283</v>
      </c>
      <c r="AV129" s="112"/>
      <c r="AW129" s="112">
        <v>31750</v>
      </c>
      <c r="AX129" s="112">
        <f t="shared" si="82"/>
        <v>-0.12099273084489794</v>
      </c>
      <c r="AY129" s="112">
        <f t="shared" si="83"/>
        <v>-8.0239275158485279E-2</v>
      </c>
      <c r="AZ129" s="112">
        <f t="shared" si="84"/>
        <v>-4.0753455686412657E-2</v>
      </c>
      <c r="BA129" s="112">
        <f t="shared" si="85"/>
        <v>0.90310538338282331</v>
      </c>
      <c r="BB129" s="112">
        <f t="shared" si="86"/>
        <v>-0.91454343706423435</v>
      </c>
      <c r="BC129" s="112">
        <f t="shared" si="87"/>
        <v>-3.0405022046790893</v>
      </c>
      <c r="BD129" s="112">
        <f t="shared" si="88"/>
        <v>-19.767411444156799</v>
      </c>
      <c r="BE129" s="112">
        <f t="shared" si="89"/>
        <v>9.536223220985752</v>
      </c>
      <c r="BF129" s="112">
        <f t="shared" si="90"/>
        <v>9.5362232307463923</v>
      </c>
      <c r="BG129" s="112">
        <f t="shared" si="91"/>
        <v>9.5362231299004581</v>
      </c>
      <c r="BH129" s="112">
        <f t="shared" si="92"/>
        <v>9.5362241718302858</v>
      </c>
      <c r="BI129" s="112">
        <f t="shared" si="93"/>
        <v>9.5362134067243129</v>
      </c>
      <c r="BJ129" s="112">
        <f t="shared" si="94"/>
        <v>9.5363246312568712</v>
      </c>
      <c r="BK129" s="112">
        <f t="shared" si="95"/>
        <v>9.5351755315329356</v>
      </c>
      <c r="BL129" s="112">
        <f t="shared" si="96"/>
        <v>9.5470546261588289</v>
      </c>
      <c r="BM129" s="112"/>
      <c r="BN129" s="112"/>
      <c r="BO129" s="112"/>
      <c r="BP129" s="112"/>
    </row>
    <row r="130" spans="1:68" s="158" customFormat="1" ht="12.95" customHeight="1" x14ac:dyDescent="0.2">
      <c r="A130" s="144" t="s">
        <v>8</v>
      </c>
      <c r="B130" s="144"/>
      <c r="C130" s="151">
        <v>51165.637300000002</v>
      </c>
      <c r="D130" s="151">
        <v>4.0000000000000002E-4</v>
      </c>
      <c r="E130" s="224">
        <f t="shared" si="54"/>
        <v>21205.925992477103</v>
      </c>
      <c r="F130" s="112">
        <f t="shared" si="55"/>
        <v>21206</v>
      </c>
      <c r="G130" s="200">
        <f t="shared" si="81"/>
        <v>-5.05771999960416E-2</v>
      </c>
      <c r="J130" s="158">
        <f>G130</f>
        <v>-5.05771999960416E-2</v>
      </c>
      <c r="N130" s="158">
        <f t="shared" ca="1" si="80"/>
        <v>-8.3151702749647685E-2</v>
      </c>
      <c r="O130" s="218"/>
      <c r="P130" s="221">
        <f t="shared" si="57"/>
        <v>36147.137300000002</v>
      </c>
      <c r="R130" s="158">
        <f t="shared" ca="1" si="58"/>
        <v>1.0610982296446905E-3</v>
      </c>
      <c r="S130" s="156">
        <v>1</v>
      </c>
      <c r="T130" s="158">
        <f t="shared" ca="1" si="59"/>
        <v>1.0610982296446905E-3</v>
      </c>
      <c r="Y130" s="61"/>
      <c r="Z130" s="112">
        <f t="shared" si="60"/>
        <v>21206</v>
      </c>
      <c r="AA130" s="112">
        <f t="shared" si="61"/>
        <v>-5.2385189546205781E-2</v>
      </c>
      <c r="AB130" s="112">
        <f t="shared" si="62"/>
        <v>-5.7815953712735138E-2</v>
      </c>
      <c r="AC130" s="112">
        <f t="shared" si="63"/>
        <v>-36147.187877199998</v>
      </c>
      <c r="AD130" s="112">
        <f t="shared" si="64"/>
        <v>1.807989550164181E-3</v>
      </c>
      <c r="AE130" s="112">
        <f t="shared" si="65"/>
        <v>3.2688262135028776E-6</v>
      </c>
      <c r="AF130" s="112">
        <f t="shared" si="66"/>
        <v>-36147.187877199998</v>
      </c>
      <c r="AG130" s="139"/>
      <c r="AH130" s="112">
        <f t="shared" si="67"/>
        <v>7.2387537166935401E-3</v>
      </c>
      <c r="AI130" s="112">
        <f t="shared" si="68"/>
        <v>0.95838591388046301</v>
      </c>
      <c r="AJ130" s="112">
        <f t="shared" si="69"/>
        <v>7.5947927493265968E-2</v>
      </c>
      <c r="AK130" s="112">
        <f t="shared" si="70"/>
        <v>8.8053599629926399E-2</v>
      </c>
      <c r="AL130" s="112">
        <f t="shared" si="71"/>
        <v>2.0122842396910317</v>
      </c>
      <c r="AM130" s="112">
        <f t="shared" si="72"/>
        <v>1.5786511489538919</v>
      </c>
      <c r="AN130" s="112">
        <f t="shared" si="79"/>
        <v>8.2053870287619368</v>
      </c>
      <c r="AO130" s="112">
        <f t="shared" si="79"/>
        <v>8.205387028644278</v>
      </c>
      <c r="AP130" s="112">
        <f t="shared" si="79"/>
        <v>8.2053870321540021</v>
      </c>
      <c r="AQ130" s="112">
        <f t="shared" si="79"/>
        <v>8.205386927461042</v>
      </c>
      <c r="AR130" s="112">
        <f t="shared" si="79"/>
        <v>8.2053900503754598</v>
      </c>
      <c r="AS130" s="112">
        <f t="shared" si="79"/>
        <v>8.2052968846830101</v>
      </c>
      <c r="AT130" s="112">
        <f t="shared" si="79"/>
        <v>8.2080661852561505</v>
      </c>
      <c r="AU130" s="112">
        <f t="shared" si="73"/>
        <v>8.1139468252210261</v>
      </c>
      <c r="AV130" s="112"/>
      <c r="AW130" s="112">
        <v>32000</v>
      </c>
      <c r="AX130" s="112">
        <f t="shared" si="82"/>
        <v>-0.12194611445483594</v>
      </c>
      <c r="AY130" s="112">
        <f t="shared" si="83"/>
        <v>-8.067242229478537E-2</v>
      </c>
      <c r="AZ130" s="112">
        <f t="shared" si="84"/>
        <v>-4.1273692160050571E-2</v>
      </c>
      <c r="BA130" s="112">
        <f t="shared" si="85"/>
        <v>0.90342005761098276</v>
      </c>
      <c r="BB130" s="112">
        <f t="shared" si="86"/>
        <v>-0.92555527943409821</v>
      </c>
      <c r="BC130" s="112">
        <f t="shared" si="87"/>
        <v>-3.012380345910755</v>
      </c>
      <c r="BD130" s="112">
        <f t="shared" si="88"/>
        <v>-15.456860298507967</v>
      </c>
      <c r="BE130" s="112">
        <f t="shared" si="89"/>
        <v>9.5672090769522562</v>
      </c>
      <c r="BF130" s="112">
        <f t="shared" si="90"/>
        <v>9.5672090891095429</v>
      </c>
      <c r="BG130" s="112">
        <f t="shared" si="91"/>
        <v>9.5672089630039814</v>
      </c>
      <c r="BH130" s="112">
        <f t="shared" si="92"/>
        <v>9.5672102710767515</v>
      </c>
      <c r="BI130" s="112">
        <f t="shared" si="93"/>
        <v>9.567196702659519</v>
      </c>
      <c r="BJ130" s="112">
        <f t="shared" si="94"/>
        <v>9.5673374468364827</v>
      </c>
      <c r="BK130" s="112">
        <f t="shared" si="95"/>
        <v>9.5658776556910539</v>
      </c>
      <c r="BL130" s="112">
        <f t="shared" si="96"/>
        <v>9.5810338513328084</v>
      </c>
      <c r="BM130" s="112"/>
      <c r="BN130" s="112"/>
      <c r="BO130" s="112"/>
      <c r="BP130" s="112"/>
    </row>
    <row r="131" spans="1:68" s="158" customFormat="1" ht="12.95" customHeight="1" x14ac:dyDescent="0.2">
      <c r="A131" s="140" t="s">
        <v>419</v>
      </c>
      <c r="B131" s="141" t="s">
        <v>81</v>
      </c>
      <c r="C131" s="142">
        <v>51175.203999999998</v>
      </c>
      <c r="D131" s="142" t="s">
        <v>125</v>
      </c>
      <c r="E131" s="224">
        <f t="shared" si="54"/>
        <v>21219.924548533512</v>
      </c>
      <c r="F131" s="112">
        <f t="shared" si="55"/>
        <v>21220</v>
      </c>
      <c r="G131" s="200">
        <f t="shared" si="81"/>
        <v>-5.1563999993959442E-2</v>
      </c>
      <c r="I131" s="158">
        <f>G131</f>
        <v>-5.1563999993959442E-2</v>
      </c>
      <c r="N131" s="158">
        <f t="shared" ca="1" si="80"/>
        <v>-8.3197204120897317E-2</v>
      </c>
      <c r="O131" s="218"/>
      <c r="P131" s="221">
        <f t="shared" si="57"/>
        <v>36156.703999999998</v>
      </c>
      <c r="R131" s="158">
        <f t="shared" ca="1" si="58"/>
        <v>1.0006596033365193E-3</v>
      </c>
      <c r="S131" s="156">
        <v>0.1</v>
      </c>
      <c r="T131" s="158">
        <f t="shared" ca="1" si="59"/>
        <v>1.0006596033365194E-4</v>
      </c>
      <c r="Y131" s="61"/>
      <c r="Z131" s="112">
        <f t="shared" si="60"/>
        <v>21220</v>
      </c>
      <c r="AA131" s="112">
        <f t="shared" si="61"/>
        <v>-5.2496113509211649E-2</v>
      </c>
      <c r="AB131" s="112">
        <f t="shared" si="62"/>
        <v>-5.8722242104281071E-2</v>
      </c>
      <c r="AC131" s="112">
        <f t="shared" si="63"/>
        <v>-36156.755563999992</v>
      </c>
      <c r="AD131" s="112">
        <f t="shared" si="64"/>
        <v>9.3211351525220726E-4</v>
      </c>
      <c r="AE131" s="112">
        <f t="shared" si="65"/>
        <v>8.6883560531582688E-8</v>
      </c>
      <c r="AF131" s="112">
        <f t="shared" si="66"/>
        <v>-36156.755563999992</v>
      </c>
      <c r="AG131" s="139"/>
      <c r="AH131" s="112">
        <f t="shared" si="67"/>
        <v>7.1582421103216273E-3</v>
      </c>
      <c r="AI131" s="112">
        <f t="shared" si="68"/>
        <v>0.95822989215184073</v>
      </c>
      <c r="AJ131" s="112">
        <f t="shared" si="69"/>
        <v>7.4180290464203658E-2</v>
      </c>
      <c r="AK131" s="112">
        <f t="shared" si="70"/>
        <v>8.7979694598837754E-2</v>
      </c>
      <c r="AL131" s="112">
        <f t="shared" si="71"/>
        <v>2.0140568780825463</v>
      </c>
      <c r="AM131" s="112">
        <f t="shared" si="72"/>
        <v>1.5817506367630647</v>
      </c>
      <c r="AN131" s="112">
        <f t="shared" ref="AN131:AT140" si="97">$AU131+$AB$7*SIN(AO131)</f>
        <v>8.2072279939597443</v>
      </c>
      <c r="AO131" s="112">
        <f t="shared" si="97"/>
        <v>8.2072279938384494</v>
      </c>
      <c r="AP131" s="112">
        <f t="shared" si="97"/>
        <v>8.2072279974385545</v>
      </c>
      <c r="AQ131" s="112">
        <f t="shared" si="97"/>
        <v>8.2072278905859797</v>
      </c>
      <c r="AR131" s="112">
        <f t="shared" si="97"/>
        <v>8.2072310620003144</v>
      </c>
      <c r="AS131" s="112">
        <f t="shared" si="97"/>
        <v>8.2071369219214105</v>
      </c>
      <c r="AT131" s="112">
        <f t="shared" si="97"/>
        <v>8.2099212153775394</v>
      </c>
      <c r="AU131" s="112">
        <f t="shared" si="73"/>
        <v>8.1158496618307687</v>
      </c>
      <c r="AV131" s="112"/>
      <c r="AW131" s="112">
        <v>32250</v>
      </c>
      <c r="AX131" s="112">
        <f t="shared" si="82"/>
        <v>-0.12285747581212285</v>
      </c>
      <c r="AY131" s="112">
        <f t="shared" si="83"/>
        <v>-8.1102991803512436E-2</v>
      </c>
      <c r="AZ131" s="112">
        <f t="shared" si="84"/>
        <v>-4.1754484008610412E-2</v>
      </c>
      <c r="BA131" s="112">
        <f t="shared" si="85"/>
        <v>0.90381144152808768</v>
      </c>
      <c r="BB131" s="112">
        <f t="shared" si="86"/>
        <v>-0.93584295370973836</v>
      </c>
      <c r="BC131" s="112">
        <f t="shared" si="87"/>
        <v>-2.9842365001451592</v>
      </c>
      <c r="BD131" s="112">
        <f t="shared" si="88"/>
        <v>-12.683784051212255</v>
      </c>
      <c r="BE131" s="112">
        <f t="shared" si="89"/>
        <v>9.5982070435802864</v>
      </c>
      <c r="BF131" s="112">
        <f t="shared" si="90"/>
        <v>9.598207057915138</v>
      </c>
      <c r="BG131" s="112">
        <f t="shared" si="91"/>
        <v>9.5982069084861159</v>
      </c>
      <c r="BH131" s="112">
        <f t="shared" si="92"/>
        <v>9.5982084661608038</v>
      </c>
      <c r="BI131" s="112">
        <f t="shared" si="93"/>
        <v>9.5981922287039367</v>
      </c>
      <c r="BJ131" s="112">
        <f t="shared" si="94"/>
        <v>9.5983614928915344</v>
      </c>
      <c r="BK131" s="112">
        <f t="shared" si="95"/>
        <v>9.5965972773232728</v>
      </c>
      <c r="BL131" s="112">
        <f t="shared" si="96"/>
        <v>9.6150130765067896</v>
      </c>
      <c r="BM131" s="112"/>
      <c r="BN131" s="112"/>
      <c r="BO131" s="112"/>
      <c r="BP131" s="112"/>
    </row>
    <row r="132" spans="1:68" s="158" customFormat="1" ht="12.95" customHeight="1" x14ac:dyDescent="0.2">
      <c r="A132" s="140" t="s">
        <v>419</v>
      </c>
      <c r="B132" s="141" t="s">
        <v>75</v>
      </c>
      <c r="C132" s="142">
        <v>51226.122000000003</v>
      </c>
      <c r="D132" s="142" t="s">
        <v>125</v>
      </c>
      <c r="E132" s="224">
        <f t="shared" si="54"/>
        <v>21294.430749969793</v>
      </c>
      <c r="F132" s="112">
        <f t="shared" si="55"/>
        <v>21294.5</v>
      </c>
      <c r="G132" s="200">
        <f t="shared" si="81"/>
        <v>-4.7325899991847109E-2</v>
      </c>
      <c r="I132" s="158">
        <f>G132</f>
        <v>-4.7325899991847109E-2</v>
      </c>
      <c r="N132" s="158">
        <f t="shared" ca="1" si="80"/>
        <v>-8.3439336417904283E-2</v>
      </c>
      <c r="O132" s="218"/>
      <c r="P132" s="221">
        <f t="shared" si="57"/>
        <v>36207.622000000003</v>
      </c>
      <c r="R132" s="158">
        <f t="shared" ca="1" si="58"/>
        <v>1.3041802904988733E-3</v>
      </c>
      <c r="S132" s="156">
        <v>0.1</v>
      </c>
      <c r="T132" s="158">
        <f t="shared" ca="1" si="59"/>
        <v>1.3041802904988734E-4</v>
      </c>
      <c r="Y132" s="61"/>
      <c r="Z132" s="112">
        <f t="shared" si="60"/>
        <v>21294.5</v>
      </c>
      <c r="AA132" s="112">
        <f t="shared" si="61"/>
        <v>-5.3086432581771599E-2</v>
      </c>
      <c r="AB132" s="112">
        <f t="shared" si="62"/>
        <v>-5.4055524253581233E-2</v>
      </c>
      <c r="AC132" s="112">
        <f t="shared" si="63"/>
        <v>-36207.669325899995</v>
      </c>
      <c r="AD132" s="112">
        <f t="shared" si="64"/>
        <v>5.76053258992449E-3</v>
      </c>
      <c r="AE132" s="112">
        <f t="shared" si="65"/>
        <v>3.3183735719582151E-6</v>
      </c>
      <c r="AF132" s="112">
        <f t="shared" si="66"/>
        <v>-36207.669325899995</v>
      </c>
      <c r="AG132" s="139"/>
      <c r="AH132" s="112">
        <f t="shared" si="67"/>
        <v>6.7296242617341266E-3</v>
      </c>
      <c r="AI132" s="112">
        <f t="shared" si="68"/>
        <v>0.95740270119997828</v>
      </c>
      <c r="AJ132" s="112">
        <f t="shared" si="69"/>
        <v>6.4779813289612506E-2</v>
      </c>
      <c r="AK132" s="112">
        <f t="shared" si="70"/>
        <v>8.7582182584663215E-2</v>
      </c>
      <c r="AL132" s="112">
        <f t="shared" si="71"/>
        <v>2.0234801634110862</v>
      </c>
      <c r="AM132" s="112">
        <f t="shared" si="72"/>
        <v>1.5983745183613178</v>
      </c>
      <c r="AN132" s="112">
        <f t="shared" si="97"/>
        <v>8.2170195289286188</v>
      </c>
      <c r="AO132" s="112">
        <f t="shared" si="97"/>
        <v>8.2170195287864427</v>
      </c>
      <c r="AP132" s="112">
        <f t="shared" si="97"/>
        <v>8.2170195328972699</v>
      </c>
      <c r="AQ132" s="112">
        <f t="shared" si="97"/>
        <v>8.2170194140369865</v>
      </c>
      <c r="AR132" s="112">
        <f t="shared" si="97"/>
        <v>8.2170228507436036</v>
      </c>
      <c r="AS132" s="112">
        <f t="shared" si="97"/>
        <v>8.216923469826261</v>
      </c>
      <c r="AT132" s="112">
        <f t="shared" si="97"/>
        <v>8.2197869009697691</v>
      </c>
      <c r="AU132" s="112">
        <f t="shared" si="73"/>
        <v>8.1259754709326142</v>
      </c>
      <c r="AV132" s="112"/>
      <c r="AW132" s="112">
        <v>32500</v>
      </c>
      <c r="AX132" s="112">
        <f t="shared" si="82"/>
        <v>-0.12372634191392982</v>
      </c>
      <c r="AY132" s="112">
        <f t="shared" si="83"/>
        <v>-8.1530983684666464E-2</v>
      </c>
      <c r="AZ132" s="112">
        <f t="shared" si="84"/>
        <v>-4.2195358229263361E-2</v>
      </c>
      <c r="BA132" s="112">
        <f t="shared" si="85"/>
        <v>0.90427949005272712</v>
      </c>
      <c r="BB132" s="112">
        <f t="shared" si="86"/>
        <v>-0.94539814482032103</v>
      </c>
      <c r="BC132" s="112">
        <f t="shared" si="87"/>
        <v>-2.9560658796326083</v>
      </c>
      <c r="BD132" s="112">
        <f t="shared" si="88"/>
        <v>-10.749176339810113</v>
      </c>
      <c r="BE132" s="112">
        <f t="shared" si="89"/>
        <v>9.6292197516242641</v>
      </c>
      <c r="BF132" s="112">
        <f t="shared" si="90"/>
        <v>9.62921976788253</v>
      </c>
      <c r="BG132" s="112">
        <f t="shared" si="91"/>
        <v>9.6292195973954033</v>
      </c>
      <c r="BH132" s="112">
        <f t="shared" si="92"/>
        <v>9.6292213851547217</v>
      </c>
      <c r="BI132" s="112">
        <f t="shared" si="93"/>
        <v>9.6292026384151086</v>
      </c>
      <c r="BJ132" s="112">
        <f t="shared" si="94"/>
        <v>9.6293992234495978</v>
      </c>
      <c r="BK132" s="112">
        <f t="shared" si="95"/>
        <v>9.6273381595657916</v>
      </c>
      <c r="BL132" s="112">
        <f t="shared" si="96"/>
        <v>9.6489923016807708</v>
      </c>
      <c r="BM132" s="112"/>
      <c r="BN132" s="112"/>
      <c r="BO132" s="112"/>
      <c r="BP132" s="112"/>
    </row>
    <row r="133" spans="1:68" s="158" customFormat="1" ht="12.95" customHeight="1" x14ac:dyDescent="0.2">
      <c r="A133" s="140" t="s">
        <v>370</v>
      </c>
      <c r="B133" s="141" t="s">
        <v>81</v>
      </c>
      <c r="C133" s="142">
        <v>51586.612000000001</v>
      </c>
      <c r="D133" s="142" t="s">
        <v>125</v>
      </c>
      <c r="E133" s="224">
        <f t="shared" si="54"/>
        <v>21821.920842977433</v>
      </c>
      <c r="F133" s="112">
        <f t="shared" si="55"/>
        <v>21822</v>
      </c>
      <c r="G133" s="200">
        <f t="shared" si="81"/>
        <v>-5.4096399995614775E-2</v>
      </c>
      <c r="I133" s="158">
        <f>G133</f>
        <v>-5.4096399995614775E-2</v>
      </c>
      <c r="N133" s="158">
        <f t="shared" ca="1" si="80"/>
        <v>-8.5153763084631434E-2</v>
      </c>
      <c r="O133" s="218"/>
      <c r="P133" s="221">
        <f t="shared" si="57"/>
        <v>36568.112000000001</v>
      </c>
      <c r="R133" s="158">
        <f t="shared" ca="1" si="58"/>
        <v>9.6455980204301439E-4</v>
      </c>
      <c r="S133" s="156">
        <v>0.1</v>
      </c>
      <c r="T133" s="158">
        <f t="shared" ca="1" si="59"/>
        <v>9.6455980204301445E-5</v>
      </c>
      <c r="Y133" s="61"/>
      <c r="Z133" s="112">
        <f t="shared" si="60"/>
        <v>21822</v>
      </c>
      <c r="AA133" s="112">
        <f t="shared" si="61"/>
        <v>-5.7265213929145763E-2</v>
      </c>
      <c r="AB133" s="112">
        <f t="shared" si="62"/>
        <v>-5.7785626086957038E-2</v>
      </c>
      <c r="AC133" s="112">
        <f t="shared" si="63"/>
        <v>-36568.166096399997</v>
      </c>
      <c r="AD133" s="112">
        <f t="shared" si="64"/>
        <v>3.1688139335309881E-3</v>
      </c>
      <c r="AE133" s="112">
        <f t="shared" si="65"/>
        <v>1.0041381745340134E-6</v>
      </c>
      <c r="AF133" s="112">
        <f t="shared" si="66"/>
        <v>-36568.166096399997</v>
      </c>
      <c r="AG133" s="139"/>
      <c r="AH133" s="112">
        <f t="shared" si="67"/>
        <v>3.6892260913422622E-3</v>
      </c>
      <c r="AI133" s="112">
        <f t="shared" si="68"/>
        <v>0.95169682442982551</v>
      </c>
      <c r="AJ133" s="112">
        <f t="shared" si="69"/>
        <v>-1.4395457095727246E-3</v>
      </c>
      <c r="AK133" s="112">
        <f t="shared" si="70"/>
        <v>8.456933132754757E-2</v>
      </c>
      <c r="AL133" s="112">
        <f t="shared" si="71"/>
        <v>2.0897449159424117</v>
      </c>
      <c r="AM133" s="112">
        <f t="shared" si="72"/>
        <v>1.7227877220839296</v>
      </c>
      <c r="AN133" s="112">
        <f t="shared" si="97"/>
        <v>8.2861108284390035</v>
      </c>
      <c r="AO133" s="112">
        <f t="shared" si="97"/>
        <v>8.2861108280550191</v>
      </c>
      <c r="AP133" s="112">
        <f t="shared" si="97"/>
        <v>8.2861108374691437</v>
      </c>
      <c r="AQ133" s="112">
        <f t="shared" si="97"/>
        <v>8.2861106066640229</v>
      </c>
      <c r="AR133" s="112">
        <f t="shared" si="97"/>
        <v>8.2861162652559024</v>
      </c>
      <c r="AS133" s="112">
        <f t="shared" si="97"/>
        <v>8.2859775149427932</v>
      </c>
      <c r="AT133" s="112">
        <f t="shared" si="97"/>
        <v>8.2893677661706047</v>
      </c>
      <c r="AU133" s="112">
        <f t="shared" si="73"/>
        <v>8.1976716360497139</v>
      </c>
      <c r="AV133" s="112"/>
      <c r="AW133" s="112">
        <v>32750</v>
      </c>
      <c r="AX133" s="112">
        <f t="shared" si="82"/>
        <v>-0.12455226341228688</v>
      </c>
      <c r="AY133" s="112">
        <f t="shared" si="83"/>
        <v>-8.1956397938247438E-2</v>
      </c>
      <c r="AZ133" s="112">
        <f t="shared" si="84"/>
        <v>-4.2595865474039443E-2</v>
      </c>
      <c r="BA133" s="112">
        <f t="shared" si="85"/>
        <v>0.90482414783173304</v>
      </c>
      <c r="BB133" s="112">
        <f t="shared" si="86"/>
        <v>-0.95421257568317752</v>
      </c>
      <c r="BC133" s="112">
        <f t="shared" si="87"/>
        <v>-2.9278636929365698</v>
      </c>
      <c r="BD133" s="112">
        <f t="shared" si="88"/>
        <v>-9.3219975735955032</v>
      </c>
      <c r="BE133" s="112">
        <f t="shared" si="89"/>
        <v>9.6602498301171789</v>
      </c>
      <c r="BF133" s="112">
        <f t="shared" si="90"/>
        <v>9.6602498480163561</v>
      </c>
      <c r="BG133" s="112">
        <f t="shared" si="91"/>
        <v>9.6602496590155695</v>
      </c>
      <c r="BH133" s="112">
        <f t="shared" si="92"/>
        <v>9.660251654711038</v>
      </c>
      <c r="BI133" s="112">
        <f t="shared" si="93"/>
        <v>9.6602305818288894</v>
      </c>
      <c r="BJ133" s="112">
        <f t="shared" si="94"/>
        <v>9.6604530992937647</v>
      </c>
      <c r="BK133" s="112">
        <f t="shared" si="95"/>
        <v>9.6581040410099348</v>
      </c>
      <c r="BL133" s="112">
        <f t="shared" si="96"/>
        <v>9.6829715268547503</v>
      </c>
      <c r="BM133" s="112"/>
      <c r="BN133" s="112"/>
      <c r="BO133" s="112"/>
      <c r="BP133" s="112"/>
    </row>
    <row r="134" spans="1:68" s="158" customFormat="1" ht="12.95" customHeight="1" x14ac:dyDescent="0.2">
      <c r="A134" s="140" t="s">
        <v>472</v>
      </c>
      <c r="B134" s="141" t="s">
        <v>81</v>
      </c>
      <c r="C134" s="142">
        <v>51602.327100000002</v>
      </c>
      <c r="D134" s="142" t="s">
        <v>125</v>
      </c>
      <c r="E134" s="224">
        <f t="shared" si="54"/>
        <v>21844.916098215097</v>
      </c>
      <c r="F134" s="112">
        <f t="shared" si="55"/>
        <v>21845</v>
      </c>
      <c r="G134" s="200">
        <f t="shared" si="81"/>
        <v>-5.7338999991770834E-2</v>
      </c>
      <c r="N134" s="158">
        <f t="shared" ca="1" si="80"/>
        <v>-8.5228515337398697E-2</v>
      </c>
      <c r="O134" s="218"/>
      <c r="P134" s="221">
        <f t="shared" si="57"/>
        <v>36583.827100000002</v>
      </c>
      <c r="R134" s="158">
        <f t="shared" ca="1" si="58"/>
        <v>7.7782506621401203E-4</v>
      </c>
      <c r="S134" s="156">
        <v>1</v>
      </c>
      <c r="T134" s="158">
        <f t="shared" ca="1" si="59"/>
        <v>7.7782506621401203E-4</v>
      </c>
      <c r="Y134" s="61"/>
      <c r="Z134" s="112">
        <f t="shared" si="60"/>
        <v>21845</v>
      </c>
      <c r="AA134" s="112">
        <f t="shared" si="61"/>
        <v>-5.7447250187245599E-2</v>
      </c>
      <c r="AB134" s="112">
        <f t="shared" si="62"/>
        <v>-6.0895564396549945E-2</v>
      </c>
      <c r="AC134" s="112">
        <f t="shared" si="63"/>
        <v>-36583.884438999994</v>
      </c>
      <c r="AD134" s="112">
        <f t="shared" si="64"/>
        <v>1.0825019547476555E-4</v>
      </c>
      <c r="AE134" s="112">
        <f t="shared" si="65"/>
        <v>1.1718104820324952E-8</v>
      </c>
      <c r="AF134" s="112">
        <f t="shared" si="66"/>
        <v>-36583.884438999994</v>
      </c>
      <c r="AG134" s="139"/>
      <c r="AH134" s="112">
        <f t="shared" si="67"/>
        <v>3.5565644047791077E-3</v>
      </c>
      <c r="AI134" s="112">
        <f t="shared" si="68"/>
        <v>0.95145419006153842</v>
      </c>
      <c r="AJ134" s="112">
        <f t="shared" si="69"/>
        <v>-4.3109500540914926E-3</v>
      </c>
      <c r="AK134" s="112">
        <f t="shared" si="70"/>
        <v>8.4430284310609657E-2</v>
      </c>
      <c r="AL134" s="112">
        <f t="shared" si="71"/>
        <v>2.0926163331425061</v>
      </c>
      <c r="AM134" s="112">
        <f t="shared" si="72"/>
        <v>1.7284987399467415</v>
      </c>
      <c r="AN134" s="112">
        <f t="shared" si="97"/>
        <v>8.2891140235711571</v>
      </c>
      <c r="AO134" s="112">
        <f t="shared" si="97"/>
        <v>8.2891140231719991</v>
      </c>
      <c r="AP134" s="112">
        <f t="shared" si="97"/>
        <v>8.289114032894874</v>
      </c>
      <c r="AQ134" s="112">
        <f t="shared" si="97"/>
        <v>8.2891137960612653</v>
      </c>
      <c r="AR134" s="112">
        <f t="shared" si="97"/>
        <v>8.2891195649127916</v>
      </c>
      <c r="AS134" s="112">
        <f t="shared" si="97"/>
        <v>8.288979025429013</v>
      </c>
      <c r="AT134" s="112">
        <f t="shared" si="97"/>
        <v>8.2923908165912614</v>
      </c>
      <c r="AU134" s="112">
        <f t="shared" si="73"/>
        <v>8.2007977247657191</v>
      </c>
      <c r="AV134" s="112"/>
      <c r="AW134" s="112">
        <v>33000</v>
      </c>
      <c r="AX134" s="112">
        <f t="shared" si="82"/>
        <v>-0.12533481485138914</v>
      </c>
      <c r="AY134" s="112">
        <f t="shared" si="83"/>
        <v>-8.2379234564255388E-2</v>
      </c>
      <c r="AZ134" s="112">
        <f t="shared" si="84"/>
        <v>-4.2955580287133754E-2</v>
      </c>
      <c r="BA134" s="112">
        <f t="shared" si="85"/>
        <v>0.90544534846794367</v>
      </c>
      <c r="BB134" s="112">
        <f t="shared" si="86"/>
        <v>-0.96227800468702029</v>
      </c>
      <c r="BC134" s="112">
        <f t="shared" si="87"/>
        <v>-2.8996251443898822</v>
      </c>
      <c r="BD134" s="112">
        <f t="shared" si="88"/>
        <v>-8.2252052162858611</v>
      </c>
      <c r="BE134" s="112">
        <f t="shared" si="89"/>
        <v>9.6912999060052929</v>
      </c>
      <c r="BF134" s="112">
        <f t="shared" si="90"/>
        <v>9.6912999252418928</v>
      </c>
      <c r="BG134" s="112">
        <f t="shared" si="91"/>
        <v>9.6912997204952696</v>
      </c>
      <c r="BH134" s="112">
        <f t="shared" si="92"/>
        <v>9.6913018997364926</v>
      </c>
      <c r="BI134" s="112">
        <f t="shared" si="93"/>
        <v>9.6912787048305518</v>
      </c>
      <c r="BJ134" s="112">
        <f t="shared" si="94"/>
        <v>9.6915255889701264</v>
      </c>
      <c r="BK134" s="112">
        <f t="shared" si="95"/>
        <v>9.6888986313860403</v>
      </c>
      <c r="BL134" s="112">
        <f t="shared" si="96"/>
        <v>9.7169507520287315</v>
      </c>
      <c r="BM134" s="112"/>
      <c r="BN134" s="112"/>
      <c r="BO134" s="112"/>
      <c r="BP134" s="112"/>
    </row>
    <row r="135" spans="1:68" s="158" customFormat="1" ht="12.95" customHeight="1" x14ac:dyDescent="0.2">
      <c r="A135" s="11" t="s">
        <v>74</v>
      </c>
      <c r="B135" s="24"/>
      <c r="C135" s="11">
        <v>51602.3295</v>
      </c>
      <c r="D135" s="11">
        <v>5.0000000000000001E-4</v>
      </c>
      <c r="E135" s="224">
        <f t="shared" si="54"/>
        <v>21844.919610035737</v>
      </c>
      <c r="F135" s="112">
        <f t="shared" si="55"/>
        <v>21845</v>
      </c>
      <c r="G135" s="200">
        <f t="shared" si="81"/>
        <v>-5.4938999994192272E-2</v>
      </c>
      <c r="J135" s="158">
        <f>G135</f>
        <v>-5.4938999994192272E-2</v>
      </c>
      <c r="N135" s="158">
        <f t="shared" ca="1" si="80"/>
        <v>-8.5228515337398697E-2</v>
      </c>
      <c r="O135" s="218"/>
      <c r="P135" s="221">
        <f t="shared" si="57"/>
        <v>36583.8295</v>
      </c>
      <c r="R135" s="158">
        <f t="shared" ca="1" si="58"/>
        <v>9.1745473972633742E-4</v>
      </c>
      <c r="S135" s="156">
        <v>1</v>
      </c>
      <c r="T135" s="158">
        <f t="shared" ca="1" si="59"/>
        <v>9.1745473972633742E-4</v>
      </c>
      <c r="Y135" s="61"/>
      <c r="Z135" s="112">
        <f t="shared" si="60"/>
        <v>21845</v>
      </c>
      <c r="AA135" s="112">
        <f t="shared" si="61"/>
        <v>-5.7447250187245599E-2</v>
      </c>
      <c r="AB135" s="112">
        <f t="shared" si="62"/>
        <v>-5.8495564398971384E-2</v>
      </c>
      <c r="AC135" s="112">
        <f t="shared" si="63"/>
        <v>-36583.884438999994</v>
      </c>
      <c r="AD135" s="112">
        <f t="shared" si="64"/>
        <v>2.5082501930533269E-3</v>
      </c>
      <c r="AE135" s="112">
        <f t="shared" si="65"/>
        <v>6.2913190309520515E-6</v>
      </c>
      <c r="AF135" s="112">
        <f t="shared" si="66"/>
        <v>-36583.884438999994</v>
      </c>
      <c r="AG135" s="139"/>
      <c r="AH135" s="112">
        <f t="shared" si="67"/>
        <v>3.5565644047791077E-3</v>
      </c>
      <c r="AI135" s="112">
        <f t="shared" si="68"/>
        <v>0.95145419006153842</v>
      </c>
      <c r="AJ135" s="112">
        <f t="shared" si="69"/>
        <v>-4.3109500540914926E-3</v>
      </c>
      <c r="AK135" s="112">
        <f t="shared" si="70"/>
        <v>8.4430284310609657E-2</v>
      </c>
      <c r="AL135" s="112">
        <f t="shared" si="71"/>
        <v>2.0926163331425061</v>
      </c>
      <c r="AM135" s="112">
        <f t="shared" si="72"/>
        <v>1.7284987399467415</v>
      </c>
      <c r="AN135" s="112">
        <f t="shared" si="97"/>
        <v>8.2891140235711571</v>
      </c>
      <c r="AO135" s="112">
        <f t="shared" si="97"/>
        <v>8.2891140231719991</v>
      </c>
      <c r="AP135" s="112">
        <f t="shared" si="97"/>
        <v>8.289114032894874</v>
      </c>
      <c r="AQ135" s="112">
        <f t="shared" si="97"/>
        <v>8.2891137960612653</v>
      </c>
      <c r="AR135" s="112">
        <f t="shared" si="97"/>
        <v>8.2891195649127916</v>
      </c>
      <c r="AS135" s="112">
        <f t="shared" si="97"/>
        <v>8.288979025429013</v>
      </c>
      <c r="AT135" s="112">
        <f t="shared" si="97"/>
        <v>8.2923908165912614</v>
      </c>
      <c r="AU135" s="112">
        <f t="shared" si="73"/>
        <v>8.2007977247657191</v>
      </c>
      <c r="AV135" s="112"/>
      <c r="AW135" s="112">
        <v>33250</v>
      </c>
      <c r="AX135" s="112">
        <f t="shared" si="82"/>
        <v>-0.12607359493626832</v>
      </c>
      <c r="AY135" s="112">
        <f t="shared" si="83"/>
        <v>-8.2799493562690299E-2</v>
      </c>
      <c r="AZ135" s="112">
        <f t="shared" si="84"/>
        <v>-4.3274101373578018E-2</v>
      </c>
      <c r="BA135" s="112">
        <f t="shared" si="85"/>
        <v>0.90614301361640182</v>
      </c>
      <c r="BB135" s="112">
        <f t="shared" si="86"/>
        <v>-0.96958622444196896</v>
      </c>
      <c r="BC135" s="112">
        <f t="shared" si="87"/>
        <v>-2.8713454336083428</v>
      </c>
      <c r="BD135" s="112">
        <f t="shared" si="88"/>
        <v>-7.3555350465741904</v>
      </c>
      <c r="BE135" s="112">
        <f t="shared" si="89"/>
        <v>9.7223726037541134</v>
      </c>
      <c r="BF135" s="112">
        <f t="shared" si="90"/>
        <v>9.7223726240114292</v>
      </c>
      <c r="BG135" s="112">
        <f t="shared" si="91"/>
        <v>9.7223724064503383</v>
      </c>
      <c r="BH135" s="112">
        <f t="shared" si="92"/>
        <v>9.7223747430305707</v>
      </c>
      <c r="BI135" s="112">
        <f t="shared" si="93"/>
        <v>9.7223496485244905</v>
      </c>
      <c r="BJ135" s="112">
        <f t="shared" si="94"/>
        <v>9.7226191696980475</v>
      </c>
      <c r="BK135" s="112">
        <f t="shared" si="95"/>
        <v>9.7197256072806404</v>
      </c>
      <c r="BL135" s="112">
        <f t="shared" si="96"/>
        <v>9.7509299772027109</v>
      </c>
      <c r="BM135" s="112"/>
      <c r="BN135" s="112"/>
      <c r="BO135" s="112"/>
      <c r="BP135" s="112"/>
    </row>
    <row r="136" spans="1:68" s="158" customFormat="1" ht="12.95" customHeight="1" x14ac:dyDescent="0.2">
      <c r="A136" s="140" t="s">
        <v>370</v>
      </c>
      <c r="B136" s="141" t="s">
        <v>81</v>
      </c>
      <c r="C136" s="142">
        <v>51629.664700000001</v>
      </c>
      <c r="D136" s="142" t="s">
        <v>125</v>
      </c>
      <c r="E136" s="224">
        <f t="shared" si="54"/>
        <v>21884.918076540725</v>
      </c>
      <c r="F136" s="112">
        <f t="shared" si="55"/>
        <v>21885</v>
      </c>
      <c r="G136" s="200">
        <f t="shared" si="81"/>
        <v>-5.5986999992455821E-2</v>
      </c>
      <c r="N136" s="158">
        <f t="shared" ca="1" si="80"/>
        <v>-8.5358519255254783E-2</v>
      </c>
      <c r="O136" s="218"/>
      <c r="P136" s="221">
        <f t="shared" si="57"/>
        <v>36611.164700000001</v>
      </c>
      <c r="R136" s="158">
        <f t="shared" ca="1" si="58"/>
        <v>8.6268614380497052E-4</v>
      </c>
      <c r="S136" s="156">
        <v>1</v>
      </c>
      <c r="T136" s="158">
        <f t="shared" ca="1" si="59"/>
        <v>8.6268614380497052E-4</v>
      </c>
      <c r="Y136" s="61"/>
      <c r="Z136" s="112">
        <f t="shared" si="60"/>
        <v>21885</v>
      </c>
      <c r="AA136" s="112">
        <f t="shared" si="61"/>
        <v>-5.7763778237921892E-2</v>
      </c>
      <c r="AB136" s="112">
        <f t="shared" si="62"/>
        <v>-5.9312853201650549E-2</v>
      </c>
      <c r="AC136" s="112">
        <f t="shared" si="63"/>
        <v>-36611.220686999994</v>
      </c>
      <c r="AD136" s="112">
        <f t="shared" si="64"/>
        <v>1.7767782454660708E-3</v>
      </c>
      <c r="AE136" s="112">
        <f t="shared" si="65"/>
        <v>3.1569409335614888E-6</v>
      </c>
      <c r="AF136" s="112">
        <f t="shared" si="66"/>
        <v>-36611.220686999994</v>
      </c>
      <c r="AG136" s="139"/>
      <c r="AH136" s="112">
        <f t="shared" si="67"/>
        <v>3.3258532091947277E-3</v>
      </c>
      <c r="AI136" s="112">
        <f t="shared" si="68"/>
        <v>0.95103346488122098</v>
      </c>
      <c r="AJ136" s="112">
        <f t="shared" si="69"/>
        <v>-9.3011168269297624E-3</v>
      </c>
      <c r="AK136" s="112">
        <f t="shared" si="70"/>
        <v>8.41869764857546E-2</v>
      </c>
      <c r="AL136" s="112">
        <f t="shared" si="71"/>
        <v>2.0976066206755988</v>
      </c>
      <c r="AM136" s="112">
        <f t="shared" si="72"/>
        <v>1.7384917636199562</v>
      </c>
      <c r="AN136" s="112">
        <f t="shared" si="97"/>
        <v>8.2943351506375151</v>
      </c>
      <c r="AO136" s="112">
        <f t="shared" si="97"/>
        <v>8.294335150210868</v>
      </c>
      <c r="AP136" s="112">
        <f t="shared" si="97"/>
        <v>8.2943351604880231</v>
      </c>
      <c r="AQ136" s="112">
        <f t="shared" si="97"/>
        <v>8.2943349129301875</v>
      </c>
      <c r="AR136" s="112">
        <f t="shared" si="97"/>
        <v>8.2943408761081869</v>
      </c>
      <c r="AS136" s="112">
        <f t="shared" si="97"/>
        <v>8.2941972139693014</v>
      </c>
      <c r="AT136" s="112">
        <f t="shared" si="97"/>
        <v>8.2976461642155641</v>
      </c>
      <c r="AU136" s="112">
        <f t="shared" si="73"/>
        <v>8.2062344007935568</v>
      </c>
      <c r="AV136" s="112"/>
      <c r="AW136" s="112">
        <v>33500</v>
      </c>
      <c r="AX136" s="112">
        <f t="shared" si="82"/>
        <v>-0.12676822683358027</v>
      </c>
      <c r="AY136" s="112">
        <f t="shared" si="83"/>
        <v>-8.3217174933552185E-2</v>
      </c>
      <c r="AZ136" s="112">
        <f t="shared" si="84"/>
        <v>-4.355105190002808E-2</v>
      </c>
      <c r="BA136" s="112">
        <f t="shared" si="85"/>
        <v>0.90691705194679151</v>
      </c>
      <c r="BB136" s="112">
        <f t="shared" si="86"/>
        <v>-0.97612906183382075</v>
      </c>
      <c r="BC136" s="112">
        <f t="shared" si="87"/>
        <v>-2.8430197550710186</v>
      </c>
      <c r="BD136" s="112">
        <f t="shared" si="88"/>
        <v>-6.6486953728420071</v>
      </c>
      <c r="BE136" s="112">
        <f t="shared" si="89"/>
        <v>9.7534705449211305</v>
      </c>
      <c r="BF136" s="112">
        <f t="shared" si="90"/>
        <v>9.7534705658771497</v>
      </c>
      <c r="BG136" s="112">
        <f t="shared" si="91"/>
        <v>9.7534703385341377</v>
      </c>
      <c r="BH136" s="112">
        <f t="shared" si="92"/>
        <v>9.7534728048834598</v>
      </c>
      <c r="BI136" s="112">
        <f t="shared" si="93"/>
        <v>9.753446048601317</v>
      </c>
      <c r="BJ136" s="112">
        <f t="shared" si="94"/>
        <v>9.7537363281690581</v>
      </c>
      <c r="BK136" s="112">
        <f t="shared" si="95"/>
        <v>9.7505886078919541</v>
      </c>
      <c r="BL136" s="112">
        <f t="shared" si="96"/>
        <v>9.7849092023766921</v>
      </c>
      <c r="BM136" s="112"/>
      <c r="BN136" s="112"/>
      <c r="BO136" s="112"/>
      <c r="BP136" s="112"/>
    </row>
    <row r="137" spans="1:68" s="158" customFormat="1" ht="12.95" customHeight="1" x14ac:dyDescent="0.2">
      <c r="A137" s="11" t="s">
        <v>74</v>
      </c>
      <c r="B137" s="25" t="s">
        <v>75</v>
      </c>
      <c r="C137" s="11">
        <v>51644.356399999997</v>
      </c>
      <c r="D137" s="11">
        <v>8.9999999999999998E-4</v>
      </c>
      <c r="E137" s="224">
        <f t="shared" si="54"/>
        <v>21906.415832926305</v>
      </c>
      <c r="F137" s="112">
        <f t="shared" si="55"/>
        <v>21906.5</v>
      </c>
      <c r="G137" s="200">
        <f t="shared" si="81"/>
        <v>-5.7520299997122493E-2</v>
      </c>
      <c r="J137" s="158">
        <f>G137</f>
        <v>-5.7520299997122493E-2</v>
      </c>
      <c r="N137" s="158">
        <f t="shared" ca="1" si="80"/>
        <v>-8.5428396361102429E-2</v>
      </c>
      <c r="O137" s="218"/>
      <c r="P137" s="221">
        <f t="shared" si="57"/>
        <v>36625.856399999997</v>
      </c>
      <c r="R137" s="158">
        <f t="shared" ca="1" si="58"/>
        <v>7.7886184266119012E-4</v>
      </c>
      <c r="S137" s="156">
        <v>1</v>
      </c>
      <c r="T137" s="158">
        <f t="shared" ca="1" si="59"/>
        <v>7.7886184266119012E-4</v>
      </c>
      <c r="Y137" s="61"/>
      <c r="Z137" s="112">
        <f t="shared" si="60"/>
        <v>21906.5</v>
      </c>
      <c r="AA137" s="112">
        <f t="shared" si="61"/>
        <v>-5.7933880536137246E-2</v>
      </c>
      <c r="AB137" s="112">
        <f t="shared" si="62"/>
        <v>-6.0722150201569292E-2</v>
      </c>
      <c r="AC137" s="112">
        <f t="shared" si="63"/>
        <v>-36625.913920299994</v>
      </c>
      <c r="AD137" s="112">
        <f t="shared" si="64"/>
        <v>4.1358053901475317E-4</v>
      </c>
      <c r="AE137" s="112">
        <f t="shared" si="65"/>
        <v>1.7104886225173376E-7</v>
      </c>
      <c r="AF137" s="112">
        <f t="shared" si="66"/>
        <v>-36625.913920299994</v>
      </c>
      <c r="AG137" s="139"/>
      <c r="AH137" s="112">
        <f t="shared" si="67"/>
        <v>3.2018502044467963E-3</v>
      </c>
      <c r="AI137" s="112">
        <f t="shared" si="68"/>
        <v>0.95080798138839018</v>
      </c>
      <c r="AJ137" s="112">
        <f t="shared" si="69"/>
        <v>-1.1981422459906856E-2</v>
      </c>
      <c r="AK137" s="112">
        <f t="shared" si="70"/>
        <v>8.4055421456718946E-2</v>
      </c>
      <c r="AL137" s="112">
        <f t="shared" si="71"/>
        <v>2.1002870788785586</v>
      </c>
      <c r="AM137" s="112">
        <f t="shared" si="72"/>
        <v>1.7438952321815406</v>
      </c>
      <c r="AN137" s="112">
        <f t="shared" si="97"/>
        <v>8.2971405534914577</v>
      </c>
      <c r="AO137" s="112">
        <f t="shared" si="97"/>
        <v>8.2971405530494451</v>
      </c>
      <c r="AP137" s="112">
        <f t="shared" si="97"/>
        <v>8.2971405636337536</v>
      </c>
      <c r="AQ137" s="112">
        <f t="shared" si="97"/>
        <v>8.2971403101850818</v>
      </c>
      <c r="AR137" s="112">
        <f t="shared" si="97"/>
        <v>8.2971463791530855</v>
      </c>
      <c r="AS137" s="112">
        <f t="shared" si="97"/>
        <v>8.2970010330470778</v>
      </c>
      <c r="AT137" s="112">
        <f t="shared" si="97"/>
        <v>8.3004697967889136</v>
      </c>
      <c r="AU137" s="112">
        <f t="shared" si="73"/>
        <v>8.2091566141585179</v>
      </c>
      <c r="AV137" s="112"/>
      <c r="AW137" s="112">
        <v>33750</v>
      </c>
      <c r="AX137" s="112">
        <f t="shared" si="82"/>
        <v>-0.12741835850522626</v>
      </c>
      <c r="AY137" s="112">
        <f t="shared" si="83"/>
        <v>-8.3632278676841032E-2</v>
      </c>
      <c r="AZ137" s="112">
        <f t="shared" si="84"/>
        <v>-4.3786079828385241E-2</v>
      </c>
      <c r="BA137" s="112">
        <f t="shared" si="85"/>
        <v>0.90776735796965025</v>
      </c>
      <c r="BB137" s="112">
        <f t="shared" si="86"/>
        <v>-0.98189837942401981</v>
      </c>
      <c r="BC137" s="112">
        <f t="shared" si="87"/>
        <v>-2.8146432977769895</v>
      </c>
      <c r="BD137" s="112">
        <f t="shared" si="88"/>
        <v>-6.062566457562272</v>
      </c>
      <c r="BE137" s="112">
        <f t="shared" si="89"/>
        <v>9.7845963476906466</v>
      </c>
      <c r="BF137" s="112">
        <f t="shared" si="90"/>
        <v>9.7845963690258699</v>
      </c>
      <c r="BG137" s="112">
        <f t="shared" si="91"/>
        <v>9.7845961349713679</v>
      </c>
      <c r="BH137" s="112">
        <f t="shared" si="92"/>
        <v>9.7845987026282888</v>
      </c>
      <c r="BI137" s="112">
        <f t="shared" si="93"/>
        <v>9.7845705347005119</v>
      </c>
      <c r="BJ137" s="112">
        <f t="shared" si="94"/>
        <v>9.7848795612204515</v>
      </c>
      <c r="BK137" s="112">
        <f t="shared" si="95"/>
        <v>9.7814912308284985</v>
      </c>
      <c r="BL137" s="112">
        <f t="shared" si="96"/>
        <v>9.8188884275506734</v>
      </c>
      <c r="BM137" s="112"/>
      <c r="BN137" s="112"/>
      <c r="BO137" s="112"/>
      <c r="BP137" s="112"/>
    </row>
    <row r="138" spans="1:68" s="158" customFormat="1" ht="12.95" customHeight="1" x14ac:dyDescent="0.2">
      <c r="A138" s="152" t="s">
        <v>18</v>
      </c>
      <c r="B138" s="144"/>
      <c r="C138" s="151">
        <v>51961.794280000002</v>
      </c>
      <c r="D138" s="151">
        <v>1.6000000000000001E-4</v>
      </c>
      <c r="E138" s="224">
        <f t="shared" si="54"/>
        <v>22370.909541060653</v>
      </c>
      <c r="F138" s="112">
        <f t="shared" si="55"/>
        <v>22371</v>
      </c>
      <c r="G138" s="200">
        <f t="shared" si="81"/>
        <v>-6.1820199989597313E-2</v>
      </c>
      <c r="L138" s="158">
        <f>G138</f>
        <v>-6.1820199989597313E-2</v>
      </c>
      <c r="N138" s="158">
        <f t="shared" ca="1" si="80"/>
        <v>-8.6938066857206245E-2</v>
      </c>
      <c r="O138" s="218"/>
      <c r="P138" s="221">
        <f t="shared" si="57"/>
        <v>36943.294280000002</v>
      </c>
      <c r="R138" s="158">
        <f t="shared" ca="1" si="58"/>
        <v>6.309072359789265E-4</v>
      </c>
      <c r="S138" s="156">
        <v>1</v>
      </c>
      <c r="T138" s="158">
        <f t="shared" ca="1" si="59"/>
        <v>6.309072359789265E-4</v>
      </c>
      <c r="Y138" s="61" t="s">
        <v>806</v>
      </c>
      <c r="Z138" s="112">
        <f t="shared" si="60"/>
        <v>22371</v>
      </c>
      <c r="AA138" s="112">
        <f t="shared" si="61"/>
        <v>-6.1601651354762262E-2</v>
      </c>
      <c r="AB138" s="112">
        <f t="shared" si="62"/>
        <v>-6.2345583396100288E-2</v>
      </c>
      <c r="AC138" s="112">
        <f t="shared" si="63"/>
        <v>-36943.356100199991</v>
      </c>
      <c r="AD138" s="112">
        <f t="shared" si="64"/>
        <v>-2.1854863483505155E-4</v>
      </c>
      <c r="AE138" s="112">
        <f t="shared" si="65"/>
        <v>4.7763505788264704E-8</v>
      </c>
      <c r="AF138" s="112">
        <f t="shared" si="66"/>
        <v>-36943.356100199991</v>
      </c>
      <c r="AG138" s="139"/>
      <c r="AH138" s="112">
        <f t="shared" si="67"/>
        <v>5.2538340650297444E-4</v>
      </c>
      <c r="AI138" s="112">
        <f t="shared" si="68"/>
        <v>0.94605022570716879</v>
      </c>
      <c r="AJ138" s="112">
        <f t="shared" si="69"/>
        <v>-6.953075760606002E-2</v>
      </c>
      <c r="AK138" s="112">
        <f t="shared" si="70"/>
        <v>8.1083848114801432E-2</v>
      </c>
      <c r="AL138" s="112">
        <f t="shared" si="71"/>
        <v>2.1578922742896074</v>
      </c>
      <c r="AM138" s="112">
        <f t="shared" si="72"/>
        <v>1.8664827572604665</v>
      </c>
      <c r="AN138" s="112">
        <f t="shared" si="97"/>
        <v>8.3575903323732206</v>
      </c>
      <c r="AO138" s="112">
        <f t="shared" si="97"/>
        <v>8.3575903314833084</v>
      </c>
      <c r="AP138" s="112">
        <f t="shared" si="97"/>
        <v>8.3575903504175333</v>
      </c>
      <c r="AQ138" s="112">
        <f t="shared" si="97"/>
        <v>8.3575899475637385</v>
      </c>
      <c r="AR138" s="112">
        <f t="shared" si="97"/>
        <v>8.3575985188131448</v>
      </c>
      <c r="AS138" s="112">
        <f t="shared" si="97"/>
        <v>8.3574161253305466</v>
      </c>
      <c r="AT138" s="112">
        <f t="shared" si="97"/>
        <v>8.3612844687091616</v>
      </c>
      <c r="AU138" s="112">
        <f t="shared" si="73"/>
        <v>8.2722900145317748</v>
      </c>
      <c r="AV138" s="112"/>
      <c r="AW138" s="112">
        <v>34000</v>
      </c>
      <c r="AX138" s="112">
        <f t="shared" si="82"/>
        <v>-0.12802366307549262</v>
      </c>
      <c r="AY138" s="112">
        <f t="shared" si="83"/>
        <v>-8.404480479255684E-2</v>
      </c>
      <c r="AZ138" s="112">
        <f t="shared" si="84"/>
        <v>-4.3978858282935795E-2</v>
      </c>
      <c r="BA138" s="112">
        <f t="shared" si="85"/>
        <v>0.90869381072363353</v>
      </c>
      <c r="BB138" s="112">
        <f t="shared" si="86"/>
        <v>-0.98688607824092323</v>
      </c>
      <c r="BC138" s="112">
        <f t="shared" si="87"/>
        <v>-2.786211244988507</v>
      </c>
      <c r="BD138" s="112">
        <f t="shared" si="88"/>
        <v>-5.5684011227929062</v>
      </c>
      <c r="BE138" s="112">
        <f t="shared" si="89"/>
        <v>9.8157526263659989</v>
      </c>
      <c r="BF138" s="112">
        <f t="shared" si="90"/>
        <v>9.8157526477709141</v>
      </c>
      <c r="BG138" s="112">
        <f t="shared" si="91"/>
        <v>9.8157524100506652</v>
      </c>
      <c r="BH138" s="112">
        <f t="shared" si="92"/>
        <v>9.815755050142597</v>
      </c>
      <c r="BI138" s="112">
        <f t="shared" si="93"/>
        <v>9.8157257297665268</v>
      </c>
      <c r="BJ138" s="112">
        <f t="shared" si="94"/>
        <v>9.8160513763700106</v>
      </c>
      <c r="BK138" s="112">
        <f t="shared" si="95"/>
        <v>9.8124370279557436</v>
      </c>
      <c r="BL138" s="112">
        <f t="shared" si="96"/>
        <v>9.8528676527246528</v>
      </c>
      <c r="BM138" s="112"/>
      <c r="BN138" s="112"/>
      <c r="BO138" s="112"/>
      <c r="BP138" s="112"/>
    </row>
    <row r="139" spans="1:68" s="158" customFormat="1" ht="12.95" customHeight="1" x14ac:dyDescent="0.2">
      <c r="A139" s="140" t="s">
        <v>18</v>
      </c>
      <c r="B139" s="141" t="s">
        <v>81</v>
      </c>
      <c r="C139" s="142">
        <v>51961.794300000001</v>
      </c>
      <c r="D139" s="142" t="s">
        <v>125</v>
      </c>
      <c r="E139" s="224">
        <f t="shared" si="54"/>
        <v>22370.909570325824</v>
      </c>
      <c r="F139" s="112">
        <f t="shared" si="55"/>
        <v>22371</v>
      </c>
      <c r="G139" s="200">
        <f t="shared" si="81"/>
        <v>-6.1800199990102556E-2</v>
      </c>
      <c r="K139" s="158">
        <f>G139</f>
        <v>-6.1800199990102556E-2</v>
      </c>
      <c r="N139" s="158">
        <f t="shared" ca="1" si="80"/>
        <v>-8.6938066857206245E-2</v>
      </c>
      <c r="O139" s="218"/>
      <c r="P139" s="221">
        <f t="shared" si="57"/>
        <v>36943.294300000001</v>
      </c>
      <c r="R139" s="158">
        <f t="shared" ca="1" si="58"/>
        <v>6.3191235062822946E-4</v>
      </c>
      <c r="S139" s="156">
        <v>1</v>
      </c>
      <c r="T139" s="158">
        <f t="shared" ca="1" si="59"/>
        <v>6.3191235062822946E-4</v>
      </c>
      <c r="Y139" s="61"/>
      <c r="Z139" s="112">
        <f t="shared" si="60"/>
        <v>22371</v>
      </c>
      <c r="AA139" s="112">
        <f t="shared" si="61"/>
        <v>-6.1601651354762262E-2</v>
      </c>
      <c r="AB139" s="112">
        <f t="shared" si="62"/>
        <v>-6.232558339660553E-2</v>
      </c>
      <c r="AC139" s="112">
        <f t="shared" si="63"/>
        <v>-36943.356100199991</v>
      </c>
      <c r="AD139" s="112">
        <f t="shared" si="64"/>
        <v>-1.9854863534029404E-4</v>
      </c>
      <c r="AE139" s="112">
        <f t="shared" si="65"/>
        <v>3.942156059549306E-8</v>
      </c>
      <c r="AF139" s="112">
        <f t="shared" si="66"/>
        <v>-36943.356100199991</v>
      </c>
      <c r="AG139" s="139"/>
      <c r="AH139" s="112">
        <f t="shared" si="67"/>
        <v>5.2538340650297444E-4</v>
      </c>
      <c r="AI139" s="112">
        <f t="shared" si="68"/>
        <v>0.94605022570716879</v>
      </c>
      <c r="AJ139" s="112">
        <f t="shared" si="69"/>
        <v>-6.953075760606002E-2</v>
      </c>
      <c r="AK139" s="112">
        <f t="shared" si="70"/>
        <v>8.1083848114801432E-2</v>
      </c>
      <c r="AL139" s="112">
        <f t="shared" si="71"/>
        <v>2.1578922742896074</v>
      </c>
      <c r="AM139" s="112">
        <f t="shared" si="72"/>
        <v>1.8664827572604665</v>
      </c>
      <c r="AN139" s="112">
        <f t="shared" si="97"/>
        <v>8.3575903323732206</v>
      </c>
      <c r="AO139" s="112">
        <f t="shared" si="97"/>
        <v>8.3575903314833084</v>
      </c>
      <c r="AP139" s="112">
        <f t="shared" si="97"/>
        <v>8.3575903504175333</v>
      </c>
      <c r="AQ139" s="112">
        <f t="shared" si="97"/>
        <v>8.3575899475637385</v>
      </c>
      <c r="AR139" s="112">
        <f t="shared" si="97"/>
        <v>8.3575985188131448</v>
      </c>
      <c r="AS139" s="112">
        <f t="shared" si="97"/>
        <v>8.3574161253305466</v>
      </c>
      <c r="AT139" s="112">
        <f t="shared" si="97"/>
        <v>8.3612844687091616</v>
      </c>
      <c r="AU139" s="112">
        <f t="shared" si="73"/>
        <v>8.2722900145317748</v>
      </c>
      <c r="AV139" s="112"/>
      <c r="AW139" s="112">
        <v>34250</v>
      </c>
      <c r="AX139" s="112">
        <f t="shared" si="82"/>
        <v>-0.12858383923235495</v>
      </c>
      <c r="AY139" s="112">
        <f t="shared" si="83"/>
        <v>-8.4454753280699624E-2</v>
      </c>
      <c r="AZ139" s="112">
        <f t="shared" si="84"/>
        <v>-4.4129085951655329E-2</v>
      </c>
      <c r="BA139" s="112">
        <f t="shared" si="85"/>
        <v>0.90969627232087946</v>
      </c>
      <c r="BB139" s="112">
        <f t="shared" si="86"/>
        <v>-0.99108410201214647</v>
      </c>
      <c r="BC139" s="112">
        <f t="shared" si="87"/>
        <v>-2.7577187740709217</v>
      </c>
      <c r="BD139" s="112">
        <f t="shared" si="88"/>
        <v>-5.1459078491199435</v>
      </c>
      <c r="BE139" s="112">
        <f t="shared" si="89"/>
        <v>9.8469419908143578</v>
      </c>
      <c r="BF139" s="112">
        <f t="shared" si="90"/>
        <v>9.8469420119963527</v>
      </c>
      <c r="BG139" s="112">
        <f t="shared" si="91"/>
        <v>9.8469417735711637</v>
      </c>
      <c r="BH139" s="112">
        <f t="shared" si="92"/>
        <v>9.8469444572940308</v>
      </c>
      <c r="BI139" s="112">
        <f t="shared" si="93"/>
        <v>9.8469142493955317</v>
      </c>
      <c r="BJ139" s="112">
        <f t="shared" si="94"/>
        <v>9.8472542921985475</v>
      </c>
      <c r="BK139" s="112">
        <f t="shared" si="95"/>
        <v>9.8434295012955655</v>
      </c>
      <c r="BL139" s="112">
        <f t="shared" si="96"/>
        <v>9.886846877898634</v>
      </c>
      <c r="BM139" s="112"/>
      <c r="BN139" s="112"/>
      <c r="BO139" s="112"/>
      <c r="BP139" s="112"/>
    </row>
    <row r="140" spans="1:68" s="158" customFormat="1" ht="12.95" customHeight="1" x14ac:dyDescent="0.2">
      <c r="A140" s="140" t="s">
        <v>370</v>
      </c>
      <c r="B140" s="141" t="s">
        <v>81</v>
      </c>
      <c r="C140" s="142">
        <v>51996.6492</v>
      </c>
      <c r="D140" s="142" t="s">
        <v>125</v>
      </c>
      <c r="E140" s="224">
        <f t="shared" si="54"/>
        <v>22421.911302531356</v>
      </c>
      <c r="F140" s="112">
        <f t="shared" si="55"/>
        <v>22422</v>
      </c>
      <c r="G140" s="200">
        <f t="shared" si="81"/>
        <v>-6.0616399998252746E-2</v>
      </c>
      <c r="N140" s="158">
        <f t="shared" ca="1" si="80"/>
        <v>-8.7103821852472757E-2</v>
      </c>
      <c r="O140" s="218"/>
      <c r="P140" s="221">
        <f t="shared" si="57"/>
        <v>36978.1492</v>
      </c>
      <c r="R140" s="158">
        <f t="shared" ca="1" si="58"/>
        <v>7.015835164834119E-4</v>
      </c>
      <c r="S140" s="156">
        <v>1</v>
      </c>
      <c r="T140" s="158">
        <f t="shared" ca="1" si="59"/>
        <v>7.015835164834119E-4</v>
      </c>
      <c r="Y140" s="61"/>
      <c r="Z140" s="112">
        <f t="shared" si="60"/>
        <v>22422</v>
      </c>
      <c r="AA140" s="112">
        <f t="shared" si="61"/>
        <v>-6.200329657230149E-2</v>
      </c>
      <c r="AB140" s="112">
        <f t="shared" si="62"/>
        <v>-6.0848436750069734E-2</v>
      </c>
      <c r="AC140" s="112">
        <f t="shared" si="63"/>
        <v>-36978.209816399998</v>
      </c>
      <c r="AD140" s="112">
        <f t="shared" si="64"/>
        <v>1.3868965740487446E-3</v>
      </c>
      <c r="AE140" s="112">
        <f t="shared" si="65"/>
        <v>1.9234821071081448E-6</v>
      </c>
      <c r="AF140" s="112">
        <f t="shared" si="66"/>
        <v>-36978.209816399998</v>
      </c>
      <c r="AG140" s="139"/>
      <c r="AH140" s="112">
        <f t="shared" si="67"/>
        <v>2.3203675181698657E-4</v>
      </c>
      <c r="AI140" s="112">
        <f t="shared" si="68"/>
        <v>0.94554128352490641</v>
      </c>
      <c r="AJ140" s="112">
        <f t="shared" si="69"/>
        <v>-7.580406064288292E-2</v>
      </c>
      <c r="AK140" s="112">
        <f t="shared" si="70"/>
        <v>8.0742905392591532E-2</v>
      </c>
      <c r="AL140" s="112">
        <f t="shared" si="71"/>
        <v>2.1641822170002483</v>
      </c>
      <c r="AM140" s="112">
        <f t="shared" si="72"/>
        <v>1.880667358234533</v>
      </c>
      <c r="AN140" s="112">
        <f t="shared" si="97"/>
        <v>8.3642091423604974</v>
      </c>
      <c r="AO140" s="112">
        <f t="shared" si="97"/>
        <v>8.3642091414060893</v>
      </c>
      <c r="AP140" s="112">
        <f t="shared" si="97"/>
        <v>8.364209161471944</v>
      </c>
      <c r="AQ140" s="112">
        <f t="shared" si="97"/>
        <v>8.3642087395995137</v>
      </c>
      <c r="AR140" s="112">
        <f t="shared" si="97"/>
        <v>8.3642176091449087</v>
      </c>
      <c r="AS140" s="112">
        <f t="shared" si="97"/>
        <v>8.3640311041328435</v>
      </c>
      <c r="AT140" s="112">
        <f t="shared" si="97"/>
        <v>8.3679398600844408</v>
      </c>
      <c r="AU140" s="112">
        <f t="shared" si="73"/>
        <v>8.2792217764672671</v>
      </c>
      <c r="AV140" s="112"/>
      <c r="AW140" s="112">
        <v>34500</v>
      </c>
      <c r="AX140" s="112">
        <f t="shared" si="82"/>
        <v>-0.12909861166355169</v>
      </c>
      <c r="AY140" s="112">
        <f t="shared" si="83"/>
        <v>-8.4862124141269368E-2</v>
      </c>
      <c r="AZ140" s="112">
        <f t="shared" si="84"/>
        <v>-4.4236487522282313E-2</v>
      </c>
      <c r="BA140" s="112">
        <f t="shared" si="85"/>
        <v>0.91077458634730291</v>
      </c>
      <c r="BB140" s="112">
        <f t="shared" si="86"/>
        <v>-0.99448444289199089</v>
      </c>
      <c r="BC140" s="112">
        <f t="shared" si="87"/>
        <v>-2.729161056440172</v>
      </c>
      <c r="BD140" s="112">
        <f t="shared" si="88"/>
        <v>-4.7803547164161158</v>
      </c>
      <c r="BE140" s="112">
        <f t="shared" si="89"/>
        <v>9.8781670458591453</v>
      </c>
      <c r="BF140" s="112">
        <f t="shared" si="90"/>
        <v>9.8781670665486487</v>
      </c>
      <c r="BG140" s="112">
        <f t="shared" si="91"/>
        <v>9.8781668302379604</v>
      </c>
      <c r="BH140" s="112">
        <f t="shared" si="92"/>
        <v>9.8781695293253353</v>
      </c>
      <c r="BI140" s="112">
        <f t="shared" si="93"/>
        <v>9.8781387011695134</v>
      </c>
      <c r="BJ140" s="112">
        <f t="shared" si="94"/>
        <v>9.878490838567366</v>
      </c>
      <c r="BK140" s="112">
        <f t="shared" si="95"/>
        <v>9.8744720989832402</v>
      </c>
      <c r="BL140" s="112">
        <f t="shared" si="96"/>
        <v>9.9208261030726135</v>
      </c>
      <c r="BM140" s="112"/>
      <c r="BN140" s="112"/>
      <c r="BO140" s="112"/>
      <c r="BP140" s="112"/>
    </row>
    <row r="141" spans="1:68" s="158" customFormat="1" ht="12.95" customHeight="1" x14ac:dyDescent="0.2">
      <c r="A141" s="140" t="s">
        <v>370</v>
      </c>
      <c r="B141" s="141" t="s">
        <v>81</v>
      </c>
      <c r="C141" s="142">
        <v>52265.907700000003</v>
      </c>
      <c r="D141" s="142" t="s">
        <v>125</v>
      </c>
      <c r="E141" s="224">
        <f t="shared" si="54"/>
        <v>22815.906118498791</v>
      </c>
      <c r="F141" s="112">
        <f t="shared" si="55"/>
        <v>22816</v>
      </c>
      <c r="G141" s="200">
        <f t="shared" si="81"/>
        <v>-6.4159199995629024E-2</v>
      </c>
      <c r="N141" s="158">
        <f t="shared" ca="1" si="80"/>
        <v>-8.8384360443355223E-2</v>
      </c>
      <c r="O141" s="218"/>
      <c r="P141" s="221">
        <f t="shared" si="57"/>
        <v>37247.407700000003</v>
      </c>
      <c r="R141" s="158">
        <f t="shared" ca="1" si="58"/>
        <v>5.8685839871807776E-4</v>
      </c>
      <c r="S141" s="156">
        <v>1</v>
      </c>
      <c r="T141" s="158">
        <f t="shared" ca="1" si="59"/>
        <v>5.8685839871807776E-4</v>
      </c>
      <c r="Y141" s="61"/>
      <c r="Z141" s="112">
        <f t="shared" si="60"/>
        <v>22816</v>
      </c>
      <c r="AA141" s="112">
        <f t="shared" si="61"/>
        <v>-6.5096721626918874E-2</v>
      </c>
      <c r="AB141" s="112">
        <f t="shared" si="62"/>
        <v>-6.213085569486175E-2</v>
      </c>
      <c r="AC141" s="112">
        <f t="shared" si="63"/>
        <v>-37247.471859199999</v>
      </c>
      <c r="AD141" s="112">
        <f t="shared" si="64"/>
        <v>9.3752163128985044E-4</v>
      </c>
      <c r="AE141" s="112">
        <f t="shared" si="65"/>
        <v>8.7894680913638229E-7</v>
      </c>
      <c r="AF141" s="112">
        <f t="shared" si="66"/>
        <v>-37247.471859199999</v>
      </c>
      <c r="AG141" s="139"/>
      <c r="AH141" s="112">
        <f t="shared" si="67"/>
        <v>-2.0283443007672731E-3</v>
      </c>
      <c r="AI141" s="112">
        <f t="shared" si="68"/>
        <v>0.94170109224076037</v>
      </c>
      <c r="AJ141" s="112">
        <f t="shared" si="69"/>
        <v>-0.12392582727008716</v>
      </c>
      <c r="AK141" s="112">
        <f t="shared" si="70"/>
        <v>7.8015421074498367E-2</v>
      </c>
      <c r="AL141" s="112">
        <f t="shared" si="71"/>
        <v>2.2125506101753802</v>
      </c>
      <c r="AM141" s="112">
        <f t="shared" si="72"/>
        <v>1.9956405505565369</v>
      </c>
      <c r="AN141" s="112">
        <f t="shared" ref="AN141:AT150" si="98">$AU141+$AB$7*SIN(AO141)</f>
        <v>8.4152244050273897</v>
      </c>
      <c r="AO141" s="112">
        <f t="shared" si="98"/>
        <v>8.4152244034524593</v>
      </c>
      <c r="AP141" s="112">
        <f t="shared" si="98"/>
        <v>8.4152244338355686</v>
      </c>
      <c r="AQ141" s="112">
        <f t="shared" si="98"/>
        <v>8.415223847692813</v>
      </c>
      <c r="AR141" s="112">
        <f t="shared" si="98"/>
        <v>8.415235155304341</v>
      </c>
      <c r="AS141" s="112">
        <f t="shared" si="98"/>
        <v>8.4150169778760588</v>
      </c>
      <c r="AT141" s="112">
        <f t="shared" si="98"/>
        <v>8.4192133859933165</v>
      </c>
      <c r="AU141" s="112">
        <f t="shared" si="73"/>
        <v>8.3327730353414591</v>
      </c>
      <c r="AV141" s="112"/>
      <c r="AW141" s="112">
        <v>34750</v>
      </c>
      <c r="AX141" s="112">
        <f t="shared" si="82"/>
        <v>-0.1295677315279854</v>
      </c>
      <c r="AY141" s="112">
        <f t="shared" si="83"/>
        <v>-8.526691737426606E-2</v>
      </c>
      <c r="AZ141" s="112">
        <f t="shared" si="84"/>
        <v>-4.4300814153719323E-2</v>
      </c>
      <c r="BA141" s="112">
        <f t="shared" si="85"/>
        <v>0.91192857611446831</v>
      </c>
      <c r="BB141" s="112">
        <f t="shared" si="86"/>
        <v>-0.99707914874221359</v>
      </c>
      <c r="BC141" s="112">
        <f t="shared" si="87"/>
        <v>-2.7005332576289693</v>
      </c>
      <c r="BD141" s="112">
        <f t="shared" si="88"/>
        <v>-4.4607873153657565</v>
      </c>
      <c r="BE141" s="112">
        <f t="shared" si="89"/>
        <v>9.9094303906150856</v>
      </c>
      <c r="BF141" s="112">
        <f t="shared" si="90"/>
        <v>9.9094304105707796</v>
      </c>
      <c r="BG141" s="112">
        <f t="shared" si="91"/>
        <v>9.9094301790014523</v>
      </c>
      <c r="BH141" s="112">
        <f t="shared" si="92"/>
        <v>9.9094328661737983</v>
      </c>
      <c r="BI141" s="112">
        <f t="shared" si="93"/>
        <v>9.9094016839738259</v>
      </c>
      <c r="BJ141" s="112">
        <f t="shared" si="94"/>
        <v>9.9097635566581967</v>
      </c>
      <c r="BK141" s="112">
        <f t="shared" si="95"/>
        <v>9.9055682112866545</v>
      </c>
      <c r="BL141" s="112">
        <f t="shared" si="96"/>
        <v>9.9548053282465947</v>
      </c>
      <c r="BM141" s="112"/>
      <c r="BN141" s="112"/>
      <c r="BO141" s="112"/>
      <c r="BP141" s="112"/>
    </row>
    <row r="142" spans="1:68" s="158" customFormat="1" ht="12.95" customHeight="1" x14ac:dyDescent="0.2">
      <c r="A142" s="11" t="s">
        <v>74</v>
      </c>
      <c r="B142" s="24"/>
      <c r="C142" s="11">
        <v>52338.347699999998</v>
      </c>
      <c r="D142" s="11">
        <v>5.0000000000000001E-4</v>
      </c>
      <c r="E142" s="224">
        <f t="shared" si="54"/>
        <v>22921.904571541789</v>
      </c>
      <c r="F142" s="112">
        <f t="shared" si="55"/>
        <v>22922</v>
      </c>
      <c r="G142" s="200">
        <f t="shared" si="81"/>
        <v>-6.5216399998462293E-2</v>
      </c>
      <c r="J142" s="158">
        <f>G142</f>
        <v>-6.5216399998462293E-2</v>
      </c>
      <c r="N142" s="158">
        <f t="shared" ca="1" si="80"/>
        <v>-8.8728870825673864E-2</v>
      </c>
      <c r="O142" s="218"/>
      <c r="P142" s="221">
        <f t="shared" si="57"/>
        <v>37319.847699999998</v>
      </c>
      <c r="R142" s="158">
        <f t="shared" ca="1" si="58"/>
        <v>5.5283628440047519E-4</v>
      </c>
      <c r="S142" s="156">
        <v>1</v>
      </c>
      <c r="T142" s="158">
        <f t="shared" ca="1" si="59"/>
        <v>5.5283628440047519E-4</v>
      </c>
      <c r="Y142" s="61"/>
      <c r="Z142" s="112">
        <f t="shared" si="60"/>
        <v>22922</v>
      </c>
      <c r="AA142" s="112">
        <f t="shared" si="61"/>
        <v>-6.5925662520690542E-2</v>
      </c>
      <c r="AB142" s="112">
        <f t="shared" si="62"/>
        <v>-6.2582140326927577E-2</v>
      </c>
      <c r="AC142" s="112">
        <f t="shared" si="63"/>
        <v>-37319.912916399997</v>
      </c>
      <c r="AD142" s="112">
        <f t="shared" si="64"/>
        <v>7.0926252222824893E-4</v>
      </c>
      <c r="AE142" s="112">
        <f t="shared" si="65"/>
        <v>5.0305332543757731E-7</v>
      </c>
      <c r="AF142" s="112">
        <f t="shared" si="66"/>
        <v>-37319.912916399997</v>
      </c>
      <c r="AG142" s="139"/>
      <c r="AH142" s="112">
        <f t="shared" si="67"/>
        <v>-2.6342596715347106E-3</v>
      </c>
      <c r="AI142" s="112">
        <f t="shared" si="68"/>
        <v>0.94069598624450912</v>
      </c>
      <c r="AJ142" s="112">
        <f t="shared" si="69"/>
        <v>-0.13676169846110028</v>
      </c>
      <c r="AK142" s="112">
        <f t="shared" si="70"/>
        <v>7.7254142438060641E-2</v>
      </c>
      <c r="AL142" s="112">
        <f t="shared" si="71"/>
        <v>2.2254970232996132</v>
      </c>
      <c r="AM142" s="112">
        <f t="shared" si="72"/>
        <v>2.0283163972326244</v>
      </c>
      <c r="AN142" s="112">
        <f t="shared" si="98"/>
        <v>8.4289142688650269</v>
      </c>
      <c r="AO142" s="112">
        <f t="shared" si="98"/>
        <v>8.4289142670827566</v>
      </c>
      <c r="AP142" s="112">
        <f t="shared" si="98"/>
        <v>8.4289143007361513</v>
      </c>
      <c r="AQ142" s="112">
        <f t="shared" si="98"/>
        <v>8.4289136652812982</v>
      </c>
      <c r="AR142" s="112">
        <f t="shared" si="98"/>
        <v>8.4289256640510501</v>
      </c>
      <c r="AS142" s="112">
        <f t="shared" si="98"/>
        <v>8.4286990636544115</v>
      </c>
      <c r="AT142" s="112">
        <f t="shared" si="98"/>
        <v>8.4329651914674155</v>
      </c>
      <c r="AU142" s="112">
        <f t="shared" si="73"/>
        <v>8.3471802268152278</v>
      </c>
      <c r="AV142" s="112"/>
      <c r="AW142" s="112"/>
      <c r="AX142" s="112"/>
      <c r="AY142" s="112"/>
      <c r="AZ142" s="112"/>
      <c r="BA142" s="112"/>
      <c r="BB142" s="112"/>
      <c r="BC142" s="112"/>
      <c r="BD142" s="112"/>
      <c r="BE142" s="112"/>
      <c r="BF142" s="112"/>
      <c r="BG142" s="112"/>
      <c r="BH142" s="112"/>
      <c r="BI142" s="112"/>
      <c r="BJ142" s="112"/>
      <c r="BK142" s="112"/>
      <c r="BL142" s="112"/>
      <c r="BM142" s="112"/>
      <c r="BN142" s="112"/>
      <c r="BO142" s="112"/>
      <c r="BP142" s="112"/>
    </row>
    <row r="143" spans="1:68" s="158" customFormat="1" ht="12.95" customHeight="1" x14ac:dyDescent="0.2">
      <c r="A143" s="140" t="s">
        <v>370</v>
      </c>
      <c r="B143" s="141" t="s">
        <v>81</v>
      </c>
      <c r="C143" s="142">
        <v>52350.6489</v>
      </c>
      <c r="D143" s="142" t="s">
        <v>125</v>
      </c>
      <c r="E143" s="224">
        <f t="shared" si="54"/>
        <v>22939.904408242131</v>
      </c>
      <c r="F143" s="112">
        <f t="shared" si="55"/>
        <v>22940</v>
      </c>
      <c r="G143" s="200">
        <f t="shared" si="81"/>
        <v>-6.5327999996952713E-2</v>
      </c>
      <c r="N143" s="158">
        <f t="shared" ca="1" si="80"/>
        <v>-8.8787372588709099E-2</v>
      </c>
      <c r="O143" s="218"/>
      <c r="P143" s="221">
        <f t="shared" si="57"/>
        <v>37332.1489</v>
      </c>
      <c r="R143" s="158">
        <f t="shared" ca="1" si="58"/>
        <v>5.5034216239885077E-4</v>
      </c>
      <c r="S143" s="156">
        <v>1</v>
      </c>
      <c r="T143" s="158">
        <f t="shared" ca="1" si="59"/>
        <v>5.5034216239885077E-4</v>
      </c>
      <c r="Y143" s="61"/>
      <c r="Z143" s="112">
        <f t="shared" si="60"/>
        <v>22940</v>
      </c>
      <c r="AA143" s="112">
        <f t="shared" si="61"/>
        <v>-6.6066270064329372E-2</v>
      </c>
      <c r="AB143" s="112">
        <f t="shared" si="62"/>
        <v>-6.2590959014284603E-2</v>
      </c>
      <c r="AC143" s="112">
        <f t="shared" si="63"/>
        <v>-37332.214227999997</v>
      </c>
      <c r="AD143" s="112">
        <f t="shared" si="64"/>
        <v>7.3827006737665901E-4</v>
      </c>
      <c r="AE143" s="112">
        <f t="shared" si="65"/>
        <v>5.4504269238433669E-7</v>
      </c>
      <c r="AF143" s="112">
        <f t="shared" si="66"/>
        <v>-37332.214227999997</v>
      </c>
      <c r="AG143" s="139"/>
      <c r="AH143" s="112">
        <f t="shared" si="67"/>
        <v>-2.7370409826681149E-3</v>
      </c>
      <c r="AI143" s="112">
        <f t="shared" si="68"/>
        <v>0.94052650171414676</v>
      </c>
      <c r="AJ143" s="112">
        <f t="shared" si="69"/>
        <v>-0.13893644519840406</v>
      </c>
      <c r="AK143" s="112">
        <f t="shared" si="70"/>
        <v>7.7123741954045658E-2</v>
      </c>
      <c r="AL143" s="112">
        <f t="shared" si="71"/>
        <v>2.2276927323927569</v>
      </c>
      <c r="AM143" s="112">
        <f t="shared" si="72"/>
        <v>2.0339434319083498</v>
      </c>
      <c r="AN143" s="112">
        <f t="shared" si="98"/>
        <v>8.4312375145440122</v>
      </c>
      <c r="AO143" s="112">
        <f t="shared" si="98"/>
        <v>8.4312375127247083</v>
      </c>
      <c r="AP143" s="112">
        <f t="shared" si="98"/>
        <v>8.4312375469547955</v>
      </c>
      <c r="AQ143" s="112">
        <f t="shared" si="98"/>
        <v>8.4312369029180818</v>
      </c>
      <c r="AR143" s="112">
        <f t="shared" si="98"/>
        <v>8.4312490203169919</v>
      </c>
      <c r="AS143" s="112">
        <f t="shared" si="98"/>
        <v>8.4310209965149348</v>
      </c>
      <c r="AT143" s="112">
        <f t="shared" si="98"/>
        <v>8.4352986313838834</v>
      </c>
      <c r="AU143" s="112">
        <f t="shared" si="73"/>
        <v>8.3496267310277545</v>
      </c>
      <c r="AV143" s="112"/>
      <c r="AW143" s="112"/>
      <c r="AX143" s="112"/>
      <c r="AY143" s="112"/>
      <c r="AZ143" s="112"/>
      <c r="BA143" s="112"/>
      <c r="BB143" s="112"/>
      <c r="BC143" s="112"/>
      <c r="BD143" s="112"/>
      <c r="BE143" s="112"/>
      <c r="BF143" s="112"/>
      <c r="BG143" s="112"/>
      <c r="BH143" s="112"/>
      <c r="BI143" s="112"/>
      <c r="BJ143" s="112"/>
      <c r="BK143" s="112"/>
      <c r="BL143" s="112"/>
      <c r="BM143" s="112"/>
      <c r="BN143" s="112"/>
      <c r="BO143" s="112"/>
      <c r="BP143" s="112"/>
    </row>
    <row r="144" spans="1:68" s="158" customFormat="1" ht="12.95" customHeight="1" x14ac:dyDescent="0.2">
      <c r="A144" s="47" t="s">
        <v>80</v>
      </c>
      <c r="B144" s="25" t="s">
        <v>81</v>
      </c>
      <c r="C144" s="11">
        <v>52618.597999999998</v>
      </c>
      <c r="D144" s="11">
        <v>5.0000000000000001E-3</v>
      </c>
      <c r="E144" s="224">
        <f t="shared" si="54"/>
        <v>23331.983233397652</v>
      </c>
      <c r="F144" s="112">
        <f t="shared" si="55"/>
        <v>23332</v>
      </c>
      <c r="G144" s="200"/>
      <c r="N144" s="158">
        <f t="shared" ca="1" si="80"/>
        <v>-9.006141098369877E-2</v>
      </c>
      <c r="O144" s="218"/>
      <c r="P144" s="221">
        <f t="shared" si="57"/>
        <v>37600.097999999998</v>
      </c>
      <c r="R144" s="158">
        <f t="shared" ca="1" si="58"/>
        <v>8.1110577483746969E-3</v>
      </c>
      <c r="S144" s="156"/>
      <c r="T144" s="158">
        <f t="shared" ca="1" si="59"/>
        <v>0</v>
      </c>
      <c r="U144" s="153">
        <v>-1.1458399996627122E-2</v>
      </c>
      <c r="Y144" s="61"/>
      <c r="Z144" s="112">
        <f t="shared" si="60"/>
        <v>23332</v>
      </c>
      <c r="AA144" s="112">
        <f t="shared" si="61"/>
        <v>-6.9115956784069607E-2</v>
      </c>
      <c r="AB144" s="112">
        <f t="shared" si="62"/>
        <v>-9999</v>
      </c>
      <c r="AC144" s="112">
        <f t="shared" si="63"/>
        <v>-37600.097999999998</v>
      </c>
      <c r="AD144" s="112">
        <f t="shared" si="64"/>
        <v>-9999</v>
      </c>
      <c r="AE144" s="112">
        <f t="shared" si="65"/>
        <v>0</v>
      </c>
      <c r="AF144" s="112">
        <f t="shared" si="66"/>
        <v>-9999</v>
      </c>
      <c r="AG144" s="139"/>
      <c r="AH144" s="112">
        <f t="shared" si="67"/>
        <v>-4.9662706271631375E-3</v>
      </c>
      <c r="AI144" s="112">
        <f t="shared" si="68"/>
        <v>0.93692233082220233</v>
      </c>
      <c r="AJ144" s="112">
        <f t="shared" si="69"/>
        <v>-0.18592385810763409</v>
      </c>
      <c r="AK144" s="112">
        <f t="shared" si="70"/>
        <v>7.4204960901869191E-2</v>
      </c>
      <c r="AL144" s="112">
        <f t="shared" si="71"/>
        <v>2.2753174007753905</v>
      </c>
      <c r="AM144" s="112">
        <f t="shared" si="72"/>
        <v>2.1625171327262001</v>
      </c>
      <c r="AN144" s="112">
        <f t="shared" si="98"/>
        <v>8.4817304052882942</v>
      </c>
      <c r="AO144" s="112">
        <f t="shared" si="98"/>
        <v>8.4817304025232154</v>
      </c>
      <c r="AP144" s="112">
        <f t="shared" si="98"/>
        <v>8.4817304508632638</v>
      </c>
      <c r="AQ144" s="112">
        <f t="shared" si="98"/>
        <v>8.4817296057656293</v>
      </c>
      <c r="AR144" s="112">
        <f t="shared" si="98"/>
        <v>8.4817443799159093</v>
      </c>
      <c r="AS144" s="112">
        <f t="shared" si="98"/>
        <v>8.4814860521857671</v>
      </c>
      <c r="AT144" s="112">
        <f t="shared" si="98"/>
        <v>8.4859897791877472</v>
      </c>
      <c r="AU144" s="112">
        <f t="shared" si="73"/>
        <v>8.4029061561005562</v>
      </c>
      <c r="AV144" s="112"/>
      <c r="AW144" s="112"/>
      <c r="AX144" s="112"/>
      <c r="AY144" s="112"/>
      <c r="AZ144" s="112"/>
      <c r="BA144" s="112"/>
      <c r="BB144" s="112"/>
      <c r="BC144" s="112"/>
      <c r="BD144" s="112"/>
      <c r="BE144" s="112"/>
      <c r="BF144" s="112"/>
      <c r="BG144" s="112"/>
      <c r="BH144" s="112"/>
      <c r="BI144" s="112"/>
      <c r="BJ144" s="112"/>
      <c r="BK144" s="112"/>
      <c r="BL144" s="112"/>
      <c r="BM144" s="112"/>
      <c r="BN144" s="112"/>
      <c r="BO144" s="112"/>
      <c r="BP144" s="112"/>
    </row>
    <row r="145" spans="1:68" s="158" customFormat="1" ht="12.95" customHeight="1" x14ac:dyDescent="0.2">
      <c r="A145" s="140" t="s">
        <v>370</v>
      </c>
      <c r="B145" s="141" t="s">
        <v>81</v>
      </c>
      <c r="C145" s="142">
        <v>52660.911500000002</v>
      </c>
      <c r="D145" s="142" t="s">
        <v>125</v>
      </c>
      <c r="E145" s="224">
        <f t="shared" si="54"/>
        <v>23393.898826203225</v>
      </c>
      <c r="F145" s="112">
        <f t="shared" si="55"/>
        <v>23394</v>
      </c>
      <c r="G145" s="200">
        <f t="shared" ref="G145:G176" si="99">+C145-(C$7+F145*C$8)</f>
        <v>-6.9142799991823267E-2</v>
      </c>
      <c r="N145" s="158">
        <f t="shared" ca="1" si="80"/>
        <v>-9.0262917056375694E-2</v>
      </c>
      <c r="O145" s="218"/>
      <c r="P145" s="221">
        <f t="shared" si="57"/>
        <v>37642.411500000002</v>
      </c>
      <c r="R145" s="158">
        <f t="shared" ca="1" si="58"/>
        <v>4.4605934482039859E-4</v>
      </c>
      <c r="S145" s="156">
        <v>1</v>
      </c>
      <c r="T145" s="158">
        <f t="shared" ca="1" si="59"/>
        <v>4.4605934482039859E-4</v>
      </c>
      <c r="Y145" s="61"/>
      <c r="Z145" s="112">
        <f t="shared" si="60"/>
        <v>23394</v>
      </c>
      <c r="AA145" s="112">
        <f t="shared" si="61"/>
        <v>-6.9595937629420249E-2</v>
      </c>
      <c r="AB145" s="112">
        <f t="shared" si="62"/>
        <v>-6.3825734248886379E-2</v>
      </c>
      <c r="AC145" s="112">
        <f t="shared" si="63"/>
        <v>-37642.480642799994</v>
      </c>
      <c r="AD145" s="112">
        <f t="shared" si="64"/>
        <v>4.5313763759698145E-4</v>
      </c>
      <c r="AE145" s="112">
        <f t="shared" si="65"/>
        <v>2.0533371860697329E-7</v>
      </c>
      <c r="AF145" s="112">
        <f t="shared" si="66"/>
        <v>-37642.480642799994</v>
      </c>
      <c r="AG145" s="139"/>
      <c r="AH145" s="112">
        <f t="shared" si="67"/>
        <v>-5.317065742936891E-3</v>
      </c>
      <c r="AI145" s="112">
        <f t="shared" si="68"/>
        <v>0.93636762111622285</v>
      </c>
      <c r="AJ145" s="112">
        <f t="shared" si="69"/>
        <v>-0.19328714926316551</v>
      </c>
      <c r="AK145" s="112">
        <f t="shared" si="70"/>
        <v>7.3729837440096452E-2</v>
      </c>
      <c r="AL145" s="112">
        <f t="shared" si="71"/>
        <v>2.2828167466013354</v>
      </c>
      <c r="AM145" s="112">
        <f t="shared" si="72"/>
        <v>2.1839761835956488</v>
      </c>
      <c r="AN145" s="112">
        <f t="shared" si="98"/>
        <v>8.489698950021447</v>
      </c>
      <c r="AO145" s="112">
        <f t="shared" si="98"/>
        <v>8.4896989470813864</v>
      </c>
      <c r="AP145" s="112">
        <f t="shared" si="98"/>
        <v>8.4896989979238473</v>
      </c>
      <c r="AQ145" s="112">
        <f t="shared" si="98"/>
        <v>8.4896981187048137</v>
      </c>
      <c r="AR145" s="112">
        <f t="shared" si="98"/>
        <v>8.4897133228986217</v>
      </c>
      <c r="AS145" s="112">
        <f t="shared" si="98"/>
        <v>8.4894503550621518</v>
      </c>
      <c r="AT145" s="112">
        <f t="shared" si="98"/>
        <v>8.4939854622742388</v>
      </c>
      <c r="AU145" s="112">
        <f t="shared" si="73"/>
        <v>8.4113330039437031</v>
      </c>
      <c r="AV145" s="112"/>
      <c r="AW145" s="112"/>
      <c r="AX145" s="112"/>
      <c r="AY145" s="112"/>
      <c r="AZ145" s="112"/>
      <c r="BA145" s="112"/>
      <c r="BB145" s="112"/>
      <c r="BC145" s="112"/>
      <c r="BD145" s="112"/>
      <c r="BE145" s="112"/>
      <c r="BF145" s="112"/>
      <c r="BG145" s="112"/>
      <c r="BH145" s="112"/>
      <c r="BI145" s="112"/>
      <c r="BJ145" s="112"/>
      <c r="BK145" s="112"/>
      <c r="BL145" s="112"/>
      <c r="BM145" s="112"/>
      <c r="BN145" s="112"/>
      <c r="BO145" s="112"/>
      <c r="BP145" s="112"/>
    </row>
    <row r="146" spans="1:68" s="158" customFormat="1" ht="12.95" customHeight="1" x14ac:dyDescent="0.2">
      <c r="A146" s="47" t="s">
        <v>76</v>
      </c>
      <c r="B146" s="154"/>
      <c r="C146" s="11">
        <v>52694.396999999997</v>
      </c>
      <c r="D146" s="11">
        <v>2.9999999999999997E-4</v>
      </c>
      <c r="E146" s="224">
        <f t="shared" si="54"/>
        <v>23442.896772080792</v>
      </c>
      <c r="F146" s="112">
        <f t="shared" si="55"/>
        <v>23443</v>
      </c>
      <c r="G146" s="200">
        <f t="shared" si="99"/>
        <v>-7.0546599999943282E-2</v>
      </c>
      <c r="J146" s="158">
        <f>G146</f>
        <v>-7.0546599999943282E-2</v>
      </c>
      <c r="N146" s="158">
        <f t="shared" ca="1" si="80"/>
        <v>-9.0422171855749411E-2</v>
      </c>
      <c r="O146" s="218"/>
      <c r="P146" s="221">
        <f t="shared" si="57"/>
        <v>37675.896999999997</v>
      </c>
      <c r="R146" s="158">
        <f t="shared" ca="1" si="58"/>
        <v>3.9503835659531269E-4</v>
      </c>
      <c r="S146" s="156">
        <v>1</v>
      </c>
      <c r="T146" s="158">
        <f t="shared" ca="1" si="59"/>
        <v>3.9503835659531269E-4</v>
      </c>
      <c r="Y146" s="61"/>
      <c r="Z146" s="112">
        <f t="shared" si="60"/>
        <v>23443</v>
      </c>
      <c r="AA146" s="112">
        <f t="shared" si="61"/>
        <v>-6.997478110556736E-2</v>
      </c>
      <c r="AB146" s="112">
        <f t="shared" si="62"/>
        <v>-6.4952677022310043E-2</v>
      </c>
      <c r="AC146" s="112">
        <f t="shared" si="63"/>
        <v>-37675.967546599997</v>
      </c>
      <c r="AD146" s="112">
        <f t="shared" si="64"/>
        <v>-5.7181889437592226E-4</v>
      </c>
      <c r="AE146" s="112">
        <f t="shared" si="65"/>
        <v>3.2697684796530212E-7</v>
      </c>
      <c r="AF146" s="112">
        <f t="shared" si="66"/>
        <v>-37675.967546599997</v>
      </c>
      <c r="AG146" s="139"/>
      <c r="AH146" s="112">
        <f t="shared" si="67"/>
        <v>-5.5939229776332438E-3</v>
      </c>
      <c r="AI146" s="112">
        <f t="shared" si="68"/>
        <v>0.93593221109937641</v>
      </c>
      <c r="AJ146" s="112">
        <f t="shared" si="69"/>
        <v>-0.19909271784311897</v>
      </c>
      <c r="AK146" s="112">
        <f t="shared" si="70"/>
        <v>7.3351802954915474E-2</v>
      </c>
      <c r="AL146" s="112">
        <f t="shared" si="71"/>
        <v>2.2887373869174454</v>
      </c>
      <c r="AM146" s="112">
        <f t="shared" si="72"/>
        <v>2.2011676946186922</v>
      </c>
      <c r="AN146" s="112">
        <f t="shared" si="98"/>
        <v>8.4959933431071448</v>
      </c>
      <c r="AO146" s="112">
        <f t="shared" si="98"/>
        <v>8.495993340023718</v>
      </c>
      <c r="AP146" s="112">
        <f t="shared" si="98"/>
        <v>8.495993392895457</v>
      </c>
      <c r="AQ146" s="112">
        <f t="shared" si="98"/>
        <v>8.4959924862993859</v>
      </c>
      <c r="AR146" s="112">
        <f t="shared" si="98"/>
        <v>8.4960080316251787</v>
      </c>
      <c r="AS146" s="112">
        <f t="shared" si="98"/>
        <v>8.4957414324829461</v>
      </c>
      <c r="AT146" s="112">
        <f t="shared" si="98"/>
        <v>8.5003004773323489</v>
      </c>
      <c r="AU146" s="112">
        <f t="shared" si="73"/>
        <v>8.4179929320778033</v>
      </c>
      <c r="AV146" s="112"/>
      <c r="AW146" s="112"/>
      <c r="AX146" s="112"/>
      <c r="AY146" s="112"/>
      <c r="AZ146" s="112"/>
      <c r="BA146" s="112"/>
      <c r="BB146" s="112"/>
      <c r="BC146" s="112"/>
      <c r="BD146" s="112"/>
      <c r="BE146" s="112"/>
      <c r="BF146" s="112"/>
      <c r="BG146" s="112"/>
      <c r="BH146" s="112"/>
      <c r="BI146" s="112"/>
      <c r="BJ146" s="112"/>
      <c r="BK146" s="112"/>
      <c r="BL146" s="112"/>
      <c r="BM146" s="112"/>
      <c r="BN146" s="112"/>
      <c r="BO146" s="112"/>
      <c r="BP146" s="112"/>
    </row>
    <row r="147" spans="1:68" s="158" customFormat="1" ht="12.95" customHeight="1" x14ac:dyDescent="0.2">
      <c r="A147" s="140" t="s">
        <v>525</v>
      </c>
      <c r="B147" s="141" t="s">
        <v>75</v>
      </c>
      <c r="C147" s="142">
        <v>52735.059300000001</v>
      </c>
      <c r="D147" s="142" t="s">
        <v>125</v>
      </c>
      <c r="E147" s="224">
        <f t="shared" si="54"/>
        <v>23502.3962322847</v>
      </c>
      <c r="F147" s="112">
        <f t="shared" si="55"/>
        <v>23502.5</v>
      </c>
      <c r="G147" s="200">
        <f t="shared" si="99"/>
        <v>-7.091549999313429E-2</v>
      </c>
      <c r="K147" s="158">
        <f>G147</f>
        <v>-7.091549999313429E-2</v>
      </c>
      <c r="N147" s="158">
        <f t="shared" ca="1" si="80"/>
        <v>-9.0615552683560335E-2</v>
      </c>
      <c r="O147" s="218"/>
      <c r="P147" s="221">
        <f t="shared" si="57"/>
        <v>37716.559300000001</v>
      </c>
      <c r="R147" s="158">
        <f t="shared" ca="1" si="58"/>
        <v>3.8809207600556245E-4</v>
      </c>
      <c r="S147" s="156">
        <v>1</v>
      </c>
      <c r="T147" s="158">
        <f t="shared" ca="1" si="59"/>
        <v>3.8809207600556245E-4</v>
      </c>
      <c r="Y147" s="61"/>
      <c r="Z147" s="112">
        <f t="shared" si="60"/>
        <v>23502.5</v>
      </c>
      <c r="AA147" s="112">
        <f t="shared" si="61"/>
        <v>-7.043420092427817E-2</v>
      </c>
      <c r="AB147" s="112">
        <f t="shared" si="62"/>
        <v>-6.4985864508683988E-2</v>
      </c>
      <c r="AC147" s="112">
        <f t="shared" si="63"/>
        <v>-37716.630215499994</v>
      </c>
      <c r="AD147" s="112">
        <f t="shared" si="64"/>
        <v>-4.8129906885611973E-4</v>
      </c>
      <c r="AE147" s="112">
        <f t="shared" si="65"/>
        <v>2.3164879368176787E-7</v>
      </c>
      <c r="AF147" s="112">
        <f t="shared" si="66"/>
        <v>-37716.630215499994</v>
      </c>
      <c r="AG147" s="139"/>
      <c r="AH147" s="112">
        <f t="shared" si="67"/>
        <v>-5.9296354844503045E-3</v>
      </c>
      <c r="AI147" s="112">
        <f t="shared" si="68"/>
        <v>0.93540705732494289</v>
      </c>
      <c r="AJ147" s="112">
        <f t="shared" si="69"/>
        <v>-0.20612571676942765</v>
      </c>
      <c r="AK147" s="112">
        <f t="shared" si="70"/>
        <v>7.2889782054334606E-2</v>
      </c>
      <c r="AL147" s="112">
        <f t="shared" si="71"/>
        <v>2.2959193593650298</v>
      </c>
      <c r="AM147" s="112">
        <f t="shared" si="72"/>
        <v>2.2223248336794352</v>
      </c>
      <c r="AN147" s="112">
        <f t="shared" si="98"/>
        <v>8.5036326125911774</v>
      </c>
      <c r="AO147" s="112">
        <f t="shared" si="98"/>
        <v>8.5036326093275942</v>
      </c>
      <c r="AP147" s="112">
        <f t="shared" si="98"/>
        <v>8.5036326647241083</v>
      </c>
      <c r="AQ147" s="112">
        <f t="shared" si="98"/>
        <v>8.5036317244154151</v>
      </c>
      <c r="AR147" s="112">
        <f t="shared" si="98"/>
        <v>8.503647685197528</v>
      </c>
      <c r="AS147" s="112">
        <f t="shared" si="98"/>
        <v>8.5033767216999578</v>
      </c>
      <c r="AT147" s="112">
        <f t="shared" si="98"/>
        <v>8.5079638034169882</v>
      </c>
      <c r="AU147" s="112">
        <f t="shared" si="73"/>
        <v>8.4260799876692101</v>
      </c>
      <c r="AV147" s="112"/>
      <c r="AW147" s="112"/>
      <c r="AX147" s="112"/>
      <c r="AY147" s="112"/>
      <c r="AZ147" s="112"/>
      <c r="BA147" s="112"/>
      <c r="BB147" s="112"/>
      <c r="BC147" s="112"/>
      <c r="BD147" s="112"/>
      <c r="BE147" s="112"/>
      <c r="BF147" s="112"/>
      <c r="BG147" s="112"/>
      <c r="BH147" s="112"/>
      <c r="BI147" s="112"/>
      <c r="BJ147" s="112"/>
      <c r="BK147" s="112"/>
      <c r="BL147" s="112"/>
      <c r="BM147" s="112"/>
      <c r="BN147" s="112"/>
      <c r="BO147" s="112"/>
      <c r="BP147" s="112"/>
    </row>
    <row r="148" spans="1:68" s="158" customFormat="1" ht="12.95" customHeight="1" x14ac:dyDescent="0.2">
      <c r="A148" s="140" t="s">
        <v>370</v>
      </c>
      <c r="B148" s="141" t="s">
        <v>81</v>
      </c>
      <c r="C148" s="142">
        <v>53097.6031</v>
      </c>
      <c r="D148" s="142" t="s">
        <v>125</v>
      </c>
      <c r="E148" s="224">
        <f t="shared" si="54"/>
        <v>24032.891565806698</v>
      </c>
      <c r="F148" s="112">
        <f t="shared" si="55"/>
        <v>24033</v>
      </c>
      <c r="G148" s="200">
        <f t="shared" si="99"/>
        <v>-7.4104599996644538E-2</v>
      </c>
      <c r="N148" s="158">
        <f t="shared" ca="1" si="80"/>
        <v>-9.2339729644126706E-2</v>
      </c>
      <c r="O148" s="218"/>
      <c r="P148" s="221">
        <f t="shared" si="57"/>
        <v>38079.1031</v>
      </c>
      <c r="R148" s="158">
        <f t="shared" ca="1" si="58"/>
        <v>3.3251995326048312E-4</v>
      </c>
      <c r="S148" s="156">
        <v>1</v>
      </c>
      <c r="T148" s="158">
        <f t="shared" ca="1" si="59"/>
        <v>3.3251995326048312E-4</v>
      </c>
      <c r="Y148" s="61"/>
      <c r="Z148" s="112">
        <f t="shared" si="60"/>
        <v>24033</v>
      </c>
      <c r="AA148" s="112">
        <f t="shared" si="61"/>
        <v>-7.4498307205319331E-2</v>
      </c>
      <c r="AB148" s="112">
        <f t="shared" si="62"/>
        <v>-6.5207374189430845E-2</v>
      </c>
      <c r="AC148" s="112">
        <f t="shared" si="63"/>
        <v>-38079.177204599997</v>
      </c>
      <c r="AD148" s="112">
        <f t="shared" si="64"/>
        <v>3.9370720867479281E-4</v>
      </c>
      <c r="AE148" s="112">
        <f t="shared" si="65"/>
        <v>1.5500536616249685E-7</v>
      </c>
      <c r="AF148" s="112">
        <f t="shared" si="66"/>
        <v>-38079.177204599997</v>
      </c>
      <c r="AG148" s="139"/>
      <c r="AH148" s="112">
        <f t="shared" si="67"/>
        <v>-8.8972258072137003E-3</v>
      </c>
      <c r="AI148" s="112">
        <f t="shared" si="68"/>
        <v>0.93089902699885207</v>
      </c>
      <c r="AJ148" s="112">
        <f t="shared" si="69"/>
        <v>-0.26798489193258163</v>
      </c>
      <c r="AK148" s="112">
        <f t="shared" si="70"/>
        <v>6.8631072420924935E-2</v>
      </c>
      <c r="AL148" s="112">
        <f t="shared" si="71"/>
        <v>2.3596061781232671</v>
      </c>
      <c r="AM148" s="112">
        <f t="shared" si="72"/>
        <v>2.4259099739225154</v>
      </c>
      <c r="AN148" s="112">
        <f t="shared" si="98"/>
        <v>8.5715590028185957</v>
      </c>
      <c r="AO148" s="112">
        <f t="shared" si="98"/>
        <v>8.5715589976513389</v>
      </c>
      <c r="AP148" s="112">
        <f t="shared" si="98"/>
        <v>8.571559078337895</v>
      </c>
      <c r="AQ148" s="112">
        <f t="shared" si="98"/>
        <v>8.5715578184189134</v>
      </c>
      <c r="AR148" s="112">
        <f t="shared" si="98"/>
        <v>8.5715774918215999</v>
      </c>
      <c r="AS148" s="112">
        <f t="shared" si="98"/>
        <v>8.5712702446439462</v>
      </c>
      <c r="AT148" s="112">
        <f t="shared" si="98"/>
        <v>8.5760563760287472</v>
      </c>
      <c r="AU148" s="112">
        <f t="shared" si="73"/>
        <v>8.4981839034883961</v>
      </c>
      <c r="AV148" s="112"/>
      <c r="AW148" s="112"/>
      <c r="AX148" s="112"/>
      <c r="AY148" s="112"/>
      <c r="AZ148" s="112"/>
      <c r="BA148" s="112"/>
      <c r="BB148" s="112"/>
      <c r="BC148" s="112"/>
      <c r="BD148" s="112"/>
      <c r="BE148" s="112"/>
      <c r="BF148" s="112"/>
      <c r="BG148" s="112"/>
      <c r="BH148" s="112"/>
      <c r="BI148" s="112"/>
      <c r="BJ148" s="112"/>
      <c r="BK148" s="112"/>
      <c r="BL148" s="112"/>
      <c r="BM148" s="112"/>
      <c r="BN148" s="112"/>
      <c r="BO148" s="112"/>
      <c r="BP148" s="112"/>
    </row>
    <row r="149" spans="1:68" s="158" customFormat="1" ht="12.95" customHeight="1" x14ac:dyDescent="0.2">
      <c r="A149" s="140" t="s">
        <v>534</v>
      </c>
      <c r="B149" s="141" t="s">
        <v>81</v>
      </c>
      <c r="C149" s="142">
        <v>53442.718099999998</v>
      </c>
      <c r="D149" s="142" t="s">
        <v>125</v>
      </c>
      <c r="E149" s="224">
        <f t="shared" ref="E149:E212" si="100">+(C149-C$7)/C$8</f>
        <v>24537.884057826814</v>
      </c>
      <c r="F149" s="112">
        <f t="shared" ref="F149:F212" si="101">ROUND(2*E149,0)/2</f>
        <v>24538</v>
      </c>
      <c r="G149" s="200">
        <f t="shared" si="99"/>
        <v>-7.9235600001993589E-2</v>
      </c>
      <c r="N149" s="158">
        <f t="shared" ca="1" si="80"/>
        <v>-9.3981029107059813E-2</v>
      </c>
      <c r="O149" s="218"/>
      <c r="P149" s="221">
        <f t="shared" ref="P149:P212" si="102">C149-15018.5</f>
        <v>38424.218099999998</v>
      </c>
      <c r="R149" s="158">
        <f t="shared" ref="R149:R212" ca="1" si="103">+(N149-G149)^2</f>
        <v>2.1742767949253412E-4</v>
      </c>
      <c r="S149" s="156">
        <v>1</v>
      </c>
      <c r="T149" s="158">
        <f t="shared" ref="T149:T212" ca="1" si="104">+S149*R149</f>
        <v>2.1742767949253412E-4</v>
      </c>
      <c r="Y149" s="61"/>
      <c r="Z149" s="112">
        <f t="shared" ref="Z149:Z212" si="105">F149</f>
        <v>24538</v>
      </c>
      <c r="AA149" s="112">
        <f t="shared" ref="AA149:AA212" si="106">AB$3+AB$4*Z149+AB$5*Z149^2+AH149</f>
        <v>-7.830576283840808E-2</v>
      </c>
      <c r="AB149" s="112">
        <f t="shared" ref="AB149:AB212" si="107">IF(S149&lt;&gt;0,G149-AH149, -9999)</f>
        <v>-6.7563944045099009E-2</v>
      </c>
      <c r="AC149" s="112">
        <f t="shared" ref="AC149:AC212" si="108">+G149-P149</f>
        <v>-38424.2973356</v>
      </c>
      <c r="AD149" s="112">
        <f t="shared" ref="AD149:AD212" si="109">IF(S149&lt;&gt;0,G149-AA149, -9999)</f>
        <v>-9.2983716358550905E-4</v>
      </c>
      <c r="AE149" s="112">
        <f t="shared" ref="AE149:AE212" si="110">+(G149-AA149)^2*S149</f>
        <v>8.6459715078474467E-7</v>
      </c>
      <c r="AF149" s="112">
        <f t="shared" ref="AF149:AF212" si="111">IF(S149&lt;&gt;0,G149-P149, -9999)</f>
        <v>-38424.2973356</v>
      </c>
      <c r="AG149" s="139"/>
      <c r="AH149" s="112">
        <f t="shared" ref="AH149:AH212" si="112">$AB$6*($AB$11/AI149*AJ149+$AB$12)</f>
        <v>-1.1671655956894584E-2</v>
      </c>
      <c r="AI149" s="112">
        <f t="shared" ref="AI149:AI212" si="113">1+$AB$7*COS(AL149)</f>
        <v>0.9269031811198768</v>
      </c>
      <c r="AJ149" s="112">
        <f t="shared" ref="AJ149:AJ212" si="114">SIN(AL149+RADIANS($AB$9))</f>
        <v>-0.32534384109044068</v>
      </c>
      <c r="AK149" s="112">
        <f t="shared" ref="AK149:AK212" si="115">$AB$7*SIN(AL149)</f>
        <v>6.4358555305088064E-2</v>
      </c>
      <c r="AL149" s="112">
        <f t="shared" ref="AL149:AL212" si="116">2*ATAN(AM149)</f>
        <v>2.4196806988455837</v>
      </c>
      <c r="AM149" s="112">
        <f t="shared" ref="AM149:AM212" si="117">SQRT((1+$AB$7)/(1-$AB$7))*TAN(AN149/2)</f>
        <v>2.6490440653570277</v>
      </c>
      <c r="AN149" s="112">
        <f t="shared" si="98"/>
        <v>8.6359258145356304</v>
      </c>
      <c r="AO149" s="112">
        <f t="shared" si="98"/>
        <v>8.6359258070789586</v>
      </c>
      <c r="AP149" s="112">
        <f t="shared" si="98"/>
        <v>8.6359259157321997</v>
      </c>
      <c r="AQ149" s="112">
        <f t="shared" si="98"/>
        <v>8.6359243325142803</v>
      </c>
      <c r="AR149" s="112">
        <f t="shared" si="98"/>
        <v>8.6359474017927091</v>
      </c>
      <c r="AS149" s="112">
        <f t="shared" si="98"/>
        <v>8.6356112032687644</v>
      </c>
      <c r="AT149" s="112">
        <f t="shared" si="98"/>
        <v>8.6404995797998936</v>
      </c>
      <c r="AU149" s="112">
        <f t="shared" ref="AU149:AU212" si="118">RADIANS($AB$9)+$AB$18*(F149-AB$15)</f>
        <v>8.566821938339837</v>
      </c>
      <c r="AV149" s="112"/>
      <c r="AW149" s="112"/>
      <c r="AX149" s="112"/>
      <c r="AY149" s="112"/>
      <c r="AZ149" s="112"/>
      <c r="BA149" s="112"/>
      <c r="BB149" s="112"/>
      <c r="BC149" s="112"/>
      <c r="BD149" s="112"/>
      <c r="BE149" s="112"/>
      <c r="BF149" s="112"/>
      <c r="BG149" s="112"/>
      <c r="BH149" s="112"/>
      <c r="BI149" s="112"/>
      <c r="BJ149" s="112"/>
      <c r="BK149" s="112"/>
      <c r="BL149" s="112"/>
      <c r="BM149" s="112"/>
      <c r="BN149" s="112"/>
      <c r="BO149" s="112"/>
      <c r="BP149" s="112"/>
    </row>
    <row r="150" spans="1:68" s="158" customFormat="1" ht="12.95" customHeight="1" x14ac:dyDescent="0.2">
      <c r="A150" s="140" t="s">
        <v>534</v>
      </c>
      <c r="B150" s="141" t="s">
        <v>81</v>
      </c>
      <c r="C150" s="142">
        <v>53807.650900000001</v>
      </c>
      <c r="D150" s="142" t="s">
        <v>125</v>
      </c>
      <c r="E150" s="224">
        <f t="shared" si="100"/>
        <v>25071.875116146159</v>
      </c>
      <c r="F150" s="112">
        <f t="shared" si="101"/>
        <v>25072</v>
      </c>
      <c r="G150" s="200">
        <f t="shared" si="99"/>
        <v>-8.5346399995614775E-2</v>
      </c>
      <c r="N150" s="158">
        <f t="shared" ca="1" si="80"/>
        <v>-9.5716581410438595E-2</v>
      </c>
      <c r="O150" s="218"/>
      <c r="P150" s="221">
        <f t="shared" si="102"/>
        <v>38789.150900000001</v>
      </c>
      <c r="R150" s="158">
        <f t="shared" ca="1" si="103"/>
        <v>1.0754066257635738E-4</v>
      </c>
      <c r="S150" s="156">
        <v>1</v>
      </c>
      <c r="T150" s="158">
        <f t="shared" ca="1" si="104"/>
        <v>1.0754066257635738E-4</v>
      </c>
      <c r="Y150" s="61"/>
      <c r="Z150" s="112">
        <f t="shared" si="105"/>
        <v>25072</v>
      </c>
      <c r="AA150" s="112">
        <f t="shared" si="106"/>
        <v>-8.2255472846860772E-2</v>
      </c>
      <c r="AB150" s="112">
        <f t="shared" si="107"/>
        <v>-7.0805940690791491E-2</v>
      </c>
      <c r="AC150" s="112">
        <f t="shared" si="108"/>
        <v>-38789.236246399996</v>
      </c>
      <c r="AD150" s="112">
        <f t="shared" si="109"/>
        <v>-3.0909271487540024E-3</v>
      </c>
      <c r="AE150" s="112">
        <f t="shared" si="110"/>
        <v>9.5538306389045468E-6</v>
      </c>
      <c r="AF150" s="112">
        <f t="shared" si="111"/>
        <v>-38789.236246399996</v>
      </c>
      <c r="AG150" s="139"/>
      <c r="AH150" s="112">
        <f t="shared" si="112"/>
        <v>-1.4540459304823283E-2</v>
      </c>
      <c r="AI150" s="112">
        <f t="shared" si="113"/>
        <v>0.92299720190685552</v>
      </c>
      <c r="AJ150" s="112">
        <f t="shared" si="114"/>
        <v>-0.38421736959739211</v>
      </c>
      <c r="AK150" s="112">
        <f t="shared" si="115"/>
        <v>5.9630006348968659E-2</v>
      </c>
      <c r="AL150" s="112">
        <f t="shared" si="116"/>
        <v>2.4826653452120033</v>
      </c>
      <c r="AM150" s="112">
        <f t="shared" si="117"/>
        <v>2.9246119341044308</v>
      </c>
      <c r="AN150" s="112">
        <f t="shared" si="98"/>
        <v>8.7036991936706425</v>
      </c>
      <c r="AO150" s="112">
        <f t="shared" si="98"/>
        <v>8.7036991833854263</v>
      </c>
      <c r="AP150" s="112">
        <f t="shared" si="98"/>
        <v>8.7036993239890919</v>
      </c>
      <c r="AQ150" s="112">
        <f t="shared" si="98"/>
        <v>8.7036974018705742</v>
      </c>
      <c r="AR150" s="112">
        <f t="shared" si="98"/>
        <v>8.7037236778570612</v>
      </c>
      <c r="AS150" s="112">
        <f t="shared" si="98"/>
        <v>8.703364423980485</v>
      </c>
      <c r="AT150" s="112">
        <f t="shared" si="98"/>
        <v>8.7082664878526987</v>
      </c>
      <c r="AU150" s="112">
        <f t="shared" si="118"/>
        <v>8.6394015633114609</v>
      </c>
      <c r="AV150" s="112"/>
      <c r="AW150" s="112"/>
      <c r="AX150" s="112"/>
      <c r="AY150" s="112"/>
      <c r="AZ150" s="112"/>
      <c r="BA150" s="112"/>
      <c r="BB150" s="112"/>
      <c r="BC150" s="112"/>
      <c r="BD150" s="112"/>
      <c r="BE150" s="112"/>
      <c r="BF150" s="112"/>
      <c r="BG150" s="112"/>
      <c r="BH150" s="112"/>
      <c r="BI150" s="112"/>
      <c r="BJ150" s="112"/>
      <c r="BK150" s="112"/>
      <c r="BL150" s="112"/>
      <c r="BM150" s="112"/>
      <c r="BN150" s="112"/>
      <c r="BO150" s="112"/>
      <c r="BP150" s="112"/>
    </row>
    <row r="151" spans="1:68" s="158" customFormat="1" ht="12.95" customHeight="1" x14ac:dyDescent="0.2">
      <c r="A151" s="47" t="s">
        <v>79</v>
      </c>
      <c r="B151" s="154"/>
      <c r="C151" s="11">
        <v>53808.334199999998</v>
      </c>
      <c r="D151" s="11">
        <v>2.9999999999999997E-4</v>
      </c>
      <c r="E151" s="224">
        <f t="shared" si="100"/>
        <v>25072.87496074809</v>
      </c>
      <c r="F151" s="112">
        <f t="shared" si="101"/>
        <v>25073</v>
      </c>
      <c r="G151" s="200">
        <f t="shared" si="99"/>
        <v>-8.5452599996642675E-2</v>
      </c>
      <c r="J151" s="158">
        <f>G151</f>
        <v>-8.5452599996642675E-2</v>
      </c>
      <c r="N151" s="158">
        <f t="shared" ca="1" si="80"/>
        <v>-9.5719831508384992E-2</v>
      </c>
      <c r="O151" s="218"/>
      <c r="P151" s="221">
        <f t="shared" si="102"/>
        <v>38789.834199999998</v>
      </c>
      <c r="R151" s="158">
        <f t="shared" ca="1" si="103"/>
        <v>1.0541604291571442E-4</v>
      </c>
      <c r="S151" s="156">
        <v>1</v>
      </c>
      <c r="T151" s="158">
        <f t="shared" ca="1" si="104"/>
        <v>1.0541604291571442E-4</v>
      </c>
      <c r="Y151" s="61"/>
      <c r="Z151" s="112">
        <f t="shared" si="105"/>
        <v>25073</v>
      </c>
      <c r="AA151" s="112">
        <f t="shared" si="106"/>
        <v>-8.2262788632338768E-2</v>
      </c>
      <c r="AB151" s="112">
        <f t="shared" si="107"/>
        <v>-7.0906838043871642E-2</v>
      </c>
      <c r="AC151" s="112">
        <f t="shared" si="108"/>
        <v>-38789.919652599994</v>
      </c>
      <c r="AD151" s="112">
        <f t="shared" si="109"/>
        <v>-3.1898113643039072E-3</v>
      </c>
      <c r="AE151" s="112">
        <f t="shared" si="110"/>
        <v>1.0174896539842353E-5</v>
      </c>
      <c r="AF151" s="112">
        <f t="shared" si="111"/>
        <v>-38789.919652599994</v>
      </c>
      <c r="AG151" s="139"/>
      <c r="AH151" s="112">
        <f t="shared" si="112"/>
        <v>-1.4545761952771033E-2</v>
      </c>
      <c r="AI151" s="112">
        <f t="shared" si="113"/>
        <v>0.9229901984673663</v>
      </c>
      <c r="AJ151" s="112">
        <f t="shared" si="114"/>
        <v>-0.38432580839980973</v>
      </c>
      <c r="AK151" s="112">
        <f t="shared" si="115"/>
        <v>5.9620961408350236E-2</v>
      </c>
      <c r="AL151" s="112">
        <f t="shared" si="116"/>
        <v>2.4827828023633014</v>
      </c>
      <c r="AM151" s="112">
        <f t="shared" si="117"/>
        <v>2.9251730854172391</v>
      </c>
      <c r="AN151" s="112">
        <f t="shared" ref="AN151:AT160" si="119">$AU151+$AB$7*SIN(AO151)</f>
        <v>8.7038258454274366</v>
      </c>
      <c r="AO151" s="112">
        <f t="shared" si="119"/>
        <v>8.7038258351366373</v>
      </c>
      <c r="AP151" s="112">
        <f t="shared" si="119"/>
        <v>8.703825975800962</v>
      </c>
      <c r="AQ151" s="112">
        <f t="shared" si="119"/>
        <v>8.7038240530672457</v>
      </c>
      <c r="AR151" s="112">
        <f t="shared" si="119"/>
        <v>8.7038503345381493</v>
      </c>
      <c r="AS151" s="112">
        <f t="shared" si="119"/>
        <v>8.7034910456800336</v>
      </c>
      <c r="AT151" s="112">
        <f t="shared" si="119"/>
        <v>8.7083930438027632</v>
      </c>
      <c r="AU151" s="112">
        <f t="shared" si="118"/>
        <v>8.6395374802121552</v>
      </c>
      <c r="AV151" s="112"/>
      <c r="AW151" s="112"/>
      <c r="AX151" s="112"/>
      <c r="AY151" s="112"/>
      <c r="AZ151" s="112"/>
      <c r="BA151" s="112"/>
      <c r="BB151" s="112"/>
      <c r="BC151" s="112"/>
      <c r="BD151" s="112"/>
      <c r="BE151" s="112"/>
      <c r="BF151" s="112"/>
      <c r="BG151" s="112"/>
      <c r="BH151" s="112"/>
      <c r="BI151" s="112"/>
      <c r="BJ151" s="112"/>
      <c r="BK151" s="112"/>
      <c r="BL151" s="112"/>
      <c r="BM151" s="112"/>
      <c r="BN151" s="112"/>
      <c r="BO151" s="112"/>
      <c r="BP151" s="112"/>
    </row>
    <row r="152" spans="1:68" s="158" customFormat="1" ht="12.95" customHeight="1" x14ac:dyDescent="0.2">
      <c r="A152" s="47" t="s">
        <v>98</v>
      </c>
      <c r="B152" s="25" t="s">
        <v>81</v>
      </c>
      <c r="C152" s="155">
        <v>54092.629000000001</v>
      </c>
      <c r="D152" s="155">
        <v>5.0000000000000001E-3</v>
      </c>
      <c r="E152" s="224">
        <f t="shared" si="100"/>
        <v>25488.871772014954</v>
      </c>
      <c r="F152" s="112">
        <f t="shared" si="101"/>
        <v>25489</v>
      </c>
      <c r="G152" s="200">
        <f t="shared" si="99"/>
        <v>-8.7631799993687309E-2</v>
      </c>
      <c r="I152" s="158">
        <f>G152</f>
        <v>-8.7631799993687309E-2</v>
      </c>
      <c r="N152" s="158">
        <f t="shared" ca="1" si="80"/>
        <v>-9.7071872254088309E-2</v>
      </c>
      <c r="O152" s="218"/>
      <c r="P152" s="221">
        <f t="shared" si="102"/>
        <v>39074.129000000001</v>
      </c>
      <c r="R152" s="158">
        <f t="shared" ca="1" si="103"/>
        <v>8.9114964281592442E-5</v>
      </c>
      <c r="S152" s="156">
        <v>0.1</v>
      </c>
      <c r="T152" s="158">
        <f t="shared" ca="1" si="104"/>
        <v>8.9114964281592442E-6</v>
      </c>
      <c r="Y152" s="61"/>
      <c r="Z152" s="112">
        <f t="shared" si="105"/>
        <v>25489</v>
      </c>
      <c r="AA152" s="112">
        <f t="shared" si="106"/>
        <v>-8.527798326165599E-2</v>
      </c>
      <c r="AB152" s="112">
        <f t="shared" si="107"/>
        <v>-7.0904731454500075E-2</v>
      </c>
      <c r="AC152" s="112">
        <f t="shared" si="108"/>
        <v>-39074.216631799995</v>
      </c>
      <c r="AD152" s="112">
        <f t="shared" si="109"/>
        <v>-2.3538167320313191E-3</v>
      </c>
      <c r="AE152" s="112">
        <f t="shared" si="110"/>
        <v>5.5404532079905994E-7</v>
      </c>
      <c r="AF152" s="112">
        <f t="shared" si="111"/>
        <v>-39074.216631799995</v>
      </c>
      <c r="AG152" s="139"/>
      <c r="AH152" s="112">
        <f t="shared" si="112"/>
        <v>-1.6727068539187238E-2</v>
      </c>
      <c r="AI152" s="112">
        <f t="shared" si="113"/>
        <v>0.92017847741921688</v>
      </c>
      <c r="AJ152" s="112">
        <f t="shared" si="114"/>
        <v>-0.42882232038690116</v>
      </c>
      <c r="AK152" s="112">
        <f t="shared" si="115"/>
        <v>5.5800475842389972E-2</v>
      </c>
      <c r="AL152" s="112">
        <f t="shared" si="116"/>
        <v>2.531494118457553</v>
      </c>
      <c r="AM152" s="112">
        <f t="shared" si="117"/>
        <v>3.175839453181359</v>
      </c>
      <c r="AN152" s="112">
        <f t="shared" si="119"/>
        <v>8.7564315589008732</v>
      </c>
      <c r="AO152" s="112">
        <f t="shared" si="119"/>
        <v>8.7564315462387441</v>
      </c>
      <c r="AP152" s="112">
        <f t="shared" si="119"/>
        <v>8.7564317118916044</v>
      </c>
      <c r="AQ152" s="112">
        <f t="shared" si="119"/>
        <v>8.7564295447291212</v>
      </c>
      <c r="AR152" s="112">
        <f t="shared" si="119"/>
        <v>8.7564578964563822</v>
      </c>
      <c r="AS152" s="112">
        <f t="shared" si="119"/>
        <v>8.7560869371053283</v>
      </c>
      <c r="AT152" s="112">
        <f t="shared" si="119"/>
        <v>8.7609320951390259</v>
      </c>
      <c r="AU152" s="112">
        <f t="shared" si="118"/>
        <v>8.6960789109016599</v>
      </c>
      <c r="AV152" s="112"/>
      <c r="AW152" s="112"/>
      <c r="AX152" s="112"/>
      <c r="AY152" s="112"/>
      <c r="AZ152" s="112"/>
      <c r="BA152" s="112"/>
      <c r="BB152" s="112"/>
      <c r="BC152" s="112"/>
      <c r="BD152" s="112"/>
      <c r="BE152" s="112"/>
      <c r="BF152" s="112"/>
      <c r="BG152" s="112"/>
      <c r="BH152" s="112"/>
      <c r="BI152" s="112"/>
      <c r="BJ152" s="112"/>
      <c r="BK152" s="112"/>
      <c r="BL152" s="112"/>
      <c r="BM152" s="112"/>
      <c r="BN152" s="112"/>
      <c r="BO152" s="112"/>
      <c r="BP152" s="112"/>
    </row>
    <row r="153" spans="1:68" s="158" customFormat="1" ht="12.95" customHeight="1" x14ac:dyDescent="0.2">
      <c r="A153" s="11" t="s">
        <v>93</v>
      </c>
      <c r="B153" s="25" t="s">
        <v>81</v>
      </c>
      <c r="C153" s="11">
        <v>54092.62900000019</v>
      </c>
      <c r="D153" s="11">
        <v>5.0000000000000001E-3</v>
      </c>
      <c r="E153" s="224">
        <f t="shared" si="100"/>
        <v>25488.871772015231</v>
      </c>
      <c r="F153" s="112">
        <f t="shared" si="101"/>
        <v>25489</v>
      </c>
      <c r="G153" s="200">
        <f t="shared" si="99"/>
        <v>-8.7631799804512411E-2</v>
      </c>
      <c r="I153" s="158">
        <f>G153</f>
        <v>-8.7631799804512411E-2</v>
      </c>
      <c r="N153" s="158">
        <f t="shared" ca="1" si="80"/>
        <v>-9.7071872254088309E-2</v>
      </c>
      <c r="O153" s="218"/>
      <c r="P153" s="221">
        <f t="shared" si="102"/>
        <v>39074.12900000019</v>
      </c>
      <c r="R153" s="158">
        <f t="shared" ca="1" si="103"/>
        <v>8.9114967853241902E-5</v>
      </c>
      <c r="S153" s="156">
        <v>0.1</v>
      </c>
      <c r="T153" s="158">
        <f t="shared" ca="1" si="104"/>
        <v>8.9114967853241898E-6</v>
      </c>
      <c r="Y153" s="61"/>
      <c r="Z153" s="112">
        <f t="shared" si="105"/>
        <v>25489</v>
      </c>
      <c r="AA153" s="112">
        <f t="shared" si="106"/>
        <v>-8.527798326165599E-2</v>
      </c>
      <c r="AB153" s="112">
        <f t="shared" si="107"/>
        <v>-7.0904731265325177E-2</v>
      </c>
      <c r="AC153" s="112">
        <f t="shared" si="108"/>
        <v>-39074.216631799995</v>
      </c>
      <c r="AD153" s="112">
        <f t="shared" si="109"/>
        <v>-2.3538165428564212E-3</v>
      </c>
      <c r="AE153" s="112">
        <f t="shared" si="110"/>
        <v>5.5404523174245548E-7</v>
      </c>
      <c r="AF153" s="112">
        <f t="shared" si="111"/>
        <v>-39074.216631799995</v>
      </c>
      <c r="AG153" s="139"/>
      <c r="AH153" s="112">
        <f t="shared" si="112"/>
        <v>-1.6727068539187238E-2</v>
      </c>
      <c r="AI153" s="112">
        <f t="shared" si="113"/>
        <v>0.92017847741921688</v>
      </c>
      <c r="AJ153" s="112">
        <f t="shared" si="114"/>
        <v>-0.42882232038690116</v>
      </c>
      <c r="AK153" s="112">
        <f t="shared" si="115"/>
        <v>5.5800475842389972E-2</v>
      </c>
      <c r="AL153" s="112">
        <f t="shared" si="116"/>
        <v>2.531494118457553</v>
      </c>
      <c r="AM153" s="112">
        <f t="shared" si="117"/>
        <v>3.175839453181359</v>
      </c>
      <c r="AN153" s="112">
        <f t="shared" si="119"/>
        <v>8.7564315589008732</v>
      </c>
      <c r="AO153" s="112">
        <f t="shared" si="119"/>
        <v>8.7564315462387441</v>
      </c>
      <c r="AP153" s="112">
        <f t="shared" si="119"/>
        <v>8.7564317118916044</v>
      </c>
      <c r="AQ153" s="112">
        <f t="shared" si="119"/>
        <v>8.7564295447291212</v>
      </c>
      <c r="AR153" s="112">
        <f t="shared" si="119"/>
        <v>8.7564578964563822</v>
      </c>
      <c r="AS153" s="112">
        <f t="shared" si="119"/>
        <v>8.7560869371053283</v>
      </c>
      <c r="AT153" s="112">
        <f t="shared" si="119"/>
        <v>8.7609320951390259</v>
      </c>
      <c r="AU153" s="112">
        <f t="shared" si="118"/>
        <v>8.6960789109016599</v>
      </c>
      <c r="AV153" s="112"/>
      <c r="AW153" s="112"/>
      <c r="AX153" s="112"/>
      <c r="AY153" s="112"/>
      <c r="AZ153" s="112"/>
      <c r="BA153" s="112"/>
      <c r="BB153" s="112"/>
      <c r="BC153" s="112"/>
      <c r="BD153" s="112"/>
      <c r="BE153" s="112"/>
      <c r="BF153" s="112"/>
      <c r="BG153" s="112"/>
      <c r="BH153" s="112"/>
      <c r="BI153" s="112"/>
      <c r="BJ153" s="112"/>
      <c r="BK153" s="112"/>
      <c r="BL153" s="112"/>
      <c r="BM153" s="112"/>
      <c r="BN153" s="112"/>
      <c r="BO153" s="112"/>
      <c r="BP153" s="112"/>
    </row>
    <row r="154" spans="1:68" s="158" customFormat="1" ht="12.95" customHeight="1" x14ac:dyDescent="0.2">
      <c r="A154" s="140" t="s">
        <v>557</v>
      </c>
      <c r="B154" s="141" t="s">
        <v>81</v>
      </c>
      <c r="C154" s="142">
        <v>54093.312899999997</v>
      </c>
      <c r="D154" s="142" t="s">
        <v>125</v>
      </c>
      <c r="E154" s="224">
        <f t="shared" si="100"/>
        <v>25489.872494572046</v>
      </c>
      <c r="F154" s="112">
        <f t="shared" si="101"/>
        <v>25490</v>
      </c>
      <c r="G154" s="200">
        <f t="shared" si="99"/>
        <v>-8.713799999532057E-2</v>
      </c>
      <c r="K154" s="158">
        <f>G154</f>
        <v>-8.713799999532057E-2</v>
      </c>
      <c r="N154" s="158">
        <f t="shared" ca="1" si="80"/>
        <v>-9.7075122352034707E-2</v>
      </c>
      <c r="O154" s="218"/>
      <c r="P154" s="221">
        <f t="shared" si="102"/>
        <v>39074.812899999997</v>
      </c>
      <c r="R154" s="158">
        <f t="shared" ca="1" si="103"/>
        <v>9.8746400732307925E-5</v>
      </c>
      <c r="S154" s="156">
        <v>1</v>
      </c>
      <c r="T154" s="158">
        <f t="shared" ca="1" si="104"/>
        <v>9.8746400732307925E-5</v>
      </c>
      <c r="Y154" s="61"/>
      <c r="Z154" s="112">
        <f t="shared" si="105"/>
        <v>25490</v>
      </c>
      <c r="AA154" s="112">
        <f t="shared" si="106"/>
        <v>-8.5285161522137304E-2</v>
      </c>
      <c r="AB154" s="112">
        <f t="shared" si="107"/>
        <v>-7.0405749135251106E-2</v>
      </c>
      <c r="AC154" s="112">
        <f t="shared" si="108"/>
        <v>-39074.900037999992</v>
      </c>
      <c r="AD154" s="112">
        <f t="shared" si="109"/>
        <v>-1.8528384731832659E-3</v>
      </c>
      <c r="AE154" s="112">
        <f t="shared" si="110"/>
        <v>3.433010407708096E-6</v>
      </c>
      <c r="AF154" s="112">
        <f t="shared" si="111"/>
        <v>-39074.900037999992</v>
      </c>
      <c r="AG154" s="139"/>
      <c r="AH154" s="112">
        <f t="shared" si="112"/>
        <v>-1.6732250860069457E-2</v>
      </c>
      <c r="AI154" s="112">
        <f t="shared" si="113"/>
        <v>0.92017196376506782</v>
      </c>
      <c r="AJ154" s="112">
        <f t="shared" si="114"/>
        <v>-0.42892777989727937</v>
      </c>
      <c r="AK154" s="112">
        <f t="shared" si="115"/>
        <v>5.5791157025338434E-2</v>
      </c>
      <c r="AL154" s="112">
        <f t="shared" si="116"/>
        <v>2.5316108593631976</v>
      </c>
      <c r="AM154" s="112">
        <f t="shared" si="117"/>
        <v>3.1764866654444424</v>
      </c>
      <c r="AN154" s="112">
        <f t="shared" si="119"/>
        <v>8.7565578239103345</v>
      </c>
      <c r="AO154" s="112">
        <f t="shared" si="119"/>
        <v>8.7565578112424411</v>
      </c>
      <c r="AP154" s="112">
        <f t="shared" si="119"/>
        <v>8.7565579769541948</v>
      </c>
      <c r="AQ154" s="112">
        <f t="shared" si="119"/>
        <v>8.7565558092373124</v>
      </c>
      <c r="AR154" s="112">
        <f t="shared" si="119"/>
        <v>8.756584165390743</v>
      </c>
      <c r="AS154" s="112">
        <f t="shared" si="119"/>
        <v>8.7562131851188312</v>
      </c>
      <c r="AT154" s="112">
        <f t="shared" si="119"/>
        <v>8.7610581359455626</v>
      </c>
      <c r="AU154" s="112">
        <f t="shared" si="118"/>
        <v>8.6962148278023559</v>
      </c>
      <c r="AV154" s="112"/>
      <c r="AW154" s="112"/>
      <c r="AX154" s="112"/>
      <c r="AY154" s="112"/>
      <c r="AZ154" s="112"/>
      <c r="BA154" s="112"/>
      <c r="BB154" s="112"/>
      <c r="BC154" s="112"/>
      <c r="BD154" s="112"/>
      <c r="BE154" s="112"/>
      <c r="BF154" s="112"/>
      <c r="BG154" s="112"/>
      <c r="BH154" s="112"/>
      <c r="BI154" s="112"/>
      <c r="BJ154" s="112"/>
      <c r="BK154" s="112"/>
      <c r="BL154" s="112"/>
      <c r="BM154" s="112"/>
      <c r="BN154" s="112"/>
      <c r="BO154" s="112"/>
      <c r="BP154" s="112"/>
    </row>
    <row r="155" spans="1:68" s="158" customFormat="1" ht="12.95" customHeight="1" x14ac:dyDescent="0.2">
      <c r="A155" s="140" t="s">
        <v>557</v>
      </c>
      <c r="B155" s="141" t="s">
        <v>81</v>
      </c>
      <c r="C155" s="142">
        <v>54098.099199999997</v>
      </c>
      <c r="D155" s="142" t="s">
        <v>125</v>
      </c>
      <c r="E155" s="224">
        <f t="shared" si="100"/>
        <v>25496.876089213121</v>
      </c>
      <c r="F155" s="112">
        <f t="shared" si="101"/>
        <v>25497</v>
      </c>
      <c r="G155" s="200">
        <f t="shared" si="99"/>
        <v>-8.4681399996043183E-2</v>
      </c>
      <c r="K155" s="158">
        <f>G155</f>
        <v>-8.4681399996043183E-2</v>
      </c>
      <c r="N155" s="158">
        <f t="shared" ref="N155:N186" ca="1" si="120">+C$11+C$12*F155</f>
        <v>-9.7097873037659529E-2</v>
      </c>
      <c r="O155" s="218"/>
      <c r="P155" s="221">
        <f t="shared" si="102"/>
        <v>39079.599199999997</v>
      </c>
      <c r="R155" s="158">
        <f t="shared" ca="1" si="103"/>
        <v>1.5416880279318549E-4</v>
      </c>
      <c r="S155" s="156">
        <v>1</v>
      </c>
      <c r="T155" s="158">
        <f t="shared" ca="1" si="104"/>
        <v>1.5416880279318549E-4</v>
      </c>
      <c r="Y155" s="61"/>
      <c r="Z155" s="112">
        <f t="shared" si="105"/>
        <v>25497</v>
      </c>
      <c r="AA155" s="112">
        <f t="shared" si="106"/>
        <v>-8.5335399690533983E-2</v>
      </c>
      <c r="AB155" s="112">
        <f t="shared" si="107"/>
        <v>-6.7912881389993462E-2</v>
      </c>
      <c r="AC155" s="112">
        <f t="shared" si="108"/>
        <v>-39079.683881399993</v>
      </c>
      <c r="AD155" s="112">
        <f t="shared" si="109"/>
        <v>6.5399969449080053E-4</v>
      </c>
      <c r="AE155" s="112">
        <f t="shared" si="110"/>
        <v>4.2771560039406042E-7</v>
      </c>
      <c r="AF155" s="112">
        <f t="shared" si="111"/>
        <v>-39079.683881399993</v>
      </c>
      <c r="AG155" s="139"/>
      <c r="AH155" s="112">
        <f t="shared" si="112"/>
        <v>-1.676851860604972E-2</v>
      </c>
      <c r="AI155" s="112">
        <f t="shared" si="113"/>
        <v>0.92012640123069089</v>
      </c>
      <c r="AJ155" s="112">
        <f t="shared" si="114"/>
        <v>-0.4296657909442837</v>
      </c>
      <c r="AK155" s="112">
        <f t="shared" si="115"/>
        <v>5.5725907717964075E-2</v>
      </c>
      <c r="AL155" s="112">
        <f t="shared" si="116"/>
        <v>2.5324279994474796</v>
      </c>
      <c r="AM155" s="112">
        <f t="shared" si="117"/>
        <v>3.1810236231995397</v>
      </c>
      <c r="AN155" s="112">
        <f t="shared" si="119"/>
        <v>8.757441653961676</v>
      </c>
      <c r="AO155" s="112">
        <f t="shared" si="119"/>
        <v>8.7574416412534308</v>
      </c>
      <c r="AP155" s="112">
        <f t="shared" si="119"/>
        <v>8.7574418073772069</v>
      </c>
      <c r="AQ155" s="112">
        <f t="shared" si="119"/>
        <v>8.757439635784749</v>
      </c>
      <c r="AR155" s="112">
        <f t="shared" si="119"/>
        <v>8.7574680228418043</v>
      </c>
      <c r="AS155" s="112">
        <f t="shared" si="119"/>
        <v>8.7570968971078198</v>
      </c>
      <c r="AT155" s="112">
        <f t="shared" si="119"/>
        <v>8.7619403880609852</v>
      </c>
      <c r="AU155" s="112">
        <f t="shared" si="118"/>
        <v>8.6971662461072263</v>
      </c>
      <c r="AV155" s="112"/>
      <c r="AW155" s="112"/>
      <c r="AX155" s="112"/>
      <c r="AY155" s="112"/>
      <c r="AZ155" s="112"/>
      <c r="BA155" s="112"/>
      <c r="BB155" s="112"/>
      <c r="BC155" s="112"/>
      <c r="BD155" s="112"/>
      <c r="BE155" s="112"/>
      <c r="BF155" s="112"/>
      <c r="BG155" s="112"/>
      <c r="BH155" s="112"/>
      <c r="BI155" s="112"/>
      <c r="BJ155" s="112"/>
      <c r="BK155" s="112"/>
      <c r="BL155" s="112"/>
      <c r="BM155" s="112"/>
      <c r="BN155" s="112"/>
      <c r="BO155" s="112"/>
      <c r="BP155" s="112"/>
    </row>
    <row r="156" spans="1:68" s="158" customFormat="1" ht="12.95" customHeight="1" x14ac:dyDescent="0.2">
      <c r="A156" s="11" t="s">
        <v>89</v>
      </c>
      <c r="B156" s="24"/>
      <c r="C156" s="11">
        <v>54136.3655</v>
      </c>
      <c r="D156" s="11">
        <v>1.1000000000000001E-3</v>
      </c>
      <c r="E156" s="224">
        <f t="shared" si="100"/>
        <v>25552.869581809478</v>
      </c>
      <c r="F156" s="112">
        <f t="shared" si="101"/>
        <v>25553</v>
      </c>
      <c r="G156" s="200">
        <f t="shared" si="99"/>
        <v>-8.9128599996911362E-2</v>
      </c>
      <c r="J156" s="158">
        <f>G156</f>
        <v>-8.9128599996911362E-2</v>
      </c>
      <c r="N156" s="158">
        <f t="shared" ca="1" si="120"/>
        <v>-9.7279878522658056E-2</v>
      </c>
      <c r="O156" s="218"/>
      <c r="P156" s="221">
        <f t="shared" si="102"/>
        <v>39117.8655</v>
      </c>
      <c r="R156" s="158">
        <f t="shared" ca="1" si="103"/>
        <v>6.6443341604299197E-5</v>
      </c>
      <c r="S156" s="156">
        <v>1</v>
      </c>
      <c r="T156" s="158">
        <f t="shared" ca="1" si="104"/>
        <v>6.6443341604299197E-5</v>
      </c>
      <c r="Y156" s="61"/>
      <c r="Z156" s="112">
        <f t="shared" si="105"/>
        <v>25553</v>
      </c>
      <c r="AA156" s="112">
        <f t="shared" si="106"/>
        <v>-8.5736694132866373E-2</v>
      </c>
      <c r="AB156" s="112">
        <f t="shared" si="107"/>
        <v>-7.2070477576900008E-2</v>
      </c>
      <c r="AC156" s="112">
        <f t="shared" si="108"/>
        <v>-39117.954628599997</v>
      </c>
      <c r="AD156" s="112">
        <f t="shared" si="109"/>
        <v>-3.3919058640449889E-3</v>
      </c>
      <c r="AE156" s="112">
        <f t="shared" si="110"/>
        <v>1.1505025390542783E-5</v>
      </c>
      <c r="AF156" s="112">
        <f t="shared" si="111"/>
        <v>-39117.954628599997</v>
      </c>
      <c r="AG156" s="139"/>
      <c r="AH156" s="112">
        <f t="shared" si="112"/>
        <v>-1.7058122420011354E-2</v>
      </c>
      <c r="AI156" s="112">
        <f t="shared" si="113"/>
        <v>0.91976398371146928</v>
      </c>
      <c r="AJ156" s="112">
        <f t="shared" si="114"/>
        <v>-0.4355568971282453</v>
      </c>
      <c r="AK156" s="112">
        <f t="shared" si="115"/>
        <v>5.5202810268121752E-2</v>
      </c>
      <c r="AL156" s="112">
        <f t="shared" si="116"/>
        <v>2.5389622177512452</v>
      </c>
      <c r="AM156" s="112">
        <f t="shared" si="117"/>
        <v>3.2177319511734845</v>
      </c>
      <c r="AN156" s="112">
        <f t="shared" si="119"/>
        <v>8.764510724531128</v>
      </c>
      <c r="AO156" s="112">
        <f t="shared" si="119"/>
        <v>8.7645107115000869</v>
      </c>
      <c r="AP156" s="112">
        <f t="shared" si="119"/>
        <v>8.7645108809041723</v>
      </c>
      <c r="AQ156" s="112">
        <f t="shared" si="119"/>
        <v>8.7645086786423523</v>
      </c>
      <c r="AR156" s="112">
        <f t="shared" si="119"/>
        <v>8.7645373078654938</v>
      </c>
      <c r="AS156" s="112">
        <f t="shared" si="119"/>
        <v>8.7641650806469293</v>
      </c>
      <c r="AT156" s="112">
        <f t="shared" si="119"/>
        <v>8.7689962994543951</v>
      </c>
      <c r="AU156" s="112">
        <f t="shared" si="118"/>
        <v>8.7047775925461988</v>
      </c>
      <c r="AV156" s="112"/>
      <c r="AW156" s="112"/>
      <c r="AX156" s="112"/>
      <c r="AY156" s="112"/>
      <c r="AZ156" s="112"/>
      <c r="BA156" s="112"/>
      <c r="BB156" s="112"/>
      <c r="BC156" s="112"/>
      <c r="BD156" s="112"/>
      <c r="BE156" s="112"/>
      <c r="BF156" s="112"/>
      <c r="BG156" s="112"/>
      <c r="BH156" s="112"/>
      <c r="BI156" s="112"/>
      <c r="BJ156" s="112"/>
      <c r="BK156" s="112"/>
      <c r="BL156" s="112"/>
      <c r="BM156" s="112"/>
      <c r="BN156" s="112"/>
      <c r="BO156" s="112"/>
      <c r="BP156" s="112"/>
    </row>
    <row r="157" spans="1:68" s="158" customFormat="1" ht="12.95" customHeight="1" x14ac:dyDescent="0.2">
      <c r="A157" s="140" t="s">
        <v>572</v>
      </c>
      <c r="B157" s="141" t="s">
        <v>75</v>
      </c>
      <c r="C157" s="142">
        <v>54153.106099999997</v>
      </c>
      <c r="D157" s="142" t="s">
        <v>125</v>
      </c>
      <c r="E157" s="224">
        <f t="shared" si="100"/>
        <v>25577.365408742269</v>
      </c>
      <c r="F157" s="112">
        <f t="shared" si="101"/>
        <v>25577.5</v>
      </c>
      <c r="G157" s="200">
        <f t="shared" si="99"/>
        <v>-9.1980499993951526E-2</v>
      </c>
      <c r="K157" s="158">
        <f>G157</f>
        <v>-9.1980499993951526E-2</v>
      </c>
      <c r="N157" s="158">
        <f t="shared" ca="1" si="120"/>
        <v>-9.7359505922344908E-2</v>
      </c>
      <c r="O157" s="218"/>
      <c r="P157" s="221">
        <f t="shared" si="102"/>
        <v>39134.606099999997</v>
      </c>
      <c r="R157" s="158">
        <f t="shared" ca="1" si="103"/>
        <v>2.8933704777691152E-5</v>
      </c>
      <c r="S157" s="156">
        <v>1</v>
      </c>
      <c r="T157" s="158">
        <f t="shared" ca="1" si="104"/>
        <v>2.8933704777691152E-5</v>
      </c>
      <c r="Y157" s="61"/>
      <c r="Z157" s="112">
        <f t="shared" si="105"/>
        <v>25577.5</v>
      </c>
      <c r="AA157" s="112">
        <f t="shared" si="106"/>
        <v>-8.5911916923780057E-2</v>
      </c>
      <c r="AB157" s="112">
        <f t="shared" si="107"/>
        <v>-7.4795978763130877E-2</v>
      </c>
      <c r="AC157" s="112">
        <f t="shared" si="108"/>
        <v>-39134.698080499991</v>
      </c>
      <c r="AD157" s="112">
        <f t="shared" si="109"/>
        <v>-6.0685830701714683E-3</v>
      </c>
      <c r="AE157" s="112">
        <f t="shared" si="110"/>
        <v>3.6827700479571765E-5</v>
      </c>
      <c r="AF157" s="112">
        <f t="shared" si="111"/>
        <v>-39134.698080499991</v>
      </c>
      <c r="AG157" s="139"/>
      <c r="AH157" s="112">
        <f t="shared" si="112"/>
        <v>-1.7184521230820655E-2</v>
      </c>
      <c r="AI157" s="112">
        <f t="shared" si="113"/>
        <v>0.91960659107860732</v>
      </c>
      <c r="AJ157" s="112">
        <f t="shared" si="114"/>
        <v>-0.43812697271875378</v>
      </c>
      <c r="AK157" s="112">
        <f t="shared" si="115"/>
        <v>5.4973342388373592E-2</v>
      </c>
      <c r="AL157" s="112">
        <f t="shared" si="116"/>
        <v>2.5418193247022485</v>
      </c>
      <c r="AM157" s="112">
        <f t="shared" si="117"/>
        <v>3.2340263717485938</v>
      </c>
      <c r="AN157" s="112">
        <f t="shared" si="119"/>
        <v>8.7676025699817828</v>
      </c>
      <c r="AO157" s="112">
        <f t="shared" si="119"/>
        <v>8.767602556809587</v>
      </c>
      <c r="AP157" s="112">
        <f t="shared" si="119"/>
        <v>8.7676027276393302</v>
      </c>
      <c r="AQ157" s="112">
        <f t="shared" si="119"/>
        <v>8.7676005121525105</v>
      </c>
      <c r="AR157" s="112">
        <f t="shared" si="119"/>
        <v>8.7676292444538984</v>
      </c>
      <c r="AS157" s="112">
        <f t="shared" si="119"/>
        <v>8.7672565702827008</v>
      </c>
      <c r="AT157" s="112">
        <f t="shared" si="119"/>
        <v>8.7720820889120326</v>
      </c>
      <c r="AU157" s="112">
        <f t="shared" si="118"/>
        <v>8.708107556613248</v>
      </c>
      <c r="AV157" s="112"/>
      <c r="AW157" s="112"/>
      <c r="AX157" s="112"/>
      <c r="AY157" s="112"/>
      <c r="AZ157" s="112"/>
      <c r="BA157" s="112"/>
      <c r="BB157" s="112"/>
      <c r="BC157" s="112"/>
      <c r="BD157" s="112"/>
      <c r="BE157" s="112"/>
      <c r="BF157" s="112"/>
      <c r="BG157" s="112"/>
      <c r="BH157" s="112"/>
      <c r="BI157" s="112"/>
      <c r="BJ157" s="112"/>
      <c r="BK157" s="112"/>
      <c r="BL157" s="112"/>
      <c r="BM157" s="112"/>
      <c r="BN157" s="112"/>
      <c r="BO157" s="112"/>
      <c r="BP157" s="112"/>
    </row>
    <row r="158" spans="1:68" s="158" customFormat="1" ht="12.95" customHeight="1" x14ac:dyDescent="0.2">
      <c r="A158" s="140" t="s">
        <v>534</v>
      </c>
      <c r="B158" s="141" t="s">
        <v>81</v>
      </c>
      <c r="C158" s="142">
        <v>54217.690699999999</v>
      </c>
      <c r="D158" s="142" t="s">
        <v>125</v>
      </c>
      <c r="E158" s="224">
        <f t="shared" si="100"/>
        <v>25671.86938017244</v>
      </c>
      <c r="F158" s="112">
        <f t="shared" si="101"/>
        <v>25672</v>
      </c>
      <c r="G158" s="200">
        <f t="shared" si="99"/>
        <v>-8.9266399991174694E-2</v>
      </c>
      <c r="N158" s="158">
        <f t="shared" ca="1" si="120"/>
        <v>-9.7666640178279918E-2</v>
      </c>
      <c r="O158" s="218"/>
      <c r="P158" s="221">
        <f t="shared" si="102"/>
        <v>39199.190699999999</v>
      </c>
      <c r="R158" s="158">
        <f t="shared" ca="1" si="103"/>
        <v>7.0564035201057602E-5</v>
      </c>
      <c r="S158" s="156">
        <v>1</v>
      </c>
      <c r="T158" s="158">
        <f t="shared" ca="1" si="104"/>
        <v>7.0564035201057602E-5</v>
      </c>
      <c r="Y158" s="61"/>
      <c r="Z158" s="112">
        <f t="shared" si="105"/>
        <v>25672</v>
      </c>
      <c r="AA158" s="112">
        <f t="shared" si="106"/>
        <v>-8.6585794632857788E-2</v>
      </c>
      <c r="AB158" s="112">
        <f t="shared" si="107"/>
        <v>-7.1596090223706138E-2</v>
      </c>
      <c r="AC158" s="112">
        <f t="shared" si="108"/>
        <v>-39199.27996639999</v>
      </c>
      <c r="AD158" s="112">
        <f t="shared" si="109"/>
        <v>-2.6806053583169065E-3</v>
      </c>
      <c r="AE158" s="112">
        <f t="shared" si="110"/>
        <v>7.185645087037311E-6</v>
      </c>
      <c r="AF158" s="112">
        <f t="shared" si="111"/>
        <v>-39199.27996639999</v>
      </c>
      <c r="AG158" s="139"/>
      <c r="AH158" s="112">
        <f t="shared" si="112"/>
        <v>-1.7670309767468553E-2</v>
      </c>
      <c r="AI158" s="112">
        <f t="shared" si="113"/>
        <v>0.91900615604940372</v>
      </c>
      <c r="AJ158" s="112">
        <f t="shared" si="114"/>
        <v>-0.44799829863877288</v>
      </c>
      <c r="AK158" s="112">
        <f t="shared" si="115"/>
        <v>5.4084802056197659E-2</v>
      </c>
      <c r="AL158" s="112">
        <f t="shared" si="116"/>
        <v>2.5528304961385304</v>
      </c>
      <c r="AM158" s="112">
        <f t="shared" si="117"/>
        <v>3.2982587949756037</v>
      </c>
      <c r="AN158" s="112">
        <f t="shared" si="119"/>
        <v>8.7795233354944155</v>
      </c>
      <c r="AO158" s="112">
        <f t="shared" si="119"/>
        <v>8.7795233217788731</v>
      </c>
      <c r="AP158" s="112">
        <f t="shared" si="119"/>
        <v>8.7795234980465455</v>
      </c>
      <c r="AQ158" s="112">
        <f t="shared" si="119"/>
        <v>8.7795212327102838</v>
      </c>
      <c r="AR158" s="112">
        <f t="shared" si="119"/>
        <v>8.7795503457996151</v>
      </c>
      <c r="AS158" s="112">
        <f t="shared" si="119"/>
        <v>8.7791761487781237</v>
      </c>
      <c r="AT158" s="112">
        <f t="shared" si="119"/>
        <v>8.7839777988210628</v>
      </c>
      <c r="AU158" s="112">
        <f t="shared" si="118"/>
        <v>8.7209517037290141</v>
      </c>
      <c r="AV158" s="112"/>
      <c r="AW158" s="112"/>
      <c r="AX158" s="112"/>
      <c r="AY158" s="112"/>
      <c r="AZ158" s="112"/>
      <c r="BA158" s="112"/>
      <c r="BB158" s="112"/>
      <c r="BC158" s="112"/>
      <c r="BD158" s="112"/>
      <c r="BE158" s="112"/>
      <c r="BF158" s="112"/>
      <c r="BG158" s="112"/>
      <c r="BH158" s="112"/>
      <c r="BI158" s="112"/>
      <c r="BJ158" s="112"/>
      <c r="BK158" s="112"/>
      <c r="BL158" s="112"/>
      <c r="BM158" s="112"/>
      <c r="BN158" s="112"/>
      <c r="BO158" s="112"/>
      <c r="BP158" s="112"/>
    </row>
    <row r="159" spans="1:68" s="158" customFormat="1" ht="12.95" customHeight="1" x14ac:dyDescent="0.2">
      <c r="A159" s="11" t="s">
        <v>91</v>
      </c>
      <c r="B159" s="25" t="s">
        <v>75</v>
      </c>
      <c r="C159" s="11">
        <v>54506.424299999999</v>
      </c>
      <c r="D159" s="11">
        <v>1.6999999999999999E-3</v>
      </c>
      <c r="E159" s="224">
        <f t="shared" si="100"/>
        <v>26094.361303716592</v>
      </c>
      <c r="F159" s="112">
        <f t="shared" si="101"/>
        <v>26094.5</v>
      </c>
      <c r="G159" s="200">
        <f t="shared" si="99"/>
        <v>-9.4785900000715628E-2</v>
      </c>
      <c r="J159" s="158">
        <f>G159</f>
        <v>-9.4785900000715628E-2</v>
      </c>
      <c r="N159" s="158">
        <f t="shared" ca="1" si="120"/>
        <v>-9.9039806560634838E-2</v>
      </c>
      <c r="O159" s="218"/>
      <c r="P159" s="221">
        <f t="shared" si="102"/>
        <v>39487.924299999999</v>
      </c>
      <c r="R159" s="158">
        <f t="shared" ca="1" si="103"/>
        <v>1.8095721020523687E-5</v>
      </c>
      <c r="S159" s="156">
        <v>1</v>
      </c>
      <c r="T159" s="158">
        <f t="shared" ca="1" si="104"/>
        <v>1.8095721020523687E-5</v>
      </c>
      <c r="Y159" s="61"/>
      <c r="Z159" s="112">
        <f t="shared" si="105"/>
        <v>26094.5</v>
      </c>
      <c r="AA159" s="112">
        <f t="shared" si="106"/>
        <v>-8.9558786883822392E-2</v>
      </c>
      <c r="AB159" s="112">
        <f t="shared" si="107"/>
        <v>-7.4979021462702189E-2</v>
      </c>
      <c r="AC159" s="112">
        <f t="shared" si="108"/>
        <v>-39488.019085899999</v>
      </c>
      <c r="AD159" s="112">
        <f t="shared" si="109"/>
        <v>-5.2271131168932367E-3</v>
      </c>
      <c r="AE159" s="112">
        <f t="shared" si="110"/>
        <v>2.7322711536797327E-5</v>
      </c>
      <c r="AF159" s="112">
        <f t="shared" si="111"/>
        <v>-39488.019085899999</v>
      </c>
      <c r="AG159" s="139"/>
      <c r="AH159" s="112">
        <f t="shared" si="112"/>
        <v>-1.9806878538013443E-2</v>
      </c>
      <c r="AI159" s="112">
        <f t="shared" si="113"/>
        <v>0.91645130933436092</v>
      </c>
      <c r="AJ159" s="112">
        <f t="shared" si="114"/>
        <v>-0.49130234844128068</v>
      </c>
      <c r="AK159" s="112">
        <f t="shared" si="115"/>
        <v>5.0047825721093647E-2</v>
      </c>
      <c r="AL159" s="112">
        <f t="shared" si="116"/>
        <v>2.6018897454785694</v>
      </c>
      <c r="AM159" s="112">
        <f t="shared" si="117"/>
        <v>3.615352278833373</v>
      </c>
      <c r="AN159" s="112">
        <f t="shared" si="119"/>
        <v>8.832727441772688</v>
      </c>
      <c r="AO159" s="112">
        <f t="shared" si="119"/>
        <v>8.8327274256928519</v>
      </c>
      <c r="AP159" s="112">
        <f t="shared" si="119"/>
        <v>8.8327276246624091</v>
      </c>
      <c r="AQ159" s="112">
        <f t="shared" si="119"/>
        <v>8.8327251626401644</v>
      </c>
      <c r="AR159" s="112">
        <f t="shared" si="119"/>
        <v>8.8327556270819105</v>
      </c>
      <c r="AS159" s="112">
        <f t="shared" si="119"/>
        <v>8.832378623831719</v>
      </c>
      <c r="AT159" s="112">
        <f t="shared" si="119"/>
        <v>8.8370374153810101</v>
      </c>
      <c r="AU159" s="112">
        <f t="shared" si="118"/>
        <v>8.7783765942730412</v>
      </c>
      <c r="AV159" s="112"/>
      <c r="AW159" s="112"/>
      <c r="AX159" s="112"/>
      <c r="AY159" s="112"/>
      <c r="AZ159" s="112"/>
      <c r="BA159" s="112"/>
      <c r="BB159" s="112"/>
      <c r="BC159" s="112"/>
      <c r="BD159" s="112"/>
      <c r="BE159" s="112"/>
      <c r="BF159" s="112"/>
      <c r="BG159" s="112"/>
      <c r="BH159" s="112"/>
      <c r="BI159" s="112"/>
      <c r="BJ159" s="112"/>
      <c r="BK159" s="112"/>
      <c r="BL159" s="112"/>
      <c r="BM159" s="112"/>
      <c r="BN159" s="112"/>
      <c r="BO159" s="112"/>
      <c r="BP159" s="112"/>
    </row>
    <row r="160" spans="1:68" s="158" customFormat="1" ht="12.95" customHeight="1" x14ac:dyDescent="0.2">
      <c r="A160" s="47" t="s">
        <v>101</v>
      </c>
      <c r="B160" s="25" t="s">
        <v>81</v>
      </c>
      <c r="C160" s="11">
        <v>54513.604700000004</v>
      </c>
      <c r="D160" s="11">
        <v>2.9999999999999997E-4</v>
      </c>
      <c r="E160" s="224">
        <f t="shared" si="100"/>
        <v>26104.868085773891</v>
      </c>
      <c r="F160" s="112">
        <f t="shared" si="101"/>
        <v>26105</v>
      </c>
      <c r="G160" s="200">
        <f t="shared" si="99"/>
        <v>-9.0150999989418779E-2</v>
      </c>
      <c r="K160" s="158">
        <f t="shared" ref="K160:K179" si="121">G160</f>
        <v>-9.0150999989418779E-2</v>
      </c>
      <c r="N160" s="158">
        <f t="shared" ca="1" si="120"/>
        <v>-9.9073932589072072E-2</v>
      </c>
      <c r="O160" s="218"/>
      <c r="P160" s="221">
        <f t="shared" si="102"/>
        <v>39495.104700000004</v>
      </c>
      <c r="R160" s="158">
        <f t="shared" ca="1" si="103"/>
        <v>7.9618726177955491E-5</v>
      </c>
      <c r="S160" s="156">
        <v>1</v>
      </c>
      <c r="T160" s="158">
        <f t="shared" ca="1" si="104"/>
        <v>7.9618726177955491E-5</v>
      </c>
      <c r="Y160" s="61"/>
      <c r="Z160" s="112">
        <f t="shared" si="105"/>
        <v>26105</v>
      </c>
      <c r="AA160" s="112">
        <f t="shared" si="106"/>
        <v>-8.9631815367632581E-2</v>
      </c>
      <c r="AB160" s="112">
        <f t="shared" si="107"/>
        <v>-7.0291786069851467E-2</v>
      </c>
      <c r="AC160" s="112">
        <f t="shared" si="108"/>
        <v>-39495.194850999993</v>
      </c>
      <c r="AD160" s="112">
        <f t="shared" si="109"/>
        <v>-5.1918462178619784E-4</v>
      </c>
      <c r="AE160" s="112">
        <f t="shared" si="110"/>
        <v>2.695526714992773E-7</v>
      </c>
      <c r="AF160" s="112">
        <f t="shared" si="111"/>
        <v>-39495.194850999993</v>
      </c>
      <c r="AG160" s="139"/>
      <c r="AH160" s="112">
        <f t="shared" si="112"/>
        <v>-1.9859213919567312E-2</v>
      </c>
      <c r="AI160" s="112">
        <f t="shared" si="113"/>
        <v>0.91639052307462732</v>
      </c>
      <c r="AJ160" s="112">
        <f t="shared" si="114"/>
        <v>-0.4923609314772201</v>
      </c>
      <c r="AK160" s="112">
        <f t="shared" si="115"/>
        <v>4.9946210463029016E-2</v>
      </c>
      <c r="AL160" s="112">
        <f t="shared" si="116"/>
        <v>2.6031055430314147</v>
      </c>
      <c r="AM160" s="112">
        <f t="shared" si="117"/>
        <v>3.623924725282714</v>
      </c>
      <c r="AN160" s="112">
        <f t="shared" si="119"/>
        <v>8.8340478151785788</v>
      </c>
      <c r="AO160" s="112">
        <f t="shared" si="119"/>
        <v>8.8340477990422528</v>
      </c>
      <c r="AP160" s="112">
        <f t="shared" si="119"/>
        <v>8.8340479985338156</v>
      </c>
      <c r="AQ160" s="112">
        <f t="shared" si="119"/>
        <v>8.8340455322402427</v>
      </c>
      <c r="AR160" s="112">
        <f t="shared" si="119"/>
        <v>8.834076022486439</v>
      </c>
      <c r="AS160" s="112">
        <f t="shared" si="119"/>
        <v>8.8336990344576094</v>
      </c>
      <c r="AT160" s="112">
        <f t="shared" si="119"/>
        <v>8.8383535330274281</v>
      </c>
      <c r="AU160" s="112">
        <f t="shared" si="118"/>
        <v>8.7798037217303477</v>
      </c>
      <c r="AV160" s="112"/>
      <c r="AW160" s="112"/>
      <c r="AX160" s="112"/>
      <c r="AY160" s="112"/>
      <c r="AZ160" s="112"/>
      <c r="BA160" s="112"/>
      <c r="BB160" s="112"/>
      <c r="BC160" s="112"/>
      <c r="BD160" s="112"/>
      <c r="BE160" s="112"/>
      <c r="BF160" s="112"/>
      <c r="BG160" s="112"/>
      <c r="BH160" s="112"/>
      <c r="BI160" s="112"/>
      <c r="BJ160" s="112"/>
      <c r="BK160" s="112"/>
      <c r="BL160" s="112"/>
      <c r="BM160" s="112"/>
      <c r="BN160" s="112"/>
      <c r="BO160" s="112"/>
      <c r="BP160" s="112"/>
    </row>
    <row r="161" spans="1:68" s="158" customFormat="1" ht="12.95" customHeight="1" x14ac:dyDescent="0.2">
      <c r="A161" s="47" t="s">
        <v>103</v>
      </c>
      <c r="B161" s="25" t="s">
        <v>81</v>
      </c>
      <c r="C161" s="11">
        <v>54530.691700000003</v>
      </c>
      <c r="D161" s="11">
        <v>5.0000000000000001E-4</v>
      </c>
      <c r="E161" s="224">
        <f t="shared" si="100"/>
        <v>26129.870785486008</v>
      </c>
      <c r="F161" s="112">
        <f t="shared" si="101"/>
        <v>26130</v>
      </c>
      <c r="G161" s="200">
        <f t="shared" si="99"/>
        <v>-8.8305999997828621E-2</v>
      </c>
      <c r="K161" s="158">
        <f t="shared" si="121"/>
        <v>-8.8305999997828621E-2</v>
      </c>
      <c r="N161" s="158">
        <f t="shared" ca="1" si="120"/>
        <v>-9.9155185037732116E-2</v>
      </c>
      <c r="O161" s="218"/>
      <c r="P161" s="221">
        <f t="shared" si="102"/>
        <v>39512.191700000003</v>
      </c>
      <c r="R161" s="158">
        <f t="shared" ca="1" si="103"/>
        <v>1.177048160300658E-4</v>
      </c>
      <c r="S161" s="156">
        <v>1</v>
      </c>
      <c r="T161" s="158">
        <f t="shared" ca="1" si="104"/>
        <v>1.177048160300658E-4</v>
      </c>
      <c r="Y161" s="61"/>
      <c r="Z161" s="112">
        <f t="shared" si="105"/>
        <v>26130</v>
      </c>
      <c r="AA161" s="112">
        <f t="shared" si="106"/>
        <v>-8.9805520970752478E-2</v>
      </c>
      <c r="AB161" s="112">
        <f t="shared" si="107"/>
        <v>-6.8322331465072134E-2</v>
      </c>
      <c r="AC161" s="112">
        <f t="shared" si="108"/>
        <v>-39512.280006000001</v>
      </c>
      <c r="AD161" s="112">
        <f t="shared" si="109"/>
        <v>1.4995209729238568E-3</v>
      </c>
      <c r="AE161" s="112">
        <f t="shared" si="110"/>
        <v>2.2485631482385102E-6</v>
      </c>
      <c r="AF161" s="112">
        <f t="shared" si="111"/>
        <v>-39512.280006000001</v>
      </c>
      <c r="AG161" s="139"/>
      <c r="AH161" s="112">
        <f t="shared" si="112"/>
        <v>-1.9983668532756481E-2</v>
      </c>
      <c r="AI161" s="112">
        <f t="shared" si="113"/>
        <v>0.91624632368493442</v>
      </c>
      <c r="AJ161" s="112">
        <f t="shared" si="114"/>
        <v>-0.49487787216734336</v>
      </c>
      <c r="AK161" s="112">
        <f t="shared" si="115"/>
        <v>4.9704026748975165E-2</v>
      </c>
      <c r="AL161" s="112">
        <f t="shared" si="116"/>
        <v>2.6059996513261412</v>
      </c>
      <c r="AM161" s="112">
        <f t="shared" si="117"/>
        <v>3.644483521137909</v>
      </c>
      <c r="AN161" s="112">
        <f t="shared" ref="AN161:AT170" si="122">$AU161+$AB$7*SIN(AO161)</f>
        <v>8.8371912096096921</v>
      </c>
      <c r="AO161" s="112">
        <f t="shared" si="122"/>
        <v>8.8371911933394731</v>
      </c>
      <c r="AP161" s="112">
        <f t="shared" si="122"/>
        <v>8.837191394064206</v>
      </c>
      <c r="AQ161" s="112">
        <f t="shared" si="122"/>
        <v>8.8371889177329539</v>
      </c>
      <c r="AR161" s="112">
        <f t="shared" si="122"/>
        <v>8.8372194678255127</v>
      </c>
      <c r="AS161" s="112">
        <f t="shared" si="122"/>
        <v>8.8368425328546536</v>
      </c>
      <c r="AT161" s="112">
        <f t="shared" si="122"/>
        <v>8.8414866669243999</v>
      </c>
      <c r="AU161" s="112">
        <f t="shared" si="118"/>
        <v>8.783201644247745</v>
      </c>
      <c r="AV161" s="112"/>
      <c r="AW161" s="112"/>
      <c r="AX161" s="112"/>
      <c r="AY161" s="112"/>
      <c r="AZ161" s="112"/>
      <c r="BA161" s="112"/>
      <c r="BB161" s="112"/>
      <c r="BC161" s="112"/>
      <c r="BD161" s="112"/>
      <c r="BE161" s="112"/>
      <c r="BF161" s="112"/>
      <c r="BG161" s="112"/>
      <c r="BH161" s="112"/>
      <c r="BI161" s="112"/>
      <c r="BJ161" s="112"/>
      <c r="BK161" s="112"/>
      <c r="BL161" s="112"/>
      <c r="BM161" s="112"/>
      <c r="BN161" s="112"/>
      <c r="BO161" s="112"/>
      <c r="BP161" s="112"/>
    </row>
    <row r="162" spans="1:68" s="158" customFormat="1" ht="12.95" customHeight="1" x14ac:dyDescent="0.2">
      <c r="A162" s="47" t="s">
        <v>104</v>
      </c>
      <c r="B162" s="25" t="s">
        <v>81</v>
      </c>
      <c r="C162" s="11">
        <v>54797.900800000003</v>
      </c>
      <c r="D162" s="11">
        <v>2.0000000000000001E-4</v>
      </c>
      <c r="E162" s="224">
        <f t="shared" si="100"/>
        <v>26520.866799276926</v>
      </c>
      <c r="F162" s="112">
        <f t="shared" si="101"/>
        <v>26521</v>
      </c>
      <c r="G162" s="200">
        <f t="shared" si="99"/>
        <v>-9.1030199997476302E-2</v>
      </c>
      <c r="K162" s="158">
        <f t="shared" si="121"/>
        <v>-9.1030199997476302E-2</v>
      </c>
      <c r="N162" s="158">
        <f t="shared" ca="1" si="120"/>
        <v>-0.10042597333477538</v>
      </c>
      <c r="O162" s="218"/>
      <c r="P162" s="221">
        <f t="shared" si="102"/>
        <v>39779.400800000003</v>
      </c>
      <c r="R162" s="158">
        <f t="shared" ca="1" si="103"/>
        <v>8.828055660590018E-5</v>
      </c>
      <c r="S162" s="156">
        <v>1</v>
      </c>
      <c r="T162" s="158">
        <f t="shared" ca="1" si="104"/>
        <v>8.828055660590018E-5</v>
      </c>
      <c r="Y162" s="61"/>
      <c r="Z162" s="112">
        <f t="shared" si="105"/>
        <v>26521</v>
      </c>
      <c r="AA162" s="112">
        <f t="shared" si="106"/>
        <v>-9.2490041994570449E-2</v>
      </c>
      <c r="AB162" s="112">
        <f t="shared" si="107"/>
        <v>-6.9128941790693996E-2</v>
      </c>
      <c r="AC162" s="112">
        <f t="shared" si="108"/>
        <v>-39779.491830200001</v>
      </c>
      <c r="AD162" s="112">
        <f t="shared" si="109"/>
        <v>1.4598419970941467E-3</v>
      </c>
      <c r="AE162" s="112">
        <f t="shared" si="110"/>
        <v>2.1311386564798266E-6</v>
      </c>
      <c r="AF162" s="112">
        <f t="shared" si="111"/>
        <v>-39779.491830200001</v>
      </c>
      <c r="AG162" s="139"/>
      <c r="AH162" s="112">
        <f t="shared" si="112"/>
        <v>-2.1901258206782306E-2</v>
      </c>
      <c r="AI162" s="112">
        <f t="shared" si="113"/>
        <v>0.91408836011175487</v>
      </c>
      <c r="AJ162" s="112">
        <f t="shared" si="114"/>
        <v>-0.53359279994610831</v>
      </c>
      <c r="AK162" s="112">
        <f t="shared" si="115"/>
        <v>4.5873289647289435E-2</v>
      </c>
      <c r="AL162" s="112">
        <f t="shared" si="116"/>
        <v>2.6511483764561428</v>
      </c>
      <c r="AM162" s="112">
        <f t="shared" si="117"/>
        <v>3.9958649445767058</v>
      </c>
      <c r="AN162" s="112">
        <f t="shared" si="122"/>
        <v>8.8862913247322606</v>
      </c>
      <c r="AO162" s="112">
        <f t="shared" si="122"/>
        <v>8.8862913065063296</v>
      </c>
      <c r="AP162" s="112">
        <f t="shared" si="122"/>
        <v>8.8862915244950713</v>
      </c>
      <c r="AQ162" s="112">
        <f t="shared" si="122"/>
        <v>8.8862889172688142</v>
      </c>
      <c r="AR162" s="112">
        <f t="shared" si="122"/>
        <v>8.8863201003963734</v>
      </c>
      <c r="AS162" s="112">
        <f t="shared" si="122"/>
        <v>8.8859471037126294</v>
      </c>
      <c r="AT162" s="112">
        <f t="shared" si="122"/>
        <v>8.8904032762934673</v>
      </c>
      <c r="AU162" s="112">
        <f t="shared" si="118"/>
        <v>8.8363451524198506</v>
      </c>
      <c r="AV162" s="112"/>
      <c r="AW162" s="112"/>
      <c r="AX162" s="112"/>
      <c r="AY162" s="112"/>
      <c r="AZ162" s="112"/>
      <c r="BA162" s="112"/>
      <c r="BB162" s="112"/>
      <c r="BC162" s="112"/>
      <c r="BD162" s="112"/>
      <c r="BE162" s="112"/>
      <c r="BF162" s="112"/>
      <c r="BG162" s="112"/>
      <c r="BH162" s="112"/>
      <c r="BI162" s="112"/>
      <c r="BJ162" s="112"/>
      <c r="BK162" s="112"/>
      <c r="BL162" s="112"/>
      <c r="BM162" s="112"/>
      <c r="BN162" s="112"/>
      <c r="BO162" s="112"/>
      <c r="BP162" s="112"/>
    </row>
    <row r="163" spans="1:68" s="158" customFormat="1" ht="12.95" customHeight="1" x14ac:dyDescent="0.2">
      <c r="A163" s="153" t="s">
        <v>716</v>
      </c>
      <c r="B163" s="156" t="s">
        <v>81</v>
      </c>
      <c r="C163" s="157">
        <v>54818.401189999997</v>
      </c>
      <c r="D163" s="157">
        <v>4.2000000000000002E-4</v>
      </c>
      <c r="E163" s="224">
        <f t="shared" si="100"/>
        <v>26550.864171264471</v>
      </c>
      <c r="F163" s="112">
        <f t="shared" si="101"/>
        <v>26551</v>
      </c>
      <c r="G163" s="200">
        <f t="shared" si="99"/>
        <v>-9.2826200001582038E-2</v>
      </c>
      <c r="K163" s="158">
        <f t="shared" si="121"/>
        <v>-9.2826200001582038E-2</v>
      </c>
      <c r="N163" s="158">
        <f t="shared" ca="1" si="120"/>
        <v>-0.10052347627316745</v>
      </c>
      <c r="O163" s="218"/>
      <c r="P163" s="221">
        <f t="shared" si="102"/>
        <v>39799.901189999997</v>
      </c>
      <c r="R163" s="158">
        <f t="shared" ca="1" si="103"/>
        <v>5.9248062001111791E-5</v>
      </c>
      <c r="S163" s="156">
        <v>1</v>
      </c>
      <c r="T163" s="158">
        <f t="shared" ca="1" si="104"/>
        <v>5.9248062001111791E-5</v>
      </c>
      <c r="X163" s="158" t="s">
        <v>714</v>
      </c>
      <c r="Y163" s="61"/>
      <c r="Z163" s="112">
        <f t="shared" si="105"/>
        <v>26551</v>
      </c>
      <c r="AA163" s="112">
        <f t="shared" si="106"/>
        <v>-9.2693451538419305E-2</v>
      </c>
      <c r="AB163" s="112">
        <f t="shared" si="107"/>
        <v>-7.0780115645040845E-2</v>
      </c>
      <c r="AC163" s="112">
        <f t="shared" si="108"/>
        <v>-39799.994016199998</v>
      </c>
      <c r="AD163" s="112">
        <f t="shared" si="109"/>
        <v>-1.3274846316273237E-4</v>
      </c>
      <c r="AE163" s="112">
        <f t="shared" si="110"/>
        <v>1.7622154472067314E-8</v>
      </c>
      <c r="AF163" s="112">
        <f t="shared" si="111"/>
        <v>-39799.994016199998</v>
      </c>
      <c r="AG163" s="139"/>
      <c r="AH163" s="112">
        <f t="shared" si="112"/>
        <v>-2.2046084356541189E-2</v>
      </c>
      <c r="AI163" s="112">
        <f t="shared" si="113"/>
        <v>0.91393036052650345</v>
      </c>
      <c r="AJ163" s="112">
        <f t="shared" si="114"/>
        <v>-0.53651202497894634</v>
      </c>
      <c r="AK163" s="112">
        <f t="shared" si="115"/>
        <v>4.5576153109426996E-2</v>
      </c>
      <c r="AL163" s="112">
        <f t="shared" si="116"/>
        <v>2.654603825134175</v>
      </c>
      <c r="AM163" s="112">
        <f t="shared" si="117"/>
        <v>4.0253829483761683</v>
      </c>
      <c r="AN163" s="112">
        <f t="shared" si="122"/>
        <v>8.8900538925523218</v>
      </c>
      <c r="AO163" s="112">
        <f t="shared" si="122"/>
        <v>8.890053874189352</v>
      </c>
      <c r="AP163" s="112">
        <f t="shared" si="122"/>
        <v>8.8900540933261247</v>
      </c>
      <c r="AQ163" s="112">
        <f t="shared" si="122"/>
        <v>8.8900514782283437</v>
      </c>
      <c r="AR163" s="112">
        <f t="shared" si="122"/>
        <v>8.8900826855809392</v>
      </c>
      <c r="AS163" s="112">
        <f t="shared" si="122"/>
        <v>8.8897102340004484</v>
      </c>
      <c r="AT163" s="112">
        <f t="shared" si="122"/>
        <v>8.8941500092622192</v>
      </c>
      <c r="AU163" s="112">
        <f t="shared" si="118"/>
        <v>8.840422659440728</v>
      </c>
      <c r="AV163" s="112"/>
      <c r="AW163" s="112"/>
      <c r="AX163" s="112"/>
      <c r="AY163" s="112"/>
      <c r="AZ163" s="112"/>
      <c r="BA163" s="112"/>
      <c r="BB163" s="112"/>
      <c r="BC163" s="112"/>
      <c r="BD163" s="112"/>
      <c r="BE163" s="112"/>
      <c r="BF163" s="112"/>
      <c r="BG163" s="112"/>
      <c r="BH163" s="112"/>
      <c r="BI163" s="112"/>
      <c r="BJ163" s="112"/>
      <c r="BK163" s="112"/>
      <c r="BL163" s="112"/>
      <c r="BM163" s="112"/>
      <c r="BN163" s="112"/>
      <c r="BO163" s="112"/>
      <c r="BP163" s="112"/>
    </row>
    <row r="164" spans="1:68" s="158" customFormat="1" ht="12.95" customHeight="1" x14ac:dyDescent="0.2">
      <c r="A164" s="153" t="s">
        <v>716</v>
      </c>
      <c r="B164" s="156" t="s">
        <v>81</v>
      </c>
      <c r="C164" s="157">
        <v>54818.40122</v>
      </c>
      <c r="D164" s="157">
        <v>4.6000000000000001E-4</v>
      </c>
      <c r="E164" s="224">
        <f t="shared" si="100"/>
        <v>26550.864215162233</v>
      </c>
      <c r="F164" s="112">
        <f t="shared" si="101"/>
        <v>26551</v>
      </c>
      <c r="G164" s="200">
        <f t="shared" si="99"/>
        <v>-9.2796199998701923E-2</v>
      </c>
      <c r="K164" s="158">
        <f t="shared" si="121"/>
        <v>-9.2796199998701923E-2</v>
      </c>
      <c r="N164" s="158">
        <f t="shared" ca="1" si="120"/>
        <v>-0.10052347627316745</v>
      </c>
      <c r="O164" s="218"/>
      <c r="P164" s="221">
        <f t="shared" si="102"/>
        <v>39799.90122</v>
      </c>
      <c r="R164" s="158">
        <f t="shared" ca="1" si="103"/>
        <v>5.9710798621917799E-5</v>
      </c>
      <c r="S164" s="156">
        <v>1</v>
      </c>
      <c r="T164" s="158">
        <f t="shared" ca="1" si="104"/>
        <v>5.9710798621917799E-5</v>
      </c>
      <c r="X164" s="158" t="s">
        <v>714</v>
      </c>
      <c r="Y164" s="61"/>
      <c r="Z164" s="112">
        <f t="shared" si="105"/>
        <v>26551</v>
      </c>
      <c r="AA164" s="112">
        <f t="shared" si="106"/>
        <v>-9.2693451538419305E-2</v>
      </c>
      <c r="AB164" s="112">
        <f t="shared" si="107"/>
        <v>-7.075011564216073E-2</v>
      </c>
      <c r="AC164" s="112">
        <f t="shared" si="108"/>
        <v>-39799.994016199998</v>
      </c>
      <c r="AD164" s="112">
        <f t="shared" si="109"/>
        <v>-1.027484602826173E-4</v>
      </c>
      <c r="AE164" s="112">
        <f t="shared" si="110"/>
        <v>1.0557246090448586E-8</v>
      </c>
      <c r="AF164" s="112">
        <f t="shared" si="111"/>
        <v>-39799.994016199998</v>
      </c>
      <c r="AG164" s="139"/>
      <c r="AH164" s="112">
        <f t="shared" si="112"/>
        <v>-2.2046084356541189E-2</v>
      </c>
      <c r="AI164" s="112">
        <f t="shared" si="113"/>
        <v>0.91393036052650345</v>
      </c>
      <c r="AJ164" s="112">
        <f t="shared" si="114"/>
        <v>-0.53651202497894634</v>
      </c>
      <c r="AK164" s="112">
        <f t="shared" si="115"/>
        <v>4.5576153109426996E-2</v>
      </c>
      <c r="AL164" s="112">
        <f t="shared" si="116"/>
        <v>2.654603825134175</v>
      </c>
      <c r="AM164" s="112">
        <f t="shared" si="117"/>
        <v>4.0253829483761683</v>
      </c>
      <c r="AN164" s="112">
        <f t="shared" si="122"/>
        <v>8.8900538925523218</v>
      </c>
      <c r="AO164" s="112">
        <f t="shared" si="122"/>
        <v>8.890053874189352</v>
      </c>
      <c r="AP164" s="112">
        <f t="shared" si="122"/>
        <v>8.8900540933261247</v>
      </c>
      <c r="AQ164" s="112">
        <f t="shared" si="122"/>
        <v>8.8900514782283437</v>
      </c>
      <c r="AR164" s="112">
        <f t="shared" si="122"/>
        <v>8.8900826855809392</v>
      </c>
      <c r="AS164" s="112">
        <f t="shared" si="122"/>
        <v>8.8897102340004484</v>
      </c>
      <c r="AT164" s="112">
        <f t="shared" si="122"/>
        <v>8.8941500092622192</v>
      </c>
      <c r="AU164" s="112">
        <f t="shared" si="118"/>
        <v>8.840422659440728</v>
      </c>
      <c r="AV164" s="112"/>
      <c r="AW164" s="112"/>
      <c r="AX164" s="112"/>
      <c r="AY164" s="112"/>
      <c r="AZ164" s="112"/>
      <c r="BA164" s="112"/>
      <c r="BB164" s="112"/>
      <c r="BC164" s="112"/>
      <c r="BD164" s="112"/>
      <c r="BE164" s="112"/>
      <c r="BF164" s="112"/>
      <c r="BG164" s="112"/>
      <c r="BH164" s="112"/>
      <c r="BI164" s="112"/>
      <c r="BJ164" s="112"/>
      <c r="BK164" s="112"/>
      <c r="BL164" s="112"/>
      <c r="BM164" s="112"/>
      <c r="BN164" s="112"/>
      <c r="BO164" s="112"/>
      <c r="BP164" s="112"/>
    </row>
    <row r="165" spans="1:68" s="158" customFormat="1" ht="12.95" customHeight="1" x14ac:dyDescent="0.2">
      <c r="A165" s="153" t="s">
        <v>716</v>
      </c>
      <c r="B165" s="156" t="s">
        <v>81</v>
      </c>
      <c r="C165" s="157">
        <v>54818.401290000002</v>
      </c>
      <c r="D165" s="157">
        <v>2.7999999999999998E-4</v>
      </c>
      <c r="E165" s="224">
        <f t="shared" si="100"/>
        <v>26550.864317590338</v>
      </c>
      <c r="F165" s="112">
        <f t="shared" si="101"/>
        <v>26551</v>
      </c>
      <c r="G165" s="200">
        <f t="shared" si="99"/>
        <v>-9.2726199996832293E-2</v>
      </c>
      <c r="K165" s="158">
        <f t="shared" si="121"/>
        <v>-9.2726199996832293E-2</v>
      </c>
      <c r="N165" s="158">
        <f t="shared" ca="1" si="120"/>
        <v>-0.10052347627316745</v>
      </c>
      <c r="O165" s="218"/>
      <c r="P165" s="221">
        <f t="shared" si="102"/>
        <v>39799.901290000002</v>
      </c>
      <c r="R165" s="158">
        <f t="shared" ca="1" si="103"/>
        <v>6.0797517329499017E-5</v>
      </c>
      <c r="S165" s="156">
        <v>1</v>
      </c>
      <c r="T165" s="158">
        <f t="shared" ca="1" si="104"/>
        <v>6.0797517329499017E-5</v>
      </c>
      <c r="X165" s="158" t="s">
        <v>714</v>
      </c>
      <c r="Y165" s="61"/>
      <c r="Z165" s="112">
        <f t="shared" si="105"/>
        <v>26551</v>
      </c>
      <c r="AA165" s="112">
        <f t="shared" si="106"/>
        <v>-9.2693451538419305E-2</v>
      </c>
      <c r="AB165" s="112">
        <f t="shared" si="107"/>
        <v>-7.06801156402911E-2</v>
      </c>
      <c r="AC165" s="112">
        <f t="shared" si="108"/>
        <v>-39799.994016199998</v>
      </c>
      <c r="AD165" s="112">
        <f t="shared" si="109"/>
        <v>-3.2748458412987236E-5</v>
      </c>
      <c r="AE165" s="112">
        <f t="shared" si="110"/>
        <v>1.0724615284271546E-9</v>
      </c>
      <c r="AF165" s="112">
        <f t="shared" si="111"/>
        <v>-39799.994016199998</v>
      </c>
      <c r="AG165" s="139"/>
      <c r="AH165" s="112">
        <f t="shared" si="112"/>
        <v>-2.2046084356541189E-2</v>
      </c>
      <c r="AI165" s="112">
        <f t="shared" si="113"/>
        <v>0.91393036052650345</v>
      </c>
      <c r="AJ165" s="112">
        <f t="shared" si="114"/>
        <v>-0.53651202497894634</v>
      </c>
      <c r="AK165" s="112">
        <f t="shared" si="115"/>
        <v>4.5576153109426996E-2</v>
      </c>
      <c r="AL165" s="112">
        <f t="shared" si="116"/>
        <v>2.654603825134175</v>
      </c>
      <c r="AM165" s="112">
        <f t="shared" si="117"/>
        <v>4.0253829483761683</v>
      </c>
      <c r="AN165" s="112">
        <f t="shared" si="122"/>
        <v>8.8900538925523218</v>
      </c>
      <c r="AO165" s="112">
        <f t="shared" si="122"/>
        <v>8.890053874189352</v>
      </c>
      <c r="AP165" s="112">
        <f t="shared" si="122"/>
        <v>8.8900540933261247</v>
      </c>
      <c r="AQ165" s="112">
        <f t="shared" si="122"/>
        <v>8.8900514782283437</v>
      </c>
      <c r="AR165" s="112">
        <f t="shared" si="122"/>
        <v>8.8900826855809392</v>
      </c>
      <c r="AS165" s="112">
        <f t="shared" si="122"/>
        <v>8.8897102340004484</v>
      </c>
      <c r="AT165" s="112">
        <f t="shared" si="122"/>
        <v>8.8941500092622192</v>
      </c>
      <c r="AU165" s="112">
        <f t="shared" si="118"/>
        <v>8.840422659440728</v>
      </c>
      <c r="AV165" s="112"/>
      <c r="AW165" s="112"/>
      <c r="AX165" s="112"/>
      <c r="AY165" s="112"/>
      <c r="AZ165" s="112"/>
      <c r="BA165" s="112"/>
      <c r="BB165" s="112"/>
      <c r="BC165" s="112"/>
      <c r="BD165" s="112"/>
      <c r="BE165" s="112"/>
      <c r="BF165" s="112"/>
      <c r="BG165" s="112"/>
      <c r="BH165" s="112"/>
      <c r="BI165" s="112"/>
      <c r="BJ165" s="112"/>
      <c r="BK165" s="112"/>
      <c r="BL165" s="112"/>
      <c r="BM165" s="112"/>
      <c r="BN165" s="112"/>
      <c r="BO165" s="112"/>
      <c r="BP165" s="112"/>
    </row>
    <row r="166" spans="1:68" s="158" customFormat="1" ht="12.95" customHeight="1" x14ac:dyDescent="0.2">
      <c r="A166" s="153" t="s">
        <v>716</v>
      </c>
      <c r="B166" s="156" t="s">
        <v>81</v>
      </c>
      <c r="C166" s="157">
        <v>54818.401449999998</v>
      </c>
      <c r="D166" s="157">
        <v>3.8999999999999999E-4</v>
      </c>
      <c r="E166" s="224">
        <f t="shared" si="100"/>
        <v>26550.864551711707</v>
      </c>
      <c r="F166" s="112">
        <f t="shared" si="101"/>
        <v>26551</v>
      </c>
      <c r="G166" s="200">
        <f t="shared" si="99"/>
        <v>-9.2566200000874233E-2</v>
      </c>
      <c r="K166" s="158">
        <f t="shared" si="121"/>
        <v>-9.2566200000874233E-2</v>
      </c>
      <c r="N166" s="158">
        <f t="shared" ca="1" si="120"/>
        <v>-0.10052347627316745</v>
      </c>
      <c r="O166" s="218"/>
      <c r="P166" s="221">
        <f t="shared" si="102"/>
        <v>39799.901449999998</v>
      </c>
      <c r="R166" s="158">
        <f t="shared" ca="1" si="103"/>
        <v>6.331824567360061E-5</v>
      </c>
      <c r="S166" s="156">
        <v>1</v>
      </c>
      <c r="T166" s="158">
        <f t="shared" ca="1" si="104"/>
        <v>6.331824567360061E-5</v>
      </c>
      <c r="X166" s="158" t="s">
        <v>714</v>
      </c>
      <c r="Y166" s="61"/>
      <c r="Z166" s="112">
        <f t="shared" si="105"/>
        <v>26551</v>
      </c>
      <c r="AA166" s="112">
        <f t="shared" si="106"/>
        <v>-9.2693451538419305E-2</v>
      </c>
      <c r="AB166" s="112">
        <f t="shared" si="107"/>
        <v>-7.052011564433304E-2</v>
      </c>
      <c r="AC166" s="112">
        <f t="shared" si="108"/>
        <v>-39799.994016199998</v>
      </c>
      <c r="AD166" s="112">
        <f t="shared" si="109"/>
        <v>1.2725153754507279E-4</v>
      </c>
      <c r="AE166" s="112">
        <f t="shared" si="110"/>
        <v>1.6192953807585071E-8</v>
      </c>
      <c r="AF166" s="112">
        <f t="shared" si="111"/>
        <v>-39799.994016199998</v>
      </c>
      <c r="AG166" s="139"/>
      <c r="AH166" s="112">
        <f t="shared" si="112"/>
        <v>-2.2046084356541189E-2</v>
      </c>
      <c r="AI166" s="112">
        <f t="shared" si="113"/>
        <v>0.91393036052650345</v>
      </c>
      <c r="AJ166" s="112">
        <f t="shared" si="114"/>
        <v>-0.53651202497894634</v>
      </c>
      <c r="AK166" s="112">
        <f t="shared" si="115"/>
        <v>4.5576153109426996E-2</v>
      </c>
      <c r="AL166" s="112">
        <f t="shared" si="116"/>
        <v>2.654603825134175</v>
      </c>
      <c r="AM166" s="112">
        <f t="shared" si="117"/>
        <v>4.0253829483761683</v>
      </c>
      <c r="AN166" s="112">
        <f t="shared" si="122"/>
        <v>8.8900538925523218</v>
      </c>
      <c r="AO166" s="112">
        <f t="shared" si="122"/>
        <v>8.890053874189352</v>
      </c>
      <c r="AP166" s="112">
        <f t="shared" si="122"/>
        <v>8.8900540933261247</v>
      </c>
      <c r="AQ166" s="112">
        <f t="shared" si="122"/>
        <v>8.8900514782283437</v>
      </c>
      <c r="AR166" s="112">
        <f t="shared" si="122"/>
        <v>8.8900826855809392</v>
      </c>
      <c r="AS166" s="112">
        <f t="shared" si="122"/>
        <v>8.8897102340004484</v>
      </c>
      <c r="AT166" s="112">
        <f t="shared" si="122"/>
        <v>8.8941500092622192</v>
      </c>
      <c r="AU166" s="112">
        <f t="shared" si="118"/>
        <v>8.840422659440728</v>
      </c>
      <c r="AV166" s="112"/>
      <c r="AW166" s="112"/>
      <c r="AX166" s="112"/>
      <c r="AY166" s="112"/>
      <c r="AZ166" s="112"/>
      <c r="BA166" s="112"/>
      <c r="BB166" s="112"/>
      <c r="BC166" s="112"/>
      <c r="BD166" s="112"/>
      <c r="BE166" s="112"/>
      <c r="BF166" s="112"/>
      <c r="BG166" s="112"/>
      <c r="BH166" s="112"/>
      <c r="BI166" s="112"/>
      <c r="BJ166" s="112"/>
      <c r="BK166" s="112"/>
      <c r="BL166" s="112"/>
      <c r="BM166" s="112"/>
      <c r="BN166" s="112"/>
      <c r="BO166" s="112"/>
      <c r="BP166" s="112"/>
    </row>
    <row r="167" spans="1:68" s="158" customFormat="1" ht="12.95" customHeight="1" x14ac:dyDescent="0.2">
      <c r="A167" s="153" t="s">
        <v>716</v>
      </c>
      <c r="B167" s="156" t="s">
        <v>81</v>
      </c>
      <c r="C167" s="157">
        <v>54838.214350000002</v>
      </c>
      <c r="D167" s="157">
        <v>2.4000000000000001E-4</v>
      </c>
      <c r="E167" s="224">
        <f t="shared" si="100"/>
        <v>26579.855948043794</v>
      </c>
      <c r="F167" s="112">
        <f t="shared" si="101"/>
        <v>26580</v>
      </c>
      <c r="G167" s="200">
        <f t="shared" si="99"/>
        <v>-9.8445999996329192E-2</v>
      </c>
      <c r="K167" s="158">
        <f t="shared" si="121"/>
        <v>-9.8445999996329192E-2</v>
      </c>
      <c r="N167" s="158">
        <f t="shared" ca="1" si="120"/>
        <v>-0.10061772911361311</v>
      </c>
      <c r="O167" s="218"/>
      <c r="P167" s="221">
        <f t="shared" si="102"/>
        <v>39819.714350000002</v>
      </c>
      <c r="R167" s="158">
        <f t="shared" ca="1" si="103"/>
        <v>4.7164073588587763E-6</v>
      </c>
      <c r="S167" s="156">
        <v>1</v>
      </c>
      <c r="T167" s="158">
        <f t="shared" ca="1" si="104"/>
        <v>4.7164073588587763E-6</v>
      </c>
      <c r="X167" s="158" t="s">
        <v>714</v>
      </c>
      <c r="Y167" s="61"/>
      <c r="Z167" s="112">
        <f t="shared" si="105"/>
        <v>26580</v>
      </c>
      <c r="AA167" s="112">
        <f t="shared" si="106"/>
        <v>-9.2889725188078684E-2</v>
      </c>
      <c r="AB167" s="112">
        <f t="shared" si="107"/>
        <v>-7.6260237321849389E-2</v>
      </c>
      <c r="AC167" s="112">
        <f t="shared" si="108"/>
        <v>-39819.812795999998</v>
      </c>
      <c r="AD167" s="112">
        <f t="shared" si="109"/>
        <v>-5.5562748082505081E-3</v>
      </c>
      <c r="AE167" s="112">
        <f t="shared" si="110"/>
        <v>3.0872189744799224E-5</v>
      </c>
      <c r="AF167" s="112">
        <f t="shared" si="111"/>
        <v>-39819.812795999998</v>
      </c>
      <c r="AG167" s="139"/>
      <c r="AH167" s="112">
        <f t="shared" si="112"/>
        <v>-2.21857626744798E-2</v>
      </c>
      <c r="AI167" s="112">
        <f t="shared" si="113"/>
        <v>0.91377865569461381</v>
      </c>
      <c r="AJ167" s="112">
        <f t="shared" si="114"/>
        <v>-0.53932690061905242</v>
      </c>
      <c r="AK167" s="112">
        <f t="shared" si="115"/>
        <v>4.5288501383062625E-2</v>
      </c>
      <c r="AL167" s="112">
        <f t="shared" si="116"/>
        <v>2.6579429605060096</v>
      </c>
      <c r="AM167" s="112">
        <f t="shared" si="117"/>
        <v>4.054300071846221</v>
      </c>
      <c r="AN167" s="112">
        <f t="shared" si="122"/>
        <v>8.8936904252595053</v>
      </c>
      <c r="AO167" s="112">
        <f t="shared" si="122"/>
        <v>8.8936904067661402</v>
      </c>
      <c r="AP167" s="112">
        <f t="shared" si="122"/>
        <v>8.8936906269861549</v>
      </c>
      <c r="AQ167" s="112">
        <f t="shared" si="122"/>
        <v>8.8936880045922315</v>
      </c>
      <c r="AR167" s="112">
        <f t="shared" si="122"/>
        <v>8.8937192319631926</v>
      </c>
      <c r="AS167" s="112">
        <f t="shared" si="122"/>
        <v>8.8933473403576855</v>
      </c>
      <c r="AT167" s="112">
        <f t="shared" si="122"/>
        <v>8.8977710019681133</v>
      </c>
      <c r="AU167" s="112">
        <f t="shared" si="118"/>
        <v>8.8443642495609112</v>
      </c>
      <c r="AV167" s="112"/>
      <c r="AW167" s="112"/>
      <c r="AX167" s="112"/>
      <c r="AY167" s="112"/>
      <c r="AZ167" s="112"/>
      <c r="BA167" s="112"/>
      <c r="BB167" s="112"/>
      <c r="BC167" s="112"/>
      <c r="BD167" s="112"/>
      <c r="BE167" s="112"/>
      <c r="BF167" s="112"/>
      <c r="BG167" s="112"/>
      <c r="BH167" s="112"/>
      <c r="BI167" s="112"/>
      <c r="BJ167" s="112"/>
      <c r="BK167" s="112"/>
      <c r="BL167" s="112"/>
      <c r="BM167" s="112"/>
      <c r="BN167" s="112"/>
      <c r="BO167" s="112"/>
      <c r="BP167" s="112"/>
    </row>
    <row r="168" spans="1:68" s="158" customFormat="1" ht="12.95" customHeight="1" x14ac:dyDescent="0.2">
      <c r="A168" s="153" t="s">
        <v>716</v>
      </c>
      <c r="B168" s="156" t="s">
        <v>81</v>
      </c>
      <c r="C168" s="157">
        <v>54838.214829999997</v>
      </c>
      <c r="D168" s="157">
        <v>1.8000000000000001E-4</v>
      </c>
      <c r="E168" s="224">
        <f t="shared" si="100"/>
        <v>26579.856650407914</v>
      </c>
      <c r="F168" s="112">
        <f t="shared" si="101"/>
        <v>26580</v>
      </c>
      <c r="G168" s="200">
        <f t="shared" si="99"/>
        <v>-9.7966000001179054E-2</v>
      </c>
      <c r="K168" s="158">
        <f t="shared" si="121"/>
        <v>-9.7966000001179054E-2</v>
      </c>
      <c r="N168" s="158">
        <f t="shared" ca="1" si="120"/>
        <v>-0.10061772911361311</v>
      </c>
      <c r="O168" s="218"/>
      <c r="P168" s="221">
        <f t="shared" si="102"/>
        <v>39819.714829999997</v>
      </c>
      <c r="R168" s="158">
        <f t="shared" ca="1" si="103"/>
        <v>7.0316672857302938E-6</v>
      </c>
      <c r="S168" s="156">
        <v>1</v>
      </c>
      <c r="T168" s="158">
        <f t="shared" ca="1" si="104"/>
        <v>7.0316672857302938E-6</v>
      </c>
      <c r="X168" s="158" t="s">
        <v>714</v>
      </c>
      <c r="Y168" s="61"/>
      <c r="Z168" s="112">
        <f t="shared" si="105"/>
        <v>26580</v>
      </c>
      <c r="AA168" s="112">
        <f t="shared" si="106"/>
        <v>-9.2889725188078684E-2</v>
      </c>
      <c r="AB168" s="112">
        <f t="shared" si="107"/>
        <v>-7.5780237326699251E-2</v>
      </c>
      <c r="AC168" s="112">
        <f t="shared" si="108"/>
        <v>-39819.812795999998</v>
      </c>
      <c r="AD168" s="112">
        <f t="shared" si="109"/>
        <v>-5.0762748131003704E-3</v>
      </c>
      <c r="AE168" s="112">
        <f t="shared" si="110"/>
        <v>2.5768565978117202E-5</v>
      </c>
      <c r="AF168" s="112">
        <f t="shared" si="111"/>
        <v>-39819.812795999998</v>
      </c>
      <c r="AG168" s="139"/>
      <c r="AH168" s="112">
        <f t="shared" si="112"/>
        <v>-2.21857626744798E-2</v>
      </c>
      <c r="AI168" s="112">
        <f t="shared" si="113"/>
        <v>0.91377865569461381</v>
      </c>
      <c r="AJ168" s="112">
        <f t="shared" si="114"/>
        <v>-0.53932690061905242</v>
      </c>
      <c r="AK168" s="112">
        <f t="shared" si="115"/>
        <v>4.5288501383062625E-2</v>
      </c>
      <c r="AL168" s="112">
        <f t="shared" si="116"/>
        <v>2.6579429605060096</v>
      </c>
      <c r="AM168" s="112">
        <f t="shared" si="117"/>
        <v>4.054300071846221</v>
      </c>
      <c r="AN168" s="112">
        <f t="shared" si="122"/>
        <v>8.8936904252595053</v>
      </c>
      <c r="AO168" s="112">
        <f t="shared" si="122"/>
        <v>8.8936904067661402</v>
      </c>
      <c r="AP168" s="112">
        <f t="shared" si="122"/>
        <v>8.8936906269861549</v>
      </c>
      <c r="AQ168" s="112">
        <f t="shared" si="122"/>
        <v>8.8936880045922315</v>
      </c>
      <c r="AR168" s="112">
        <f t="shared" si="122"/>
        <v>8.8937192319631926</v>
      </c>
      <c r="AS168" s="112">
        <f t="shared" si="122"/>
        <v>8.8933473403576855</v>
      </c>
      <c r="AT168" s="112">
        <f t="shared" si="122"/>
        <v>8.8977710019681133</v>
      </c>
      <c r="AU168" s="112">
        <f t="shared" si="118"/>
        <v>8.8443642495609112</v>
      </c>
      <c r="AV168" s="112"/>
      <c r="AW168" s="112"/>
      <c r="AX168" s="112"/>
      <c r="AY168" s="112"/>
      <c r="AZ168" s="112"/>
      <c r="BA168" s="112"/>
      <c r="BB168" s="112"/>
      <c r="BC168" s="112"/>
      <c r="BD168" s="112"/>
      <c r="BE168" s="112"/>
      <c r="BF168" s="112"/>
      <c r="BG168" s="112"/>
      <c r="BH168" s="112"/>
      <c r="BI168" s="112"/>
      <c r="BJ168" s="112"/>
      <c r="BK168" s="112"/>
      <c r="BL168" s="112"/>
      <c r="BM168" s="112"/>
      <c r="BN168" s="112"/>
      <c r="BO168" s="112"/>
      <c r="BP168" s="112"/>
    </row>
    <row r="169" spans="1:68" s="158" customFormat="1" ht="12.95" customHeight="1" x14ac:dyDescent="0.2">
      <c r="A169" s="153" t="s">
        <v>716</v>
      </c>
      <c r="B169" s="156" t="s">
        <v>81</v>
      </c>
      <c r="C169" s="157">
        <v>54838.21862</v>
      </c>
      <c r="D169" s="157">
        <v>2.1000000000000001E-4</v>
      </c>
      <c r="E169" s="224">
        <f t="shared" si="100"/>
        <v>26579.862196158014</v>
      </c>
      <c r="F169" s="112">
        <f t="shared" si="101"/>
        <v>26580</v>
      </c>
      <c r="G169" s="200">
        <f t="shared" si="99"/>
        <v>-9.417599999869708E-2</v>
      </c>
      <c r="K169" s="158">
        <f t="shared" si="121"/>
        <v>-9.417599999869708E-2</v>
      </c>
      <c r="N169" s="158">
        <f t="shared" ca="1" si="120"/>
        <v>-0.10061772911361311</v>
      </c>
      <c r="O169" s="218"/>
      <c r="P169" s="221">
        <f t="shared" si="102"/>
        <v>39819.71862</v>
      </c>
      <c r="R169" s="158">
        <f t="shared" ca="1" si="103"/>
        <v>4.1495873989956838E-5</v>
      </c>
      <c r="S169" s="156">
        <v>1</v>
      </c>
      <c r="T169" s="158">
        <f t="shared" ca="1" si="104"/>
        <v>4.1495873989956838E-5</v>
      </c>
      <c r="X169" s="158" t="s">
        <v>714</v>
      </c>
      <c r="Y169" s="61"/>
      <c r="Z169" s="112">
        <f t="shared" si="105"/>
        <v>26580</v>
      </c>
      <c r="AA169" s="112">
        <f t="shared" si="106"/>
        <v>-9.2889725188078684E-2</v>
      </c>
      <c r="AB169" s="112">
        <f t="shared" si="107"/>
        <v>-7.1990237324217277E-2</v>
      </c>
      <c r="AC169" s="112">
        <f t="shared" si="108"/>
        <v>-39819.812795999998</v>
      </c>
      <c r="AD169" s="112">
        <f t="shared" si="109"/>
        <v>-1.2862748106183958E-3</v>
      </c>
      <c r="AE169" s="112">
        <f t="shared" si="110"/>
        <v>1.65450288843139E-6</v>
      </c>
      <c r="AF169" s="112">
        <f t="shared" si="111"/>
        <v>-39819.812795999998</v>
      </c>
      <c r="AG169" s="139"/>
      <c r="AH169" s="112">
        <f t="shared" si="112"/>
        <v>-2.21857626744798E-2</v>
      </c>
      <c r="AI169" s="112">
        <f t="shared" si="113"/>
        <v>0.91377865569461381</v>
      </c>
      <c r="AJ169" s="112">
        <f t="shared" si="114"/>
        <v>-0.53932690061905242</v>
      </c>
      <c r="AK169" s="112">
        <f t="shared" si="115"/>
        <v>4.5288501383062625E-2</v>
      </c>
      <c r="AL169" s="112">
        <f t="shared" si="116"/>
        <v>2.6579429605060096</v>
      </c>
      <c r="AM169" s="112">
        <f t="shared" si="117"/>
        <v>4.054300071846221</v>
      </c>
      <c r="AN169" s="112">
        <f t="shared" si="122"/>
        <v>8.8936904252595053</v>
      </c>
      <c r="AO169" s="112">
        <f t="shared" si="122"/>
        <v>8.8936904067661402</v>
      </c>
      <c r="AP169" s="112">
        <f t="shared" si="122"/>
        <v>8.8936906269861549</v>
      </c>
      <c r="AQ169" s="112">
        <f t="shared" si="122"/>
        <v>8.8936880045922315</v>
      </c>
      <c r="AR169" s="112">
        <f t="shared" si="122"/>
        <v>8.8937192319631926</v>
      </c>
      <c r="AS169" s="112">
        <f t="shared" si="122"/>
        <v>8.8933473403576855</v>
      </c>
      <c r="AT169" s="112">
        <f t="shared" si="122"/>
        <v>8.8977710019681133</v>
      </c>
      <c r="AU169" s="112">
        <f t="shared" si="118"/>
        <v>8.8443642495609112</v>
      </c>
      <c r="AV169" s="112"/>
      <c r="AW169" s="112"/>
      <c r="AX169" s="112"/>
      <c r="AY169" s="112"/>
      <c r="AZ169" s="112"/>
      <c r="BA169" s="112"/>
      <c r="BB169" s="112"/>
      <c r="BC169" s="112"/>
      <c r="BD169" s="112"/>
      <c r="BE169" s="112"/>
      <c r="BF169" s="112"/>
      <c r="BG169" s="112"/>
      <c r="BH169" s="112"/>
      <c r="BI169" s="112"/>
      <c r="BJ169" s="112"/>
      <c r="BK169" s="112"/>
      <c r="BL169" s="112"/>
      <c r="BM169" s="112"/>
      <c r="BN169" s="112"/>
      <c r="BO169" s="112"/>
      <c r="BP169" s="112"/>
    </row>
    <row r="170" spans="1:68" s="158" customFormat="1" ht="12.95" customHeight="1" x14ac:dyDescent="0.2">
      <c r="A170" s="153" t="s">
        <v>716</v>
      </c>
      <c r="B170" s="156" t="s">
        <v>75</v>
      </c>
      <c r="C170" s="157">
        <v>54841.290459999997</v>
      </c>
      <c r="D170" s="157">
        <v>2.7999999999999998E-4</v>
      </c>
      <c r="E170" s="224">
        <f t="shared" si="100"/>
        <v>26584.357092458336</v>
      </c>
      <c r="F170" s="112">
        <f t="shared" si="101"/>
        <v>26584.5</v>
      </c>
      <c r="G170" s="200">
        <f t="shared" si="99"/>
        <v>-9.7663900000043213E-2</v>
      </c>
      <c r="K170" s="158">
        <f t="shared" si="121"/>
        <v>-9.7663900000043213E-2</v>
      </c>
      <c r="N170" s="158">
        <f t="shared" ca="1" si="120"/>
        <v>-0.10063235455437192</v>
      </c>
      <c r="O170" s="218"/>
      <c r="P170" s="221">
        <f t="shared" si="102"/>
        <v>39822.790459999997</v>
      </c>
      <c r="R170" s="158">
        <f t="shared" ca="1" si="103"/>
        <v>8.8117224411148207E-6</v>
      </c>
      <c r="S170" s="156">
        <v>1</v>
      </c>
      <c r="T170" s="158">
        <f t="shared" ca="1" si="104"/>
        <v>8.8117224411148207E-6</v>
      </c>
      <c r="X170" s="158" t="s">
        <v>714</v>
      </c>
      <c r="Y170" s="61"/>
      <c r="Z170" s="112">
        <f t="shared" si="105"/>
        <v>26584.5</v>
      </c>
      <c r="AA170" s="112">
        <f t="shared" si="106"/>
        <v>-9.2920150014281347E-2</v>
      </c>
      <c r="AB170" s="112">
        <f t="shared" si="107"/>
        <v>-7.5456491424974417E-2</v>
      </c>
      <c r="AC170" s="112">
        <f t="shared" si="108"/>
        <v>-39822.888123899997</v>
      </c>
      <c r="AD170" s="112">
        <f t="shared" si="109"/>
        <v>-4.7437499857618665E-3</v>
      </c>
      <c r="AE170" s="112">
        <f t="shared" si="110"/>
        <v>2.2503163927415707E-5</v>
      </c>
      <c r="AF170" s="112">
        <f t="shared" si="111"/>
        <v>-39822.888123899997</v>
      </c>
      <c r="AG170" s="139"/>
      <c r="AH170" s="112">
        <f t="shared" si="112"/>
        <v>-2.2207408575068793E-2</v>
      </c>
      <c r="AI170" s="112">
        <f t="shared" si="113"/>
        <v>0.91375520589750803</v>
      </c>
      <c r="AJ170" s="112">
        <f t="shared" si="114"/>
        <v>-0.53976306998529988</v>
      </c>
      <c r="AK170" s="112">
        <f t="shared" si="115"/>
        <v>4.5243828988828699E-2</v>
      </c>
      <c r="AL170" s="112">
        <f t="shared" si="116"/>
        <v>2.6584610029884037</v>
      </c>
      <c r="AM170" s="112">
        <f t="shared" si="117"/>
        <v>4.0588214638864164</v>
      </c>
      <c r="AN170" s="112">
        <f t="shared" si="122"/>
        <v>8.8942546607907662</v>
      </c>
      <c r="AO170" s="112">
        <f t="shared" si="122"/>
        <v>8.8942546422773532</v>
      </c>
      <c r="AP170" s="112">
        <f t="shared" si="122"/>
        <v>8.8942548626630895</v>
      </c>
      <c r="AQ170" s="112">
        <f t="shared" si="122"/>
        <v>8.8942522391648016</v>
      </c>
      <c r="AR170" s="112">
        <f t="shared" si="122"/>
        <v>8.8942834693414525</v>
      </c>
      <c r="AS170" s="112">
        <f t="shared" si="122"/>
        <v>8.893911667540463</v>
      </c>
      <c r="AT170" s="112">
        <f t="shared" si="122"/>
        <v>8.8983328056555049</v>
      </c>
      <c r="AU170" s="112">
        <f t="shared" si="118"/>
        <v>8.8449758756140415</v>
      </c>
      <c r="AV170" s="112"/>
      <c r="AW170" s="112"/>
      <c r="AX170" s="112"/>
      <c r="AY170" s="112"/>
      <c r="AZ170" s="112"/>
      <c r="BA170" s="112"/>
      <c r="BB170" s="112"/>
      <c r="BC170" s="112"/>
      <c r="BD170" s="112"/>
      <c r="BE170" s="112"/>
      <c r="BF170" s="112"/>
      <c r="BG170" s="112"/>
      <c r="BH170" s="112"/>
      <c r="BI170" s="112"/>
      <c r="BJ170" s="112"/>
      <c r="BK170" s="112"/>
      <c r="BL170" s="112"/>
      <c r="BM170" s="112"/>
      <c r="BN170" s="112"/>
      <c r="BO170" s="112"/>
      <c r="BP170" s="112"/>
    </row>
    <row r="171" spans="1:68" s="158" customFormat="1" ht="12.95" customHeight="1" x14ac:dyDescent="0.2">
      <c r="A171" s="153" t="s">
        <v>716</v>
      </c>
      <c r="B171" s="156" t="s">
        <v>75</v>
      </c>
      <c r="C171" s="157">
        <v>54841.290840000001</v>
      </c>
      <c r="D171" s="157">
        <v>4.6999999999999999E-4</v>
      </c>
      <c r="E171" s="224">
        <f t="shared" si="100"/>
        <v>26584.357648496614</v>
      </c>
      <c r="F171" s="112">
        <f t="shared" si="101"/>
        <v>26584.5</v>
      </c>
      <c r="G171" s="200">
        <f t="shared" si="99"/>
        <v>-9.7283899995090906E-2</v>
      </c>
      <c r="K171" s="158">
        <f t="shared" si="121"/>
        <v>-9.7283899995090906E-2</v>
      </c>
      <c r="N171" s="158">
        <f t="shared" ca="1" si="120"/>
        <v>-0.10063235455437192</v>
      </c>
      <c r="O171" s="218"/>
      <c r="P171" s="221">
        <f t="shared" si="102"/>
        <v>39822.790840000001</v>
      </c>
      <c r="R171" s="158">
        <f t="shared" ca="1" si="103"/>
        <v>1.121214793556979E-5</v>
      </c>
      <c r="S171" s="156">
        <v>1</v>
      </c>
      <c r="T171" s="158">
        <f t="shared" ca="1" si="104"/>
        <v>1.121214793556979E-5</v>
      </c>
      <c r="X171" s="158" t="s">
        <v>714</v>
      </c>
      <c r="Y171" s="61"/>
      <c r="Z171" s="112">
        <f t="shared" si="105"/>
        <v>26584.5</v>
      </c>
      <c r="AA171" s="112">
        <f t="shared" si="106"/>
        <v>-9.2920150014281347E-2</v>
      </c>
      <c r="AB171" s="112">
        <f t="shared" si="107"/>
        <v>-7.507649142002211E-2</v>
      </c>
      <c r="AC171" s="112">
        <f t="shared" si="108"/>
        <v>-39822.888123899997</v>
      </c>
      <c r="AD171" s="112">
        <f t="shared" si="109"/>
        <v>-4.3637499808095587E-3</v>
      </c>
      <c r="AE171" s="112">
        <f t="shared" si="110"/>
        <v>1.9042313895015424E-5</v>
      </c>
      <c r="AF171" s="112">
        <f t="shared" si="111"/>
        <v>-39822.888123899997</v>
      </c>
      <c r="AG171" s="139"/>
      <c r="AH171" s="112">
        <f t="shared" si="112"/>
        <v>-2.2207408575068793E-2</v>
      </c>
      <c r="AI171" s="112">
        <f t="shared" si="113"/>
        <v>0.91375520589750803</v>
      </c>
      <c r="AJ171" s="112">
        <f t="shared" si="114"/>
        <v>-0.53976306998529988</v>
      </c>
      <c r="AK171" s="112">
        <f t="shared" si="115"/>
        <v>4.5243828988828699E-2</v>
      </c>
      <c r="AL171" s="112">
        <f t="shared" si="116"/>
        <v>2.6584610029884037</v>
      </c>
      <c r="AM171" s="112">
        <f t="shared" si="117"/>
        <v>4.0588214638864164</v>
      </c>
      <c r="AN171" s="112">
        <f t="shared" ref="AN171:AT180" si="123">$AU171+$AB$7*SIN(AO171)</f>
        <v>8.8942546607907662</v>
      </c>
      <c r="AO171" s="112">
        <f t="shared" si="123"/>
        <v>8.8942546422773532</v>
      </c>
      <c r="AP171" s="112">
        <f t="shared" si="123"/>
        <v>8.8942548626630895</v>
      </c>
      <c r="AQ171" s="112">
        <f t="shared" si="123"/>
        <v>8.8942522391648016</v>
      </c>
      <c r="AR171" s="112">
        <f t="shared" si="123"/>
        <v>8.8942834693414525</v>
      </c>
      <c r="AS171" s="112">
        <f t="shared" si="123"/>
        <v>8.893911667540463</v>
      </c>
      <c r="AT171" s="112">
        <f t="shared" si="123"/>
        <v>8.8983328056555049</v>
      </c>
      <c r="AU171" s="112">
        <f t="shared" si="118"/>
        <v>8.8449758756140415</v>
      </c>
      <c r="AV171" s="112"/>
      <c r="AW171" s="112"/>
      <c r="AX171" s="112"/>
      <c r="AY171" s="112"/>
      <c r="AZ171" s="112"/>
      <c r="BA171" s="112"/>
      <c r="BB171" s="112"/>
      <c r="BC171" s="112"/>
      <c r="BD171" s="112"/>
      <c r="BE171" s="112"/>
      <c r="BF171" s="112"/>
      <c r="BG171" s="112"/>
      <c r="BH171" s="112"/>
      <c r="BI171" s="112"/>
      <c r="BJ171" s="112"/>
      <c r="BK171" s="112"/>
      <c r="BL171" s="112"/>
      <c r="BM171" s="112"/>
      <c r="BN171" s="112"/>
      <c r="BO171" s="112"/>
      <c r="BP171" s="112"/>
    </row>
    <row r="172" spans="1:68" s="158" customFormat="1" ht="12.95" customHeight="1" x14ac:dyDescent="0.2">
      <c r="A172" s="153" t="s">
        <v>716</v>
      </c>
      <c r="B172" s="156" t="s">
        <v>75</v>
      </c>
      <c r="C172" s="157">
        <v>54841.29135</v>
      </c>
      <c r="D172" s="157">
        <v>4.0999999999999999E-4</v>
      </c>
      <c r="E172" s="224">
        <f t="shared" si="100"/>
        <v>26584.358394758496</v>
      </c>
      <c r="F172" s="112">
        <f t="shared" si="101"/>
        <v>26584.5</v>
      </c>
      <c r="G172" s="200">
        <f t="shared" si="99"/>
        <v>-9.6773899997060653E-2</v>
      </c>
      <c r="K172" s="158">
        <f t="shared" si="121"/>
        <v>-9.6773899997060653E-2</v>
      </c>
      <c r="N172" s="158">
        <f t="shared" ca="1" si="120"/>
        <v>-0.10063235455437192</v>
      </c>
      <c r="O172" s="218"/>
      <c r="P172" s="221">
        <f t="shared" si="102"/>
        <v>39822.79135</v>
      </c>
      <c r="R172" s="158">
        <f t="shared" ca="1" si="103"/>
        <v>1.4887671570836061E-5</v>
      </c>
      <c r="S172" s="156">
        <v>1</v>
      </c>
      <c r="T172" s="158">
        <f t="shared" ca="1" si="104"/>
        <v>1.4887671570836061E-5</v>
      </c>
      <c r="X172" s="158" t="s">
        <v>714</v>
      </c>
      <c r="Y172" s="61"/>
      <c r="Z172" s="112">
        <f t="shared" si="105"/>
        <v>26584.5</v>
      </c>
      <c r="AA172" s="112">
        <f t="shared" si="106"/>
        <v>-9.2920150014281347E-2</v>
      </c>
      <c r="AB172" s="112">
        <f t="shared" si="107"/>
        <v>-7.4566491421991857E-2</v>
      </c>
      <c r="AC172" s="112">
        <f t="shared" si="108"/>
        <v>-39822.888123899997</v>
      </c>
      <c r="AD172" s="112">
        <f t="shared" si="109"/>
        <v>-3.8537499827793059E-3</v>
      </c>
      <c r="AE172" s="112">
        <f t="shared" si="110"/>
        <v>1.48513889297715E-5</v>
      </c>
      <c r="AF172" s="112">
        <f t="shared" si="111"/>
        <v>-39822.888123899997</v>
      </c>
      <c r="AG172" s="139"/>
      <c r="AH172" s="112">
        <f t="shared" si="112"/>
        <v>-2.2207408575068793E-2</v>
      </c>
      <c r="AI172" s="112">
        <f t="shared" si="113"/>
        <v>0.91375520589750803</v>
      </c>
      <c r="AJ172" s="112">
        <f t="shared" si="114"/>
        <v>-0.53976306998529988</v>
      </c>
      <c r="AK172" s="112">
        <f t="shared" si="115"/>
        <v>4.5243828988828699E-2</v>
      </c>
      <c r="AL172" s="112">
        <f t="shared" si="116"/>
        <v>2.6584610029884037</v>
      </c>
      <c r="AM172" s="112">
        <f t="shared" si="117"/>
        <v>4.0588214638864164</v>
      </c>
      <c r="AN172" s="112">
        <f t="shared" si="123"/>
        <v>8.8942546607907662</v>
      </c>
      <c r="AO172" s="112">
        <f t="shared" si="123"/>
        <v>8.8942546422773532</v>
      </c>
      <c r="AP172" s="112">
        <f t="shared" si="123"/>
        <v>8.8942548626630895</v>
      </c>
      <c r="AQ172" s="112">
        <f t="shared" si="123"/>
        <v>8.8942522391648016</v>
      </c>
      <c r="AR172" s="112">
        <f t="shared" si="123"/>
        <v>8.8942834693414525</v>
      </c>
      <c r="AS172" s="112">
        <f t="shared" si="123"/>
        <v>8.893911667540463</v>
      </c>
      <c r="AT172" s="112">
        <f t="shared" si="123"/>
        <v>8.8983328056555049</v>
      </c>
      <c r="AU172" s="112">
        <f t="shared" si="118"/>
        <v>8.8449758756140415</v>
      </c>
      <c r="AV172" s="112"/>
      <c r="AW172" s="112"/>
      <c r="AX172" s="112"/>
      <c r="AY172" s="112"/>
      <c r="AZ172" s="112"/>
      <c r="BA172" s="112"/>
      <c r="BB172" s="112"/>
      <c r="BC172" s="112"/>
      <c r="BD172" s="112"/>
      <c r="BE172" s="112"/>
      <c r="BF172" s="112"/>
      <c r="BG172" s="112"/>
      <c r="BH172" s="112"/>
      <c r="BI172" s="112"/>
      <c r="BJ172" s="112"/>
      <c r="BK172" s="112"/>
      <c r="BL172" s="112"/>
      <c r="BM172" s="112"/>
      <c r="BN172" s="112"/>
      <c r="BO172" s="112"/>
      <c r="BP172" s="112"/>
    </row>
    <row r="173" spans="1:68" s="158" customFormat="1" ht="12.95" customHeight="1" x14ac:dyDescent="0.2">
      <c r="A173" s="11" t="s">
        <v>92</v>
      </c>
      <c r="B173" s="25" t="s">
        <v>81</v>
      </c>
      <c r="C173" s="11">
        <v>54849.834199999998</v>
      </c>
      <c r="D173" s="11">
        <v>4.0000000000000002E-4</v>
      </c>
      <c r="E173" s="224">
        <f t="shared" si="100"/>
        <v>26596.858793496463</v>
      </c>
      <c r="F173" s="112">
        <f t="shared" si="101"/>
        <v>26597</v>
      </c>
      <c r="G173" s="200">
        <f t="shared" si="99"/>
        <v>-9.650139999575913E-2</v>
      </c>
      <c r="K173" s="158">
        <f t="shared" si="121"/>
        <v>-9.650139999575913E-2</v>
      </c>
      <c r="N173" s="158">
        <f t="shared" ca="1" si="120"/>
        <v>-0.10067298077870195</v>
      </c>
      <c r="O173" s="218"/>
      <c r="P173" s="221">
        <f t="shared" si="102"/>
        <v>39831.334199999998</v>
      </c>
      <c r="R173" s="158">
        <f t="shared" ca="1" si="103"/>
        <v>1.7402086228617796E-5</v>
      </c>
      <c r="S173" s="156">
        <v>1</v>
      </c>
      <c r="T173" s="158">
        <f t="shared" ca="1" si="104"/>
        <v>1.7402086228617796E-5</v>
      </c>
      <c r="Y173" s="61"/>
      <c r="Z173" s="112">
        <f t="shared" si="105"/>
        <v>26597</v>
      </c>
      <c r="AA173" s="112">
        <f t="shared" si="106"/>
        <v>-9.3004619013190959E-2</v>
      </c>
      <c r="AB173" s="112">
        <f t="shared" si="107"/>
        <v>-7.4233903944296298E-2</v>
      </c>
      <c r="AC173" s="112">
        <f t="shared" si="108"/>
        <v>-39831.430701399993</v>
      </c>
      <c r="AD173" s="112">
        <f t="shared" si="109"/>
        <v>-3.4967809825681706E-3</v>
      </c>
      <c r="AE173" s="112">
        <f t="shared" si="110"/>
        <v>1.2227477240050421E-5</v>
      </c>
      <c r="AF173" s="112">
        <f t="shared" si="111"/>
        <v>-39831.430701399993</v>
      </c>
      <c r="AG173" s="139"/>
      <c r="AH173" s="112">
        <f t="shared" si="112"/>
        <v>-2.2267496051462832E-2</v>
      </c>
      <c r="AI173" s="112">
        <f t="shared" si="113"/>
        <v>0.91369019532067164</v>
      </c>
      <c r="AJ173" s="112">
        <f t="shared" si="114"/>
        <v>-0.54097377395560997</v>
      </c>
      <c r="AK173" s="112">
        <f t="shared" si="115"/>
        <v>4.511968736114879E-2</v>
      </c>
      <c r="AL173" s="112">
        <f t="shared" si="116"/>
        <v>2.6598998705368593</v>
      </c>
      <c r="AM173" s="112">
        <f t="shared" si="117"/>
        <v>4.0714296913165358</v>
      </c>
      <c r="AN173" s="112">
        <f t="shared" si="123"/>
        <v>8.8958219058225776</v>
      </c>
      <c r="AO173" s="112">
        <f t="shared" si="123"/>
        <v>8.895821887253744</v>
      </c>
      <c r="AP173" s="112">
        <f t="shared" si="123"/>
        <v>8.8958221080964517</v>
      </c>
      <c r="AQ173" s="112">
        <f t="shared" si="123"/>
        <v>8.8958194815698928</v>
      </c>
      <c r="AR173" s="112">
        <f t="shared" si="123"/>
        <v>8.8958507191152627</v>
      </c>
      <c r="AS173" s="112">
        <f t="shared" si="123"/>
        <v>8.8954791708763548</v>
      </c>
      <c r="AT173" s="112">
        <f t="shared" si="123"/>
        <v>8.8998932667828647</v>
      </c>
      <c r="AU173" s="112">
        <f t="shared" si="118"/>
        <v>8.8466748368727419</v>
      </c>
      <c r="AV173" s="112"/>
      <c r="AW173" s="112"/>
      <c r="AX173" s="112"/>
      <c r="AY173" s="112"/>
      <c r="AZ173" s="112"/>
      <c r="BA173" s="112"/>
      <c r="BB173" s="112"/>
      <c r="BC173" s="112"/>
      <c r="BD173" s="112"/>
      <c r="BE173" s="112"/>
      <c r="BF173" s="112"/>
      <c r="BG173" s="112"/>
      <c r="BH173" s="112"/>
      <c r="BI173" s="112"/>
      <c r="BJ173" s="112"/>
      <c r="BK173" s="112"/>
      <c r="BL173" s="112"/>
      <c r="BM173" s="112"/>
      <c r="BN173" s="112"/>
      <c r="BO173" s="112"/>
      <c r="BP173" s="112"/>
    </row>
    <row r="174" spans="1:68" s="158" customFormat="1" ht="12.95" customHeight="1" x14ac:dyDescent="0.2">
      <c r="A174" s="140" t="s">
        <v>609</v>
      </c>
      <c r="B174" s="141" t="s">
        <v>81</v>
      </c>
      <c r="C174" s="142">
        <v>54851.205199999997</v>
      </c>
      <c r="D174" s="142" t="s">
        <v>125</v>
      </c>
      <c r="E174" s="224">
        <f t="shared" si="100"/>
        <v>26598.864921038177</v>
      </c>
      <c r="F174" s="112">
        <f t="shared" si="101"/>
        <v>26599</v>
      </c>
      <c r="G174" s="200">
        <f t="shared" si="99"/>
        <v>-9.2313799999828916E-2</v>
      </c>
      <c r="K174" s="158">
        <f t="shared" si="121"/>
        <v>-9.2313799999828916E-2</v>
      </c>
      <c r="N174" s="158">
        <f t="shared" ca="1" si="120"/>
        <v>-0.10067948097459475</v>
      </c>
      <c r="O174" s="218"/>
      <c r="P174" s="221">
        <f t="shared" si="102"/>
        <v>39832.705199999997</v>
      </c>
      <c r="R174" s="158">
        <f t="shared" ca="1" si="103"/>
        <v>6.9984618171559093E-5</v>
      </c>
      <c r="S174" s="156">
        <v>1</v>
      </c>
      <c r="T174" s="158">
        <f t="shared" ca="1" si="104"/>
        <v>6.9984618171559093E-5</v>
      </c>
      <c r="Y174" s="61"/>
      <c r="Z174" s="112">
        <f t="shared" si="105"/>
        <v>26599</v>
      </c>
      <c r="AA174" s="112">
        <f t="shared" si="106"/>
        <v>-9.3018127986927851E-2</v>
      </c>
      <c r="AB174" s="112">
        <f t="shared" si="107"/>
        <v>-7.0036695420222089E-2</v>
      </c>
      <c r="AC174" s="112">
        <f t="shared" si="108"/>
        <v>-39832.797513799997</v>
      </c>
      <c r="AD174" s="112">
        <f t="shared" si="109"/>
        <v>7.0432798709893496E-4</v>
      </c>
      <c r="AE174" s="112">
        <f t="shared" si="110"/>
        <v>4.9607791341083748E-7</v>
      </c>
      <c r="AF174" s="112">
        <f t="shared" si="111"/>
        <v>-39832.797513799997</v>
      </c>
      <c r="AG174" s="139"/>
      <c r="AH174" s="112">
        <f t="shared" si="112"/>
        <v>-2.2277104579606834E-2</v>
      </c>
      <c r="AI174" s="112">
        <f t="shared" si="113"/>
        <v>0.91367981106374052</v>
      </c>
      <c r="AJ174" s="112">
        <f t="shared" si="114"/>
        <v>-0.54116736675249777</v>
      </c>
      <c r="AK174" s="112">
        <f t="shared" si="115"/>
        <v>4.5099817664377338E-2</v>
      </c>
      <c r="AL174" s="112">
        <f t="shared" si="116"/>
        <v>2.6601300703563409</v>
      </c>
      <c r="AM174" s="112">
        <f t="shared" si="117"/>
        <v>4.0734536979545037</v>
      </c>
      <c r="AN174" s="112">
        <f t="shared" si="123"/>
        <v>8.8960726546862912</v>
      </c>
      <c r="AO174" s="112">
        <f t="shared" si="123"/>
        <v>8.8960726361086255</v>
      </c>
      <c r="AP174" s="112">
        <f t="shared" si="123"/>
        <v>8.8960728570239862</v>
      </c>
      <c r="AQ174" s="112">
        <f t="shared" si="123"/>
        <v>8.8960702300182959</v>
      </c>
      <c r="AR174" s="112">
        <f t="shared" si="123"/>
        <v>8.8961014686846163</v>
      </c>
      <c r="AS174" s="112">
        <f t="shared" si="123"/>
        <v>8.8957299615758885</v>
      </c>
      <c r="AT174" s="112">
        <f t="shared" si="123"/>
        <v>8.9001429262975318</v>
      </c>
      <c r="AU174" s="112">
        <f t="shared" si="118"/>
        <v>8.846946670674134</v>
      </c>
      <c r="AV174" s="112"/>
      <c r="AW174" s="112"/>
      <c r="AX174" s="112"/>
      <c r="AY174" s="112"/>
      <c r="AZ174" s="112"/>
      <c r="BA174" s="112"/>
      <c r="BB174" s="112"/>
      <c r="BC174" s="112"/>
      <c r="BD174" s="112"/>
      <c r="BE174" s="112"/>
      <c r="BF174" s="112"/>
      <c r="BG174" s="112"/>
      <c r="BH174" s="112"/>
      <c r="BI174" s="112"/>
      <c r="BJ174" s="112"/>
      <c r="BK174" s="112"/>
      <c r="BL174" s="112"/>
      <c r="BM174" s="112"/>
      <c r="BN174" s="112"/>
      <c r="BO174" s="112"/>
      <c r="BP174" s="112"/>
    </row>
    <row r="175" spans="1:68" s="158" customFormat="1" ht="12.95" customHeight="1" x14ac:dyDescent="0.2">
      <c r="A175" s="11" t="s">
        <v>95</v>
      </c>
      <c r="B175" s="25" t="s">
        <v>75</v>
      </c>
      <c r="C175" s="11">
        <v>55205.889900000002</v>
      </c>
      <c r="D175" s="11">
        <v>8.9999999999999998E-4</v>
      </c>
      <c r="E175" s="224">
        <f t="shared" si="100"/>
        <v>27117.860358890521</v>
      </c>
      <c r="F175" s="112">
        <f t="shared" si="101"/>
        <v>27118</v>
      </c>
      <c r="G175" s="200">
        <f t="shared" si="99"/>
        <v>-9.5431599991570693E-2</v>
      </c>
      <c r="K175" s="158">
        <f t="shared" si="121"/>
        <v>-9.5431599991570693E-2</v>
      </c>
      <c r="N175" s="158">
        <f t="shared" ca="1" si="120"/>
        <v>-0.10236628180877749</v>
      </c>
      <c r="O175" s="218"/>
      <c r="P175" s="221">
        <f t="shared" si="102"/>
        <v>40187.389900000002</v>
      </c>
      <c r="R175" s="158">
        <f t="shared" ca="1" si="103"/>
        <v>4.8089811905898612E-5</v>
      </c>
      <c r="S175" s="156">
        <v>1</v>
      </c>
      <c r="T175" s="158">
        <f t="shared" ca="1" si="104"/>
        <v>4.8089811905898612E-5</v>
      </c>
      <c r="Y175" s="61"/>
      <c r="Z175" s="112">
        <f t="shared" si="105"/>
        <v>27118</v>
      </c>
      <c r="AA175" s="112">
        <f t="shared" si="106"/>
        <v>-9.6465644766450392E-2</v>
      </c>
      <c r="AB175" s="112">
        <f t="shared" si="107"/>
        <v>-7.0713568360452311E-2</v>
      </c>
      <c r="AC175" s="112">
        <f t="shared" si="108"/>
        <v>-40187.485331599994</v>
      </c>
      <c r="AD175" s="112">
        <f t="shared" si="109"/>
        <v>1.0340447748796999E-3</v>
      </c>
      <c r="AE175" s="112">
        <f t="shared" si="110"/>
        <v>1.0692485964560093E-6</v>
      </c>
      <c r="AF175" s="112">
        <f t="shared" si="111"/>
        <v>-40187.485331599994</v>
      </c>
      <c r="AG175" s="139"/>
      <c r="AH175" s="112">
        <f t="shared" si="112"/>
        <v>-2.4718031631118388E-2</v>
      </c>
      <c r="AI175" s="112">
        <f t="shared" si="113"/>
        <v>0.91114802467849543</v>
      </c>
      <c r="AJ175" s="112">
        <f t="shared" si="114"/>
        <v>-0.59026893230426847</v>
      </c>
      <c r="AK175" s="112">
        <f t="shared" si="115"/>
        <v>3.9881011180991299E-2</v>
      </c>
      <c r="AL175" s="112">
        <f t="shared" si="116"/>
        <v>2.7196973340767086</v>
      </c>
      <c r="AM175" s="112">
        <f t="shared" si="117"/>
        <v>4.6699870417540286</v>
      </c>
      <c r="AN175" s="112">
        <f t="shared" si="123"/>
        <v>8.9610495342925649</v>
      </c>
      <c r="AO175" s="112">
        <f t="shared" si="123"/>
        <v>8.9610495138206527</v>
      </c>
      <c r="AP175" s="112">
        <f t="shared" si="123"/>
        <v>8.9610497488426031</v>
      </c>
      <c r="AQ175" s="112">
        <f t="shared" si="123"/>
        <v>8.9610470507384967</v>
      </c>
      <c r="AR175" s="112">
        <f t="shared" si="123"/>
        <v>8.9610780253529452</v>
      </c>
      <c r="AS175" s="112">
        <f t="shared" si="123"/>
        <v>8.960722403550113</v>
      </c>
      <c r="AT175" s="112">
        <f t="shared" si="123"/>
        <v>8.9648015338776954</v>
      </c>
      <c r="AU175" s="112">
        <f t="shared" si="118"/>
        <v>8.9174875421353175</v>
      </c>
      <c r="AV175" s="112"/>
      <c r="AW175" s="112"/>
      <c r="AX175" s="112"/>
      <c r="AY175" s="112"/>
      <c r="AZ175" s="112"/>
      <c r="BA175" s="112"/>
      <c r="BB175" s="112"/>
      <c r="BC175" s="112"/>
      <c r="BD175" s="112"/>
      <c r="BE175" s="112"/>
      <c r="BF175" s="112"/>
      <c r="BG175" s="112"/>
      <c r="BH175" s="112"/>
      <c r="BI175" s="112"/>
      <c r="BJ175" s="112"/>
      <c r="BK175" s="112"/>
      <c r="BL175" s="112"/>
      <c r="BM175" s="112"/>
      <c r="BN175" s="112"/>
      <c r="BO175" s="112"/>
      <c r="BP175" s="112"/>
    </row>
    <row r="176" spans="1:68" s="158" customFormat="1" ht="12.95" customHeight="1" x14ac:dyDescent="0.2">
      <c r="A176" s="47" t="s">
        <v>105</v>
      </c>
      <c r="B176" s="25" t="s">
        <v>81</v>
      </c>
      <c r="C176" s="11">
        <v>55210.674299999999</v>
      </c>
      <c r="D176" s="11">
        <v>4.0000000000000002E-4</v>
      </c>
      <c r="E176" s="224">
        <f t="shared" si="100"/>
        <v>27124.861173340254</v>
      </c>
      <c r="F176" s="112">
        <f t="shared" si="101"/>
        <v>27125</v>
      </c>
      <c r="G176" s="200">
        <f t="shared" si="99"/>
        <v>-9.4874999995226972E-2</v>
      </c>
      <c r="K176" s="158">
        <f t="shared" si="121"/>
        <v>-9.4874999995226972E-2</v>
      </c>
      <c r="N176" s="158">
        <f t="shared" ca="1" si="120"/>
        <v>-0.10238903249440232</v>
      </c>
      <c r="O176" s="218"/>
      <c r="P176" s="221">
        <f t="shared" si="102"/>
        <v>40192.174299999999</v>
      </c>
      <c r="R176" s="158">
        <f t="shared" ca="1" si="103"/>
        <v>5.6460684398663262E-5</v>
      </c>
      <c r="S176" s="156">
        <v>1</v>
      </c>
      <c r="T176" s="158">
        <f t="shared" ca="1" si="104"/>
        <v>5.6460684398663262E-5</v>
      </c>
      <c r="Y176" s="61"/>
      <c r="Z176" s="112">
        <f t="shared" si="105"/>
        <v>27125</v>
      </c>
      <c r="AA176" s="112">
        <f t="shared" si="106"/>
        <v>-9.6511332486174134E-2</v>
      </c>
      <c r="AB176" s="112">
        <f t="shared" si="107"/>
        <v>-7.01247810725001E-2</v>
      </c>
      <c r="AC176" s="112">
        <f t="shared" si="108"/>
        <v>-40192.269174999994</v>
      </c>
      <c r="AD176" s="112">
        <f t="shared" si="109"/>
        <v>1.6363324909471622E-3</v>
      </c>
      <c r="AE176" s="112">
        <f t="shared" si="110"/>
        <v>2.6775840209293447E-6</v>
      </c>
      <c r="AF176" s="112">
        <f t="shared" si="111"/>
        <v>-40192.269174999994</v>
      </c>
      <c r="AG176" s="139"/>
      <c r="AH176" s="112">
        <f t="shared" si="112"/>
        <v>-2.4750218922726872E-2</v>
      </c>
      <c r="AI176" s="112">
        <f t="shared" si="113"/>
        <v>0.91111610040568669</v>
      </c>
      <c r="AJ176" s="112">
        <f t="shared" si="114"/>
        <v>-0.59091547935088262</v>
      </c>
      <c r="AK176" s="112">
        <f t="shared" si="115"/>
        <v>3.9809809899818055E-2</v>
      </c>
      <c r="AL176" s="112">
        <f t="shared" si="116"/>
        <v>2.7204985372935395</v>
      </c>
      <c r="AM176" s="112">
        <f t="shared" si="117"/>
        <v>4.6791414018014947</v>
      </c>
      <c r="AN176" s="112">
        <f t="shared" si="123"/>
        <v>8.961924703136587</v>
      </c>
      <c r="AO176" s="112">
        <f t="shared" si="123"/>
        <v>8.9619246826452645</v>
      </c>
      <c r="AP176" s="112">
        <f t="shared" si="123"/>
        <v>8.9619249177872327</v>
      </c>
      <c r="AQ176" s="112">
        <f t="shared" si="123"/>
        <v>8.9619222194852242</v>
      </c>
      <c r="AR176" s="112">
        <f t="shared" si="123"/>
        <v>8.9619531828321968</v>
      </c>
      <c r="AS176" s="112">
        <f t="shared" si="123"/>
        <v>8.9615978458586145</v>
      </c>
      <c r="AT176" s="112">
        <f t="shared" si="123"/>
        <v>8.9656719396815916</v>
      </c>
      <c r="AU176" s="112">
        <f t="shared" si="118"/>
        <v>8.9184389604401879</v>
      </c>
      <c r="AV176" s="112"/>
      <c r="AW176" s="112"/>
      <c r="AX176" s="112"/>
      <c r="AY176" s="112"/>
      <c r="AZ176" s="112"/>
      <c r="BA176" s="112"/>
      <c r="BB176" s="112"/>
      <c r="BC176" s="112"/>
      <c r="BD176" s="112"/>
      <c r="BE176" s="112"/>
      <c r="BF176" s="112"/>
      <c r="BG176" s="112"/>
      <c r="BH176" s="112"/>
      <c r="BI176" s="112"/>
      <c r="BJ176" s="112"/>
      <c r="BK176" s="112"/>
      <c r="BL176" s="112"/>
      <c r="BM176" s="112"/>
      <c r="BN176" s="112"/>
      <c r="BO176" s="112"/>
      <c r="BP176" s="112"/>
    </row>
    <row r="177" spans="1:68" s="158" customFormat="1" ht="12.95" customHeight="1" x14ac:dyDescent="0.2">
      <c r="A177" s="159" t="s">
        <v>105</v>
      </c>
      <c r="B177" s="160" t="s">
        <v>81</v>
      </c>
      <c r="C177" s="161">
        <v>55251.679499999998</v>
      </c>
      <c r="D177" s="161">
        <v>2.9999999999999997E-4</v>
      </c>
      <c r="E177" s="224">
        <f t="shared" si="100"/>
        <v>27184.862384918375</v>
      </c>
      <c r="F177" s="112">
        <f t="shared" si="101"/>
        <v>27185</v>
      </c>
      <c r="G177" s="200">
        <f t="shared" ref="G177:G208" si="124">+C177-(C$7+F177*C$8)</f>
        <v>-9.4046999998681713E-2</v>
      </c>
      <c r="K177" s="158">
        <f t="shared" si="121"/>
        <v>-9.4046999998681713E-2</v>
      </c>
      <c r="N177" s="158">
        <f t="shared" ca="1" si="120"/>
        <v>-0.10258403837118645</v>
      </c>
      <c r="O177" s="218"/>
      <c r="P177" s="221">
        <f t="shared" si="102"/>
        <v>40233.179499999998</v>
      </c>
      <c r="R177" s="158">
        <f t="shared" ca="1" si="103"/>
        <v>7.2881024173618249E-5</v>
      </c>
      <c r="S177" s="156">
        <v>1</v>
      </c>
      <c r="T177" s="158">
        <f t="shared" ca="1" si="104"/>
        <v>7.2881024173618249E-5</v>
      </c>
      <c r="Y177" s="61"/>
      <c r="Z177" s="112">
        <f t="shared" si="105"/>
        <v>27185</v>
      </c>
      <c r="AA177" s="112">
        <f t="shared" si="106"/>
        <v>-9.6902032700930243E-2</v>
      </c>
      <c r="AB177" s="112">
        <f t="shared" si="107"/>
        <v>-6.9021715919969681E-2</v>
      </c>
      <c r="AC177" s="112">
        <f t="shared" si="108"/>
        <v>-40233.273546999997</v>
      </c>
      <c r="AD177" s="112">
        <f t="shared" si="109"/>
        <v>2.8550327022485306E-3</v>
      </c>
      <c r="AE177" s="112">
        <f t="shared" si="110"/>
        <v>8.1512117309085461E-6</v>
      </c>
      <c r="AF177" s="112">
        <f t="shared" si="111"/>
        <v>-40233.273546999997</v>
      </c>
      <c r="AG177" s="139"/>
      <c r="AH177" s="112">
        <f t="shared" si="112"/>
        <v>-2.5025284078712032E-2</v>
      </c>
      <c r="AI177" s="112">
        <f t="shared" si="113"/>
        <v>0.91084489615368069</v>
      </c>
      <c r="AJ177" s="112">
        <f t="shared" si="114"/>
        <v>-0.59643987021612122</v>
      </c>
      <c r="AK177" s="112">
        <f t="shared" si="115"/>
        <v>3.9198673823276659E-2</v>
      </c>
      <c r="AL177" s="112">
        <f t="shared" si="116"/>
        <v>2.7273637035151705</v>
      </c>
      <c r="AM177" s="112">
        <f t="shared" si="117"/>
        <v>4.7590113582189053</v>
      </c>
      <c r="AN177" s="112">
        <f t="shared" si="123"/>
        <v>8.9694248995771062</v>
      </c>
      <c r="AO177" s="112">
        <f t="shared" si="123"/>
        <v>8.969424878926942</v>
      </c>
      <c r="AP177" s="112">
        <f t="shared" si="123"/>
        <v>8.9694251150147046</v>
      </c>
      <c r="AQ177" s="112">
        <f t="shared" si="123"/>
        <v>8.9694224158854379</v>
      </c>
      <c r="AR177" s="112">
        <f t="shared" si="123"/>
        <v>8.9694532741072308</v>
      </c>
      <c r="AS177" s="112">
        <f t="shared" si="123"/>
        <v>8.9691004547936224</v>
      </c>
      <c r="AT177" s="112">
        <f t="shared" si="123"/>
        <v>8.9731308146271207</v>
      </c>
      <c r="AU177" s="112">
        <f t="shared" si="118"/>
        <v>8.9265939744819427</v>
      </c>
      <c r="AV177" s="112"/>
      <c r="AW177" s="112"/>
      <c r="AX177" s="112"/>
      <c r="AY177" s="112"/>
      <c r="AZ177" s="112"/>
      <c r="BA177" s="112"/>
      <c r="BB177" s="112"/>
      <c r="BC177" s="112"/>
      <c r="BD177" s="112"/>
      <c r="BE177" s="112"/>
      <c r="BF177" s="112"/>
      <c r="BG177" s="112"/>
      <c r="BH177" s="112"/>
      <c r="BI177" s="112"/>
      <c r="BJ177" s="112"/>
      <c r="BK177" s="112"/>
      <c r="BL177" s="112"/>
      <c r="BM177" s="112"/>
      <c r="BN177" s="112"/>
      <c r="BO177" s="112"/>
      <c r="BP177" s="112"/>
    </row>
    <row r="178" spans="1:68" s="158" customFormat="1" ht="12.95" customHeight="1" x14ac:dyDescent="0.2">
      <c r="A178" s="140" t="s">
        <v>629</v>
      </c>
      <c r="B178" s="141" t="s">
        <v>75</v>
      </c>
      <c r="C178" s="142">
        <v>55267.070500000002</v>
      </c>
      <c r="D178" s="142" t="s">
        <v>125</v>
      </c>
      <c r="E178" s="224">
        <f t="shared" si="100"/>
        <v>27207.383398043516</v>
      </c>
      <c r="F178" s="112">
        <f t="shared" si="101"/>
        <v>27207.5</v>
      </c>
      <c r="G178" s="200">
        <f t="shared" si="124"/>
        <v>-7.9686499993840698E-2</v>
      </c>
      <c r="K178" s="158">
        <f t="shared" si="121"/>
        <v>-7.9686499993840698E-2</v>
      </c>
      <c r="N178" s="158">
        <f t="shared" ca="1" si="120"/>
        <v>-0.10265716557498049</v>
      </c>
      <c r="O178" s="218"/>
      <c r="P178" s="221">
        <f t="shared" si="102"/>
        <v>40248.570500000002</v>
      </c>
      <c r="R178" s="158">
        <f t="shared" ca="1" si="103"/>
        <v>5.2765147724056019E-4</v>
      </c>
      <c r="S178" s="156">
        <v>1</v>
      </c>
      <c r="T178" s="158">
        <f t="shared" ca="1" si="104"/>
        <v>5.2765147724056019E-4</v>
      </c>
      <c r="Y178" s="61"/>
      <c r="Z178" s="112">
        <f t="shared" si="105"/>
        <v>27207.5</v>
      </c>
      <c r="AA178" s="112">
        <f t="shared" si="106"/>
        <v>-9.7048123980462545E-2</v>
      </c>
      <c r="AB178" s="112">
        <f t="shared" si="107"/>
        <v>-5.4558449504866033E-2</v>
      </c>
      <c r="AC178" s="112">
        <f t="shared" si="108"/>
        <v>-40248.650186499995</v>
      </c>
      <c r="AD178" s="112">
        <f t="shared" si="109"/>
        <v>1.7361623986621846E-2</v>
      </c>
      <c r="AE178" s="112">
        <f t="shared" si="110"/>
        <v>3.0142598745284304E-4</v>
      </c>
      <c r="AF178" s="112">
        <f t="shared" si="111"/>
        <v>-40248.650186499995</v>
      </c>
      <c r="AG178" s="139"/>
      <c r="AH178" s="112">
        <f t="shared" si="112"/>
        <v>-2.5128050488974669E-2</v>
      </c>
      <c r="AI178" s="112">
        <f t="shared" si="113"/>
        <v>0.91074431805456479</v>
      </c>
      <c r="AJ178" s="112">
        <f t="shared" si="114"/>
        <v>-0.59850344330001304</v>
      </c>
      <c r="AK178" s="112">
        <f t="shared" si="115"/>
        <v>3.8969113561985486E-2</v>
      </c>
      <c r="AL178" s="112">
        <f t="shared" si="116"/>
        <v>2.7299370920419586</v>
      </c>
      <c r="AM178" s="112">
        <f t="shared" si="117"/>
        <v>4.7896268349630313</v>
      </c>
      <c r="AN178" s="112">
        <f t="shared" si="123"/>
        <v>8.9722369002821196</v>
      </c>
      <c r="AO178" s="112">
        <f t="shared" si="123"/>
        <v>8.9722368795759255</v>
      </c>
      <c r="AP178" s="112">
        <f t="shared" si="123"/>
        <v>8.9722371159796666</v>
      </c>
      <c r="AQ178" s="112">
        <f t="shared" si="123"/>
        <v>8.9722344169437243</v>
      </c>
      <c r="AR178" s="112">
        <f t="shared" si="123"/>
        <v>8.9722652317911962</v>
      </c>
      <c r="AS178" s="112">
        <f t="shared" si="123"/>
        <v>8.9719133917382639</v>
      </c>
      <c r="AT178" s="112">
        <f t="shared" si="123"/>
        <v>8.9759270923395729</v>
      </c>
      <c r="AU178" s="112">
        <f t="shared" si="118"/>
        <v>8.9296521047476016</v>
      </c>
      <c r="AV178" s="112"/>
      <c r="AW178" s="112"/>
      <c r="AX178" s="112"/>
      <c r="AY178" s="112"/>
      <c r="AZ178" s="112"/>
      <c r="BA178" s="112"/>
      <c r="BB178" s="112"/>
      <c r="BC178" s="112"/>
      <c r="BD178" s="112"/>
      <c r="BE178" s="112"/>
      <c r="BF178" s="112"/>
      <c r="BG178" s="112"/>
      <c r="BH178" s="112"/>
      <c r="BI178" s="112"/>
      <c r="BJ178" s="112"/>
      <c r="BK178" s="112"/>
      <c r="BL178" s="112"/>
      <c r="BM178" s="112"/>
      <c r="BN178" s="112"/>
      <c r="BO178" s="112"/>
      <c r="BP178" s="112"/>
    </row>
    <row r="179" spans="1:68" s="158" customFormat="1" ht="12.95" customHeight="1" x14ac:dyDescent="0.2">
      <c r="A179" s="47" t="s">
        <v>102</v>
      </c>
      <c r="B179" s="25" t="s">
        <v>81</v>
      </c>
      <c r="C179" s="11">
        <v>55277.648500000003</v>
      </c>
      <c r="D179" s="11">
        <v>1E-4</v>
      </c>
      <c r="E179" s="224">
        <f t="shared" si="100"/>
        <v>27222.861747522933</v>
      </c>
      <c r="F179" s="112">
        <f t="shared" si="101"/>
        <v>27223</v>
      </c>
      <c r="G179" s="200">
        <f t="shared" si="124"/>
        <v>-9.4482599997718353E-2</v>
      </c>
      <c r="K179" s="158">
        <f t="shared" si="121"/>
        <v>-9.4482599997718353E-2</v>
      </c>
      <c r="N179" s="158">
        <f t="shared" ca="1" si="120"/>
        <v>-0.10270754209314972</v>
      </c>
      <c r="O179" s="218"/>
      <c r="P179" s="221">
        <f t="shared" si="102"/>
        <v>40259.148500000003</v>
      </c>
      <c r="R179" s="158">
        <f t="shared" ca="1" si="103"/>
        <v>6.7649672473198982E-5</v>
      </c>
      <c r="S179" s="156">
        <v>1</v>
      </c>
      <c r="T179" s="158">
        <f t="shared" ca="1" si="104"/>
        <v>6.7649672473198982E-5</v>
      </c>
      <c r="Y179" s="61"/>
      <c r="Z179" s="112">
        <f t="shared" si="105"/>
        <v>27223</v>
      </c>
      <c r="AA179" s="112">
        <f t="shared" si="106"/>
        <v>-9.7148630385109541E-2</v>
      </c>
      <c r="AB179" s="112">
        <f t="shared" si="107"/>
        <v>-6.9283876979367984E-2</v>
      </c>
      <c r="AC179" s="112">
        <f t="shared" si="108"/>
        <v>-40259.242982600001</v>
      </c>
      <c r="AD179" s="112">
        <f t="shared" si="109"/>
        <v>2.6660303873911884E-3</v>
      </c>
      <c r="AE179" s="112">
        <f t="shared" si="110"/>
        <v>7.10771802649321E-6</v>
      </c>
      <c r="AF179" s="112">
        <f t="shared" si="111"/>
        <v>-40259.242982600001</v>
      </c>
      <c r="AG179" s="139"/>
      <c r="AH179" s="112">
        <f t="shared" si="112"/>
        <v>-2.5198723018350373E-2</v>
      </c>
      <c r="AI179" s="112">
        <f t="shared" si="113"/>
        <v>0.91067538752805655</v>
      </c>
      <c r="AJ179" s="112">
        <f t="shared" si="114"/>
        <v>-0.59992244715030985</v>
      </c>
      <c r="AK179" s="112">
        <f t="shared" si="115"/>
        <v>3.881085129301784E-2</v>
      </c>
      <c r="AL179" s="112">
        <f t="shared" si="116"/>
        <v>2.7317095409904972</v>
      </c>
      <c r="AM179" s="112">
        <f t="shared" si="117"/>
        <v>4.810933961948586</v>
      </c>
      <c r="AN179" s="112">
        <f t="shared" si="123"/>
        <v>8.9741738761175842</v>
      </c>
      <c r="AO179" s="112">
        <f t="shared" si="123"/>
        <v>8.9741738553739339</v>
      </c>
      <c r="AP179" s="112">
        <f t="shared" si="123"/>
        <v>8.9741740919829347</v>
      </c>
      <c r="AQ179" s="112">
        <f t="shared" si="123"/>
        <v>8.9741713931400895</v>
      </c>
      <c r="AR179" s="112">
        <f t="shared" si="123"/>
        <v>8.9742021768515432</v>
      </c>
      <c r="AS179" s="112">
        <f t="shared" si="123"/>
        <v>8.9738510225215027</v>
      </c>
      <c r="AT179" s="112">
        <f t="shared" si="123"/>
        <v>8.9778531650829763</v>
      </c>
      <c r="AU179" s="112">
        <f t="shared" si="118"/>
        <v>8.9317588167083883</v>
      </c>
      <c r="AV179" s="112"/>
      <c r="AW179" s="112"/>
      <c r="AX179" s="112"/>
      <c r="AY179" s="112"/>
      <c r="AZ179" s="112"/>
      <c r="BA179" s="112"/>
      <c r="BB179" s="112"/>
      <c r="BC179" s="112"/>
      <c r="BD179" s="112"/>
      <c r="BE179" s="112"/>
      <c r="BF179" s="112"/>
      <c r="BG179" s="112"/>
      <c r="BH179" s="112"/>
      <c r="BI179" s="112"/>
      <c r="BJ179" s="112"/>
      <c r="BK179" s="112"/>
      <c r="BL179" s="112"/>
      <c r="BM179" s="112"/>
      <c r="BN179" s="112"/>
      <c r="BO179" s="112"/>
      <c r="BP179" s="112"/>
    </row>
    <row r="180" spans="1:68" s="158" customFormat="1" ht="12.95" customHeight="1" x14ac:dyDescent="0.2">
      <c r="A180" s="11" t="s">
        <v>99</v>
      </c>
      <c r="B180" s="25" t="s">
        <v>75</v>
      </c>
      <c r="C180" s="11">
        <v>55294.394200000002</v>
      </c>
      <c r="D180" s="11">
        <v>3.0000000000000001E-3</v>
      </c>
      <c r="E180" s="224">
        <f t="shared" si="100"/>
        <v>27247.365037074593</v>
      </c>
      <c r="F180" s="112">
        <f t="shared" si="101"/>
        <v>27247.5</v>
      </c>
      <c r="G180" s="200">
        <f t="shared" si="124"/>
        <v>-9.2234499992628116E-2</v>
      </c>
      <c r="J180" s="158">
        <f>G180</f>
        <v>-9.2234499992628116E-2</v>
      </c>
      <c r="N180" s="158">
        <f t="shared" ca="1" si="120"/>
        <v>-0.10278716949283657</v>
      </c>
      <c r="O180" s="218"/>
      <c r="P180" s="221">
        <f t="shared" si="102"/>
        <v>40275.894200000002</v>
      </c>
      <c r="R180" s="158">
        <f t="shared" ca="1" si="103"/>
        <v>1.1135883358062984E-4</v>
      </c>
      <c r="S180" s="156">
        <v>1</v>
      </c>
      <c r="T180" s="158">
        <f t="shared" ca="1" si="104"/>
        <v>1.1135883358062984E-4</v>
      </c>
      <c r="Y180" s="61"/>
      <c r="Z180" s="112">
        <f t="shared" si="105"/>
        <v>27247.5</v>
      </c>
      <c r="AA180" s="112">
        <f t="shared" si="106"/>
        <v>-9.7307271363361453E-2</v>
      </c>
      <c r="AB180" s="112">
        <f t="shared" si="107"/>
        <v>-6.6924272558015793E-2</v>
      </c>
      <c r="AC180" s="112">
        <f t="shared" si="108"/>
        <v>-40275.986434499995</v>
      </c>
      <c r="AD180" s="112">
        <f t="shared" si="109"/>
        <v>5.0727713707333366E-3</v>
      </c>
      <c r="AE180" s="112">
        <f t="shared" si="110"/>
        <v>2.5733009379731776E-5</v>
      </c>
      <c r="AF180" s="112">
        <f t="shared" si="111"/>
        <v>-40275.986434499995</v>
      </c>
      <c r="AG180" s="139"/>
      <c r="AH180" s="112">
        <f t="shared" si="112"/>
        <v>-2.5310227434612319E-2</v>
      </c>
      <c r="AI180" s="112">
        <f t="shared" si="113"/>
        <v>0.9105670262846749</v>
      </c>
      <c r="AJ180" s="112">
        <f t="shared" si="114"/>
        <v>-0.60216110744447005</v>
      </c>
      <c r="AK180" s="112">
        <f t="shared" si="115"/>
        <v>3.8560495118522373E-2</v>
      </c>
      <c r="AL180" s="112">
        <f t="shared" si="116"/>
        <v>2.7345106082474966</v>
      </c>
      <c r="AM180" s="112">
        <f t="shared" si="117"/>
        <v>4.844979382314957</v>
      </c>
      <c r="AN180" s="112">
        <f t="shared" si="123"/>
        <v>8.9772352494627849</v>
      </c>
      <c r="AO180" s="112">
        <f t="shared" si="123"/>
        <v>8.9772352286618489</v>
      </c>
      <c r="AP180" s="112">
        <f t="shared" si="123"/>
        <v>8.9772354655744984</v>
      </c>
      <c r="AQ180" s="112">
        <f t="shared" si="123"/>
        <v>8.9772327672519587</v>
      </c>
      <c r="AR180" s="112">
        <f t="shared" si="123"/>
        <v>8.9772634996570844</v>
      </c>
      <c r="AS180" s="112">
        <f t="shared" si="123"/>
        <v>8.9769134476834473</v>
      </c>
      <c r="AT180" s="112">
        <f t="shared" si="123"/>
        <v>8.9808971857175219</v>
      </c>
      <c r="AU180" s="112">
        <f t="shared" si="118"/>
        <v>8.9350887807754393</v>
      </c>
      <c r="AV180" s="112"/>
      <c r="AW180" s="112"/>
      <c r="AX180" s="112"/>
      <c r="AY180" s="112"/>
      <c r="AZ180" s="112"/>
      <c r="BA180" s="112"/>
      <c r="BB180" s="112"/>
      <c r="BC180" s="112"/>
      <c r="BD180" s="112"/>
      <c r="BE180" s="112"/>
      <c r="BF180" s="112"/>
      <c r="BG180" s="112"/>
      <c r="BH180" s="112"/>
      <c r="BI180" s="112"/>
      <c r="BJ180" s="112"/>
      <c r="BK180" s="112"/>
      <c r="BL180" s="112"/>
      <c r="BM180" s="112"/>
      <c r="BN180" s="112"/>
      <c r="BO180" s="112"/>
      <c r="BP180" s="112"/>
    </row>
    <row r="181" spans="1:68" s="158" customFormat="1" ht="12.95" customHeight="1" x14ac:dyDescent="0.2">
      <c r="A181" s="11" t="s">
        <v>99</v>
      </c>
      <c r="B181" s="25" t="s">
        <v>81</v>
      </c>
      <c r="C181" s="68">
        <v>55295.417800000003</v>
      </c>
      <c r="D181" s="11">
        <v>1.47E-2</v>
      </c>
      <c r="E181" s="224">
        <f t="shared" si="100"/>
        <v>27248.862828578389</v>
      </c>
      <c r="F181" s="112">
        <f t="shared" si="101"/>
        <v>27249</v>
      </c>
      <c r="G181" s="200">
        <f t="shared" si="124"/>
        <v>-9.3743799989169929E-2</v>
      </c>
      <c r="J181" s="158">
        <f>G181</f>
        <v>-9.3743799989169929E-2</v>
      </c>
      <c r="N181" s="158">
        <f t="shared" ca="1" si="120"/>
        <v>-0.10279204463975618</v>
      </c>
      <c r="O181" s="218"/>
      <c r="P181" s="221">
        <f t="shared" si="102"/>
        <v>40276.917800000003</v>
      </c>
      <c r="R181" s="158">
        <f t="shared" ca="1" si="103"/>
        <v>8.1870731256862667E-5</v>
      </c>
      <c r="S181" s="156">
        <v>1</v>
      </c>
      <c r="T181" s="158">
        <f t="shared" ca="1" si="104"/>
        <v>8.1870731256862667E-5</v>
      </c>
      <c r="Y181" s="61"/>
      <c r="Z181" s="112">
        <f t="shared" si="105"/>
        <v>27249</v>
      </c>
      <c r="AA181" s="112">
        <f t="shared" si="106"/>
        <v>-9.7316975146677948E-2</v>
      </c>
      <c r="AB181" s="112">
        <f t="shared" si="107"/>
        <v>-6.8426753878979882E-2</v>
      </c>
      <c r="AC181" s="112">
        <f t="shared" si="108"/>
        <v>-40277.011543799992</v>
      </c>
      <c r="AD181" s="112">
        <f t="shared" si="109"/>
        <v>3.5731751575080184E-3</v>
      </c>
      <c r="AE181" s="112">
        <f t="shared" si="110"/>
        <v>1.2767580706232453E-5</v>
      </c>
      <c r="AF181" s="112">
        <f t="shared" si="111"/>
        <v>-40277.011543799992</v>
      </c>
      <c r="AG181" s="139"/>
      <c r="AH181" s="112">
        <f t="shared" si="112"/>
        <v>-2.5317046110190051E-2</v>
      </c>
      <c r="AI181" s="112">
        <f t="shared" si="113"/>
        <v>0.91056041554329936</v>
      </c>
      <c r="AJ181" s="112">
        <f t="shared" si="114"/>
        <v>-0.60229799770774417</v>
      </c>
      <c r="AK181" s="112">
        <f t="shared" si="115"/>
        <v>3.8545159275378812E-2</v>
      </c>
      <c r="AL181" s="112">
        <f t="shared" si="116"/>
        <v>2.7346820805321523</v>
      </c>
      <c r="AM181" s="112">
        <f t="shared" si="117"/>
        <v>4.8470785456531722</v>
      </c>
      <c r="AN181" s="112">
        <f t="shared" ref="AN181:AT190" si="125">$AU181+$AB$7*SIN(AO181)</f>
        <v>8.977422668664131</v>
      </c>
      <c r="AO181" s="112">
        <f t="shared" si="125"/>
        <v>8.977422647859763</v>
      </c>
      <c r="AP181" s="112">
        <f t="shared" si="125"/>
        <v>8.9774228847901725</v>
      </c>
      <c r="AQ181" s="112">
        <f t="shared" si="125"/>
        <v>8.9774201865080663</v>
      </c>
      <c r="AR181" s="112">
        <f t="shared" si="125"/>
        <v>8.9774509156887241</v>
      </c>
      <c r="AS181" s="112">
        <f t="shared" si="125"/>
        <v>8.9771009319405337</v>
      </c>
      <c r="AT181" s="112">
        <f t="shared" si="125"/>
        <v>8.9810835377939267</v>
      </c>
      <c r="AU181" s="112">
        <f t="shared" si="118"/>
        <v>8.9352926561264834</v>
      </c>
      <c r="AV181" s="112"/>
      <c r="AW181" s="112"/>
      <c r="AX181" s="112"/>
      <c r="AY181" s="112"/>
      <c r="AZ181" s="112"/>
      <c r="BA181" s="112"/>
      <c r="BB181" s="112"/>
      <c r="BC181" s="112"/>
      <c r="BD181" s="112"/>
      <c r="BE181" s="112"/>
      <c r="BF181" s="112"/>
      <c r="BG181" s="112"/>
      <c r="BH181" s="112"/>
      <c r="BI181" s="112"/>
      <c r="BJ181" s="112"/>
      <c r="BK181" s="112"/>
      <c r="BL181" s="112"/>
      <c r="BM181" s="112"/>
      <c r="BN181" s="112"/>
      <c r="BO181" s="112"/>
      <c r="BP181" s="112"/>
    </row>
    <row r="182" spans="1:68" s="158" customFormat="1" ht="12.95" customHeight="1" x14ac:dyDescent="0.2">
      <c r="A182" s="11" t="s">
        <v>100</v>
      </c>
      <c r="B182" s="25" t="s">
        <v>81</v>
      </c>
      <c r="C182" s="11">
        <v>55572.878900000003</v>
      </c>
      <c r="D182" s="11">
        <v>5.9999999999999995E-4</v>
      </c>
      <c r="E182" s="224">
        <f t="shared" si="100"/>
        <v>27654.86016954486</v>
      </c>
      <c r="F182" s="112">
        <f t="shared" si="101"/>
        <v>27655</v>
      </c>
      <c r="G182" s="200">
        <f t="shared" si="124"/>
        <v>-9.5560999987355899E-2</v>
      </c>
      <c r="K182" s="158">
        <f t="shared" ref="K182:K188" si="126">G182</f>
        <v>-9.5560999987355899E-2</v>
      </c>
      <c r="N182" s="158">
        <f t="shared" ca="1" si="120"/>
        <v>-0.10411158440599548</v>
      </c>
      <c r="O182" s="218"/>
      <c r="P182" s="221">
        <f t="shared" si="102"/>
        <v>40554.378900000003</v>
      </c>
      <c r="R182" s="158">
        <f t="shared" ca="1" si="103"/>
        <v>7.3112493900281988E-5</v>
      </c>
      <c r="S182" s="156">
        <v>1</v>
      </c>
      <c r="T182" s="158">
        <f t="shared" ca="1" si="104"/>
        <v>7.3112493900281988E-5</v>
      </c>
      <c r="Y182" s="61"/>
      <c r="Z182" s="112">
        <f t="shared" si="105"/>
        <v>27655</v>
      </c>
      <c r="AA182" s="112">
        <f t="shared" si="106"/>
        <v>-9.9904886718930122E-2</v>
      </c>
      <c r="AB182" s="112">
        <f t="shared" si="107"/>
        <v>-6.8433533154788978E-2</v>
      </c>
      <c r="AC182" s="112">
        <f t="shared" si="108"/>
        <v>-40554.474460999991</v>
      </c>
      <c r="AD182" s="112">
        <f t="shared" si="109"/>
        <v>4.343886731574223E-3</v>
      </c>
      <c r="AE182" s="112">
        <f t="shared" si="110"/>
        <v>1.8869351936746586E-5</v>
      </c>
      <c r="AF182" s="112">
        <f t="shared" si="111"/>
        <v>-40554.474460999991</v>
      </c>
      <c r="AG182" s="139"/>
      <c r="AH182" s="112">
        <f t="shared" si="112"/>
        <v>-2.7127466832566918E-2</v>
      </c>
      <c r="AI182" s="112">
        <f t="shared" si="113"/>
        <v>0.90887144390151886</v>
      </c>
      <c r="AJ182" s="112">
        <f t="shared" si="114"/>
        <v>-0.63861758819662984</v>
      </c>
      <c r="AK182" s="112">
        <f t="shared" si="115"/>
        <v>3.4362113362795231E-2</v>
      </c>
      <c r="AL182" s="112">
        <f t="shared" si="116"/>
        <v>2.7810058433279821</v>
      </c>
      <c r="AM182" s="112">
        <f t="shared" si="117"/>
        <v>5.4862861376963359</v>
      </c>
      <c r="AN182" s="112">
        <f t="shared" si="125"/>
        <v>9.0281026393504966</v>
      </c>
      <c r="AO182" s="112">
        <f t="shared" si="125"/>
        <v>9.0281026179650858</v>
      </c>
      <c r="AP182" s="112">
        <f t="shared" si="125"/>
        <v>9.0281028560320031</v>
      </c>
      <c r="AQ182" s="112">
        <f t="shared" si="125"/>
        <v>9.0281002058195252</v>
      </c>
      <c r="AR182" s="112">
        <f t="shared" si="125"/>
        <v>9.0281297083926866</v>
      </c>
      <c r="AS182" s="112">
        <f t="shared" si="125"/>
        <v>9.0278012606390536</v>
      </c>
      <c r="AT182" s="112">
        <f t="shared" si="125"/>
        <v>9.0314552816070481</v>
      </c>
      <c r="AU182" s="112">
        <f t="shared" si="118"/>
        <v>8.9904749178090277</v>
      </c>
      <c r="AV182" s="112"/>
      <c r="AW182" s="112"/>
      <c r="AX182" s="112"/>
      <c r="AY182" s="112"/>
      <c r="AZ182" s="112"/>
      <c r="BA182" s="112"/>
      <c r="BB182" s="112"/>
      <c r="BC182" s="112"/>
      <c r="BD182" s="112"/>
      <c r="BE182" s="112"/>
      <c r="BF182" s="112"/>
      <c r="BG182" s="112"/>
      <c r="BH182" s="112"/>
      <c r="BI182" s="112"/>
      <c r="BJ182" s="112"/>
      <c r="BK182" s="112"/>
      <c r="BL182" s="112"/>
      <c r="BM182" s="112"/>
      <c r="BN182" s="112"/>
      <c r="BO182" s="112"/>
      <c r="BP182" s="112"/>
    </row>
    <row r="183" spans="1:68" s="158" customFormat="1" ht="12.95" customHeight="1" x14ac:dyDescent="0.2">
      <c r="A183" s="161" t="s">
        <v>106</v>
      </c>
      <c r="B183" s="160" t="s">
        <v>75</v>
      </c>
      <c r="C183" s="161">
        <v>55646.684399999998</v>
      </c>
      <c r="D183" s="161">
        <v>2.0000000000000001E-4</v>
      </c>
      <c r="E183" s="224">
        <f t="shared" si="100"/>
        <v>27762.856702207271</v>
      </c>
      <c r="F183" s="112">
        <f t="shared" si="101"/>
        <v>27763</v>
      </c>
      <c r="G183" s="200">
        <f t="shared" si="124"/>
        <v>-9.7930599993560463E-2</v>
      </c>
      <c r="K183" s="158">
        <f t="shared" si="126"/>
        <v>-9.7930599993560463E-2</v>
      </c>
      <c r="N183" s="158">
        <f t="shared" ca="1" si="120"/>
        <v>-0.10446259498420692</v>
      </c>
      <c r="O183" s="218"/>
      <c r="P183" s="221">
        <f t="shared" si="102"/>
        <v>40628.184399999998</v>
      </c>
      <c r="R183" s="158">
        <f t="shared" ca="1" si="103"/>
        <v>4.2666958557830354E-5</v>
      </c>
      <c r="S183" s="156">
        <v>1</v>
      </c>
      <c r="T183" s="158">
        <f t="shared" ca="1" si="104"/>
        <v>4.2666958557830354E-5</v>
      </c>
      <c r="Y183" s="61"/>
      <c r="Z183" s="112">
        <f t="shared" si="105"/>
        <v>27763</v>
      </c>
      <c r="AA183" s="112">
        <f t="shared" si="106"/>
        <v>-0.10058007666892903</v>
      </c>
      <c r="AB183" s="112">
        <f t="shared" si="107"/>
        <v>-7.033361872297518E-2</v>
      </c>
      <c r="AC183" s="112">
        <f t="shared" si="108"/>
        <v>-40628.282330599992</v>
      </c>
      <c r="AD183" s="112">
        <f t="shared" si="109"/>
        <v>2.6494766753685645E-3</v>
      </c>
      <c r="AE183" s="112">
        <f t="shared" si="110"/>
        <v>7.0197266533220613E-6</v>
      </c>
      <c r="AF183" s="112">
        <f t="shared" si="111"/>
        <v>-40628.282330599992</v>
      </c>
      <c r="AG183" s="139"/>
      <c r="AH183" s="112">
        <f t="shared" si="112"/>
        <v>-2.7596981270585279E-2</v>
      </c>
      <c r="AI183" s="112">
        <f t="shared" si="113"/>
        <v>0.90845587664475125</v>
      </c>
      <c r="AJ183" s="112">
        <f t="shared" si="114"/>
        <v>-0.64803000287604517</v>
      </c>
      <c r="AK183" s="112">
        <f t="shared" si="115"/>
        <v>3.3239164406925335E-2</v>
      </c>
      <c r="AL183" s="112">
        <f t="shared" si="116"/>
        <v>2.7933003453221192</v>
      </c>
      <c r="AM183" s="112">
        <f t="shared" si="117"/>
        <v>5.6841366752786548</v>
      </c>
      <c r="AN183" s="112">
        <f t="shared" si="125"/>
        <v>9.0415686461899316</v>
      </c>
      <c r="AO183" s="112">
        <f t="shared" si="125"/>
        <v>9.0415686247742393</v>
      </c>
      <c r="AP183" s="112">
        <f t="shared" si="125"/>
        <v>9.041568861862439</v>
      </c>
      <c r="AQ183" s="112">
        <f t="shared" si="125"/>
        <v>9.0415662371121801</v>
      </c>
      <c r="AR183" s="112">
        <f t="shared" si="125"/>
        <v>9.0415952949786007</v>
      </c>
      <c r="AS183" s="112">
        <f t="shared" si="125"/>
        <v>9.0412735845908454</v>
      </c>
      <c r="AT183" s="112">
        <f t="shared" si="125"/>
        <v>9.0448330419154601</v>
      </c>
      <c r="AU183" s="112">
        <f t="shared" si="118"/>
        <v>9.0051539430841867</v>
      </c>
      <c r="AV183" s="112"/>
      <c r="AW183" s="112"/>
      <c r="AX183" s="112"/>
      <c r="AY183" s="112"/>
      <c r="AZ183" s="112"/>
      <c r="BA183" s="112"/>
      <c r="BB183" s="112"/>
      <c r="BC183" s="112"/>
      <c r="BD183" s="112"/>
      <c r="BE183" s="112"/>
      <c r="BF183" s="112"/>
      <c r="BG183" s="112"/>
      <c r="BH183" s="112"/>
      <c r="BI183" s="112"/>
      <c r="BJ183" s="112"/>
      <c r="BK183" s="112"/>
      <c r="BL183" s="112"/>
      <c r="BM183" s="112"/>
      <c r="BN183" s="112"/>
      <c r="BO183" s="112"/>
      <c r="BP183" s="112"/>
    </row>
    <row r="184" spans="1:68" s="158" customFormat="1" ht="12.95" customHeight="1" x14ac:dyDescent="0.2">
      <c r="A184" s="225" t="s">
        <v>716</v>
      </c>
      <c r="B184" s="162" t="s">
        <v>75</v>
      </c>
      <c r="C184" s="163">
        <v>55929.26397</v>
      </c>
      <c r="D184" s="163">
        <v>4.8000000000000001E-4</v>
      </c>
      <c r="E184" s="224">
        <f t="shared" si="100"/>
        <v>28176.343688424255</v>
      </c>
      <c r="F184" s="112">
        <f t="shared" si="101"/>
        <v>28176.5</v>
      </c>
      <c r="G184" s="200">
        <f t="shared" si="124"/>
        <v>-0.10682429999724263</v>
      </c>
      <c r="K184" s="158">
        <f t="shared" si="126"/>
        <v>-0.10682429999724263</v>
      </c>
      <c r="N184" s="158">
        <f t="shared" ca="1" si="120"/>
        <v>-0.10580651048504422</v>
      </c>
      <c r="O184" s="218"/>
      <c r="P184" s="221">
        <f t="shared" si="102"/>
        <v>40910.76397</v>
      </c>
      <c r="R184" s="158">
        <f t="shared" ca="1" si="103"/>
        <v>1.0358954911410849E-6</v>
      </c>
      <c r="S184" s="156">
        <v>1</v>
      </c>
      <c r="T184" s="158">
        <f t="shared" ca="1" si="104"/>
        <v>1.0358954911410849E-6</v>
      </c>
      <c r="X184" s="158" t="s">
        <v>714</v>
      </c>
      <c r="Y184" s="61"/>
      <c r="Z184" s="112">
        <f t="shared" si="105"/>
        <v>28176.5</v>
      </c>
      <c r="AA184" s="112">
        <f t="shared" si="106"/>
        <v>-0.10311194631039</v>
      </c>
      <c r="AB184" s="112">
        <f t="shared" si="107"/>
        <v>-7.7478472957643318E-2</v>
      </c>
      <c r="AC184" s="112">
        <f t="shared" si="108"/>
        <v>-40910.870794299997</v>
      </c>
      <c r="AD184" s="112">
        <f t="shared" si="109"/>
        <v>-3.7123536868526319E-3</v>
      </c>
      <c r="AE184" s="112">
        <f t="shared" si="110"/>
        <v>1.3781569896288329E-5</v>
      </c>
      <c r="AF184" s="112">
        <f t="shared" si="111"/>
        <v>-40910.870794299997</v>
      </c>
      <c r="AG184" s="139"/>
      <c r="AH184" s="112">
        <f t="shared" si="112"/>
        <v>-2.9345827039599308E-2</v>
      </c>
      <c r="AI184" s="112">
        <f t="shared" si="113"/>
        <v>0.9069960763490128</v>
      </c>
      <c r="AJ184" s="112">
        <f t="shared" si="114"/>
        <v>-0.68307755972156048</v>
      </c>
      <c r="AK184" s="112">
        <f t="shared" si="115"/>
        <v>2.8903957460406096E-2</v>
      </c>
      <c r="AL184" s="112">
        <f t="shared" si="116"/>
        <v>2.8402735846132723</v>
      </c>
      <c r="AM184" s="112">
        <f t="shared" si="117"/>
        <v>6.5871863400564434</v>
      </c>
      <c r="AN184" s="112">
        <f t="shared" si="125"/>
        <v>9.0930718743530807</v>
      </c>
      <c r="AO184" s="112">
        <f t="shared" si="125"/>
        <v>9.0930718533464621</v>
      </c>
      <c r="AP184" s="112">
        <f t="shared" si="125"/>
        <v>9.0930720814739026</v>
      </c>
      <c r="AQ184" s="112">
        <f t="shared" si="125"/>
        <v>9.0930696040571046</v>
      </c>
      <c r="AR184" s="112">
        <f t="shared" si="125"/>
        <v>9.0930965081777337</v>
      </c>
      <c r="AS184" s="112">
        <f t="shared" si="125"/>
        <v>9.092804322871892</v>
      </c>
      <c r="AT184" s="112">
        <f t="shared" si="125"/>
        <v>9.0959759577024872</v>
      </c>
      <c r="AU184" s="112">
        <f t="shared" si="118"/>
        <v>9.0613555815219513</v>
      </c>
      <c r="AV184" s="112"/>
      <c r="AW184" s="112"/>
      <c r="AX184" s="112"/>
      <c r="AY184" s="112"/>
      <c r="AZ184" s="112"/>
      <c r="BA184" s="112"/>
      <c r="BB184" s="112"/>
      <c r="BC184" s="112"/>
      <c r="BD184" s="112"/>
      <c r="BE184" s="112"/>
      <c r="BF184" s="112"/>
      <c r="BG184" s="112"/>
      <c r="BH184" s="112"/>
      <c r="BI184" s="112"/>
      <c r="BJ184" s="112"/>
      <c r="BK184" s="112"/>
      <c r="BL184" s="112"/>
      <c r="BM184" s="112"/>
      <c r="BN184" s="112"/>
      <c r="BO184" s="112"/>
      <c r="BP184" s="112"/>
    </row>
    <row r="185" spans="1:68" s="158" customFormat="1" ht="12.95" customHeight="1" x14ac:dyDescent="0.2">
      <c r="A185" s="164" t="s">
        <v>716</v>
      </c>
      <c r="B185" s="162" t="s">
        <v>75</v>
      </c>
      <c r="C185" s="163">
        <v>55929.266499999998</v>
      </c>
      <c r="D185" s="163" t="s">
        <v>118</v>
      </c>
      <c r="E185" s="224">
        <f t="shared" si="100"/>
        <v>28176.347390468512</v>
      </c>
      <c r="F185" s="112">
        <f t="shared" si="101"/>
        <v>28176.5</v>
      </c>
      <c r="G185" s="200">
        <f t="shared" si="124"/>
        <v>-0.10429429999931017</v>
      </c>
      <c r="K185" s="158">
        <f t="shared" si="126"/>
        <v>-0.10429429999931017</v>
      </c>
      <c r="N185" s="158">
        <f t="shared" ca="1" si="120"/>
        <v>-0.10580651048504422</v>
      </c>
      <c r="O185" s="218"/>
      <c r="P185" s="221">
        <f t="shared" si="102"/>
        <v>40910.766499999998</v>
      </c>
      <c r="R185" s="158">
        <f t="shared" ca="1" si="103"/>
        <v>2.2867805531640118E-6</v>
      </c>
      <c r="S185" s="156">
        <v>1</v>
      </c>
      <c r="T185" s="158">
        <f t="shared" ca="1" si="104"/>
        <v>2.2867805531640118E-6</v>
      </c>
      <c r="V185" s="157"/>
      <c r="X185" s="157">
        <v>45</v>
      </c>
      <c r="Y185" s="61"/>
      <c r="Z185" s="112">
        <f t="shared" si="105"/>
        <v>28176.5</v>
      </c>
      <c r="AA185" s="112">
        <f t="shared" si="106"/>
        <v>-0.10311194631039</v>
      </c>
      <c r="AB185" s="112">
        <f t="shared" si="107"/>
        <v>-7.4948472959710855E-2</v>
      </c>
      <c r="AC185" s="112">
        <f t="shared" si="108"/>
        <v>-40910.870794299997</v>
      </c>
      <c r="AD185" s="112">
        <f t="shared" si="109"/>
        <v>-1.182353688920168E-3</v>
      </c>
      <c r="AE185" s="112">
        <f t="shared" si="110"/>
        <v>1.3979602457031293E-6</v>
      </c>
      <c r="AF185" s="112">
        <f t="shared" si="111"/>
        <v>-40910.870794299997</v>
      </c>
      <c r="AG185" s="139"/>
      <c r="AH185" s="112">
        <f t="shared" si="112"/>
        <v>-2.9345827039599308E-2</v>
      </c>
      <c r="AI185" s="112">
        <f t="shared" si="113"/>
        <v>0.9069960763490128</v>
      </c>
      <c r="AJ185" s="112">
        <f t="shared" si="114"/>
        <v>-0.68307755972156048</v>
      </c>
      <c r="AK185" s="112">
        <f t="shared" si="115"/>
        <v>2.8903957460406096E-2</v>
      </c>
      <c r="AL185" s="112">
        <f t="shared" si="116"/>
        <v>2.8402735846132723</v>
      </c>
      <c r="AM185" s="112">
        <f t="shared" si="117"/>
        <v>6.5871863400564434</v>
      </c>
      <c r="AN185" s="112">
        <f t="shared" si="125"/>
        <v>9.0930718743530807</v>
      </c>
      <c r="AO185" s="112">
        <f t="shared" si="125"/>
        <v>9.0930718533464621</v>
      </c>
      <c r="AP185" s="112">
        <f t="shared" si="125"/>
        <v>9.0930720814739026</v>
      </c>
      <c r="AQ185" s="112">
        <f t="shared" si="125"/>
        <v>9.0930696040571046</v>
      </c>
      <c r="AR185" s="112">
        <f t="shared" si="125"/>
        <v>9.0930965081777337</v>
      </c>
      <c r="AS185" s="112">
        <f t="shared" si="125"/>
        <v>9.092804322871892</v>
      </c>
      <c r="AT185" s="112">
        <f t="shared" si="125"/>
        <v>9.0959759577024872</v>
      </c>
      <c r="AU185" s="112">
        <f t="shared" si="118"/>
        <v>9.0613555815219513</v>
      </c>
      <c r="AV185" s="112"/>
      <c r="AW185" s="112"/>
      <c r="AX185" s="112"/>
      <c r="AY185" s="112"/>
      <c r="AZ185" s="112"/>
      <c r="BA185" s="112"/>
      <c r="BB185" s="112"/>
      <c r="BC185" s="112"/>
      <c r="BD185" s="112"/>
      <c r="BE185" s="112"/>
      <c r="BF185" s="112"/>
      <c r="BG185" s="112"/>
      <c r="BH185" s="112"/>
      <c r="BI185" s="112"/>
      <c r="BJ185" s="112"/>
      <c r="BK185" s="112"/>
      <c r="BL185" s="112"/>
      <c r="BM185" s="112"/>
      <c r="BN185" s="112"/>
      <c r="BO185" s="112"/>
      <c r="BP185" s="112"/>
    </row>
    <row r="186" spans="1:68" s="158" customFormat="1" ht="12.95" customHeight="1" x14ac:dyDescent="0.2">
      <c r="A186" s="225" t="s">
        <v>716</v>
      </c>
      <c r="B186" s="162" t="s">
        <v>75</v>
      </c>
      <c r="C186" s="163">
        <v>55929.266600000003</v>
      </c>
      <c r="D186" s="163">
        <v>4.6000000000000001E-4</v>
      </c>
      <c r="E186" s="224">
        <f t="shared" si="100"/>
        <v>28176.347536794379</v>
      </c>
      <c r="F186" s="112">
        <f t="shared" si="101"/>
        <v>28176.5</v>
      </c>
      <c r="G186" s="200">
        <f t="shared" si="124"/>
        <v>-0.10419429999456042</v>
      </c>
      <c r="K186" s="158">
        <f t="shared" si="126"/>
        <v>-0.10419429999456042</v>
      </c>
      <c r="N186" s="158">
        <f t="shared" ca="1" si="120"/>
        <v>-0.10580651048504422</v>
      </c>
      <c r="O186" s="218"/>
      <c r="P186" s="221">
        <f t="shared" si="102"/>
        <v>40910.766600000003</v>
      </c>
      <c r="R186" s="158">
        <f t="shared" ca="1" si="103"/>
        <v>2.5992226656259997E-6</v>
      </c>
      <c r="S186" s="156">
        <v>1</v>
      </c>
      <c r="T186" s="158">
        <f t="shared" ca="1" si="104"/>
        <v>2.5992226656259997E-6</v>
      </c>
      <c r="X186" s="158" t="s">
        <v>714</v>
      </c>
      <c r="Y186" s="61"/>
      <c r="Z186" s="112">
        <f t="shared" si="105"/>
        <v>28176.5</v>
      </c>
      <c r="AA186" s="112">
        <f t="shared" si="106"/>
        <v>-0.10311194631039</v>
      </c>
      <c r="AB186" s="112">
        <f t="shared" si="107"/>
        <v>-7.4848472954961109E-2</v>
      </c>
      <c r="AC186" s="112">
        <f t="shared" si="108"/>
        <v>-40910.870794299997</v>
      </c>
      <c r="AD186" s="112">
        <f t="shared" si="109"/>
        <v>-1.0823536841704229E-3</v>
      </c>
      <c r="AE186" s="112">
        <f t="shared" si="110"/>
        <v>1.1714894976372875E-6</v>
      </c>
      <c r="AF186" s="112">
        <f t="shared" si="111"/>
        <v>-40910.870794299997</v>
      </c>
      <c r="AG186" s="139"/>
      <c r="AH186" s="112">
        <f t="shared" si="112"/>
        <v>-2.9345827039599308E-2</v>
      </c>
      <c r="AI186" s="112">
        <f t="shared" si="113"/>
        <v>0.9069960763490128</v>
      </c>
      <c r="AJ186" s="112">
        <f t="shared" si="114"/>
        <v>-0.68307755972156048</v>
      </c>
      <c r="AK186" s="112">
        <f t="shared" si="115"/>
        <v>2.8903957460406096E-2</v>
      </c>
      <c r="AL186" s="112">
        <f t="shared" si="116"/>
        <v>2.8402735846132723</v>
      </c>
      <c r="AM186" s="112">
        <f t="shared" si="117"/>
        <v>6.5871863400564434</v>
      </c>
      <c r="AN186" s="112">
        <f t="shared" si="125"/>
        <v>9.0930718743530807</v>
      </c>
      <c r="AO186" s="112">
        <f t="shared" si="125"/>
        <v>9.0930718533464621</v>
      </c>
      <c r="AP186" s="112">
        <f t="shared" si="125"/>
        <v>9.0930720814739026</v>
      </c>
      <c r="AQ186" s="112">
        <f t="shared" si="125"/>
        <v>9.0930696040571046</v>
      </c>
      <c r="AR186" s="112">
        <f t="shared" si="125"/>
        <v>9.0930965081777337</v>
      </c>
      <c r="AS186" s="112">
        <f t="shared" si="125"/>
        <v>9.092804322871892</v>
      </c>
      <c r="AT186" s="112">
        <f t="shared" si="125"/>
        <v>9.0959759577024872</v>
      </c>
      <c r="AU186" s="112">
        <f t="shared" si="118"/>
        <v>9.0613555815219513</v>
      </c>
      <c r="AV186" s="112"/>
      <c r="AW186" s="112"/>
      <c r="AX186" s="112"/>
      <c r="AY186" s="112"/>
      <c r="AZ186" s="112"/>
      <c r="BA186" s="112"/>
      <c r="BB186" s="112"/>
      <c r="BC186" s="112"/>
      <c r="BD186" s="112"/>
      <c r="BE186" s="112"/>
      <c r="BF186" s="112"/>
      <c r="BG186" s="112"/>
      <c r="BH186" s="112"/>
      <c r="BI186" s="112"/>
      <c r="BJ186" s="112"/>
      <c r="BK186" s="112"/>
      <c r="BL186" s="112"/>
      <c r="BM186" s="112"/>
      <c r="BN186" s="112"/>
      <c r="BO186" s="112"/>
      <c r="BP186" s="112"/>
    </row>
    <row r="187" spans="1:68" s="158" customFormat="1" ht="12.95" customHeight="1" x14ac:dyDescent="0.2">
      <c r="A187" s="153" t="s">
        <v>716</v>
      </c>
      <c r="B187" s="156" t="s">
        <v>75</v>
      </c>
      <c r="C187" s="157">
        <v>55929.268900000003</v>
      </c>
      <c r="D187" s="157">
        <v>3.8999999999999999E-4</v>
      </c>
      <c r="E187" s="224">
        <f t="shared" si="100"/>
        <v>28176.350902289163</v>
      </c>
      <c r="F187" s="112">
        <f t="shared" si="101"/>
        <v>28176.5</v>
      </c>
      <c r="G187" s="200">
        <f t="shared" si="124"/>
        <v>-0.10189429999445565</v>
      </c>
      <c r="K187" s="158">
        <f t="shared" si="126"/>
        <v>-0.10189429999445565</v>
      </c>
      <c r="N187" s="158">
        <f t="shared" ref="N187:N218" ca="1" si="127">+C$11+C$12*F187</f>
        <v>-0.10580651048504422</v>
      </c>
      <c r="O187" s="218"/>
      <c r="P187" s="221">
        <f t="shared" si="102"/>
        <v>40910.768900000003</v>
      </c>
      <c r="R187" s="158">
        <f t="shared" ca="1" si="103"/>
        <v>1.5305390922671252E-5</v>
      </c>
      <c r="S187" s="156">
        <v>1</v>
      </c>
      <c r="T187" s="158">
        <f t="shared" ca="1" si="104"/>
        <v>1.5305390922671252E-5</v>
      </c>
      <c r="X187" s="158" t="s">
        <v>714</v>
      </c>
      <c r="Y187" s="61"/>
      <c r="Z187" s="112">
        <f t="shared" si="105"/>
        <v>28176.5</v>
      </c>
      <c r="AA187" s="112">
        <f t="shared" si="106"/>
        <v>-0.10311194631039</v>
      </c>
      <c r="AB187" s="112">
        <f t="shared" si="107"/>
        <v>-7.2548472954856336E-2</v>
      </c>
      <c r="AC187" s="112">
        <f t="shared" si="108"/>
        <v>-40910.870794299997</v>
      </c>
      <c r="AD187" s="112">
        <f t="shared" si="109"/>
        <v>1.2176463159343509E-3</v>
      </c>
      <c r="AE187" s="112">
        <f t="shared" si="110"/>
        <v>1.482662550708497E-6</v>
      </c>
      <c r="AF187" s="112">
        <f t="shared" si="111"/>
        <v>-40910.870794299997</v>
      </c>
      <c r="AG187" s="139"/>
      <c r="AH187" s="112">
        <f t="shared" si="112"/>
        <v>-2.9345827039599308E-2</v>
      </c>
      <c r="AI187" s="112">
        <f t="shared" si="113"/>
        <v>0.9069960763490128</v>
      </c>
      <c r="AJ187" s="112">
        <f t="shared" si="114"/>
        <v>-0.68307755972156048</v>
      </c>
      <c r="AK187" s="112">
        <f t="shared" si="115"/>
        <v>2.8903957460406096E-2</v>
      </c>
      <c r="AL187" s="112">
        <f t="shared" si="116"/>
        <v>2.8402735846132723</v>
      </c>
      <c r="AM187" s="112">
        <f t="shared" si="117"/>
        <v>6.5871863400564434</v>
      </c>
      <c r="AN187" s="112">
        <f t="shared" si="125"/>
        <v>9.0930718743530807</v>
      </c>
      <c r="AO187" s="112">
        <f t="shared" si="125"/>
        <v>9.0930718533464621</v>
      </c>
      <c r="AP187" s="112">
        <f t="shared" si="125"/>
        <v>9.0930720814739026</v>
      </c>
      <c r="AQ187" s="112">
        <f t="shared" si="125"/>
        <v>9.0930696040571046</v>
      </c>
      <c r="AR187" s="112">
        <f t="shared" si="125"/>
        <v>9.0930965081777337</v>
      </c>
      <c r="AS187" s="112">
        <f t="shared" si="125"/>
        <v>9.092804322871892</v>
      </c>
      <c r="AT187" s="112">
        <f t="shared" si="125"/>
        <v>9.0959759577024872</v>
      </c>
      <c r="AU187" s="112">
        <f t="shared" si="118"/>
        <v>9.0613555815219513</v>
      </c>
      <c r="AV187" s="112"/>
      <c r="AW187" s="112"/>
      <c r="AX187" s="112"/>
      <c r="AY187" s="112"/>
      <c r="AZ187" s="112"/>
      <c r="BA187" s="112"/>
      <c r="BB187" s="112"/>
      <c r="BC187" s="112"/>
      <c r="BD187" s="112"/>
      <c r="BE187" s="112"/>
      <c r="BF187" s="112"/>
      <c r="BG187" s="112"/>
      <c r="BH187" s="112"/>
      <c r="BI187" s="112"/>
      <c r="BJ187" s="112"/>
      <c r="BK187" s="112"/>
      <c r="BL187" s="112"/>
      <c r="BM187" s="112"/>
      <c r="BN187" s="112"/>
      <c r="BO187" s="112"/>
      <c r="BP187" s="112"/>
    </row>
    <row r="188" spans="1:68" s="158" customFormat="1" ht="12.95" customHeight="1" x14ac:dyDescent="0.2">
      <c r="A188" s="11" t="s">
        <v>107</v>
      </c>
      <c r="B188" s="25" t="s">
        <v>81</v>
      </c>
      <c r="C188" s="11">
        <v>56013.6734</v>
      </c>
      <c r="D188" s="11">
        <v>5.9999999999999995E-4</v>
      </c>
      <c r="E188" s="224">
        <f t="shared" si="100"/>
        <v>28299.85651286161</v>
      </c>
      <c r="F188" s="224">
        <f t="shared" si="101"/>
        <v>28300</v>
      </c>
      <c r="G188" s="17">
        <f t="shared" si="124"/>
        <v>-9.8059999996621627E-2</v>
      </c>
      <c r="K188" s="158">
        <f t="shared" si="126"/>
        <v>-9.8059999996621627E-2</v>
      </c>
      <c r="N188" s="158">
        <f t="shared" ca="1" si="127"/>
        <v>-0.1062078975814249</v>
      </c>
      <c r="P188" s="221">
        <f t="shared" si="102"/>
        <v>40995.1734</v>
      </c>
      <c r="R188" s="158">
        <f t="shared" ca="1" si="103"/>
        <v>6.6388235052443061E-5</v>
      </c>
      <c r="S188" s="156">
        <v>1</v>
      </c>
      <c r="T188" s="158">
        <f t="shared" ca="1" si="104"/>
        <v>6.6388235052443061E-5</v>
      </c>
      <c r="Y188" s="61"/>
      <c r="Z188" s="112">
        <f t="shared" si="105"/>
        <v>28300</v>
      </c>
      <c r="AA188" s="112">
        <f t="shared" si="106"/>
        <v>-0.1038513775898065</v>
      </c>
      <c r="AB188" s="112">
        <f t="shared" si="107"/>
        <v>-6.8207239756600715E-2</v>
      </c>
      <c r="AC188" s="112">
        <f t="shared" si="108"/>
        <v>-40995.271459999996</v>
      </c>
      <c r="AD188" s="112">
        <f t="shared" si="109"/>
        <v>5.7913775931848765E-3</v>
      </c>
      <c r="AE188" s="112">
        <f t="shared" si="110"/>
        <v>3.3540054426843851E-5</v>
      </c>
      <c r="AF188" s="112">
        <f t="shared" si="111"/>
        <v>-40995.271459999996</v>
      </c>
      <c r="AG188" s="139"/>
      <c r="AH188" s="112">
        <f t="shared" si="112"/>
        <v>-2.9852760240020915E-2</v>
      </c>
      <c r="AI188" s="112">
        <f t="shared" si="113"/>
        <v>0.90660051208010517</v>
      </c>
      <c r="AJ188" s="112">
        <f t="shared" si="114"/>
        <v>-0.69323607539255994</v>
      </c>
      <c r="AK188" s="112">
        <f t="shared" si="115"/>
        <v>2.7598989612901251E-2</v>
      </c>
      <c r="AL188" s="112">
        <f t="shared" si="116"/>
        <v>2.8542749005543917</v>
      </c>
      <c r="AM188" s="112">
        <f t="shared" si="117"/>
        <v>6.9129819859956454</v>
      </c>
      <c r="AN188" s="112">
        <f t="shared" si="125"/>
        <v>9.1084388848748841</v>
      </c>
      <c r="AO188" s="112">
        <f t="shared" si="125"/>
        <v>9.1084388641577902</v>
      </c>
      <c r="AP188" s="112">
        <f t="shared" si="125"/>
        <v>9.1084390879828465</v>
      </c>
      <c r="AQ188" s="112">
        <f t="shared" si="125"/>
        <v>9.1084366698022574</v>
      </c>
      <c r="AR188" s="112">
        <f t="shared" si="125"/>
        <v>9.1084627954503414</v>
      </c>
      <c r="AS188" s="112">
        <f t="shared" si="125"/>
        <v>9.10818052616386</v>
      </c>
      <c r="AT188" s="112">
        <f t="shared" si="125"/>
        <v>9.1112288711599767</v>
      </c>
      <c r="AU188" s="112">
        <f t="shared" si="118"/>
        <v>9.078141318757897</v>
      </c>
      <c r="AV188" s="112"/>
      <c r="AW188" s="112"/>
      <c r="AX188" s="112"/>
      <c r="AY188" s="112"/>
      <c r="AZ188" s="112"/>
      <c r="BA188" s="112"/>
      <c r="BB188" s="112"/>
      <c r="BC188" s="112"/>
      <c r="BD188" s="112"/>
      <c r="BE188" s="112"/>
      <c r="BF188" s="112"/>
      <c r="BG188" s="112"/>
      <c r="BH188" s="112"/>
      <c r="BI188" s="112"/>
      <c r="BJ188" s="112"/>
      <c r="BK188" s="112"/>
      <c r="BL188" s="112"/>
      <c r="BM188" s="112"/>
      <c r="BN188" s="112"/>
      <c r="BO188" s="112"/>
      <c r="BP188" s="112"/>
    </row>
    <row r="189" spans="1:68" s="158" customFormat="1" ht="12.95" customHeight="1" x14ac:dyDescent="0.2">
      <c r="A189" s="47" t="s">
        <v>108</v>
      </c>
      <c r="B189" s="25" t="s">
        <v>81</v>
      </c>
      <c r="C189" s="11">
        <v>56284.980499999998</v>
      </c>
      <c r="D189" s="11">
        <v>2.0000000000000001E-4</v>
      </c>
      <c r="E189" s="224">
        <f t="shared" si="100"/>
        <v>28696.848960398664</v>
      </c>
      <c r="F189" s="224">
        <f t="shared" si="101"/>
        <v>28697</v>
      </c>
      <c r="G189" s="17">
        <f t="shared" si="124"/>
        <v>-0.10322139999334468</v>
      </c>
      <c r="N189" s="158">
        <f t="shared" ca="1" si="127"/>
        <v>-0.10749818646614658</v>
      </c>
      <c r="P189" s="221">
        <f t="shared" si="102"/>
        <v>41266.480499999998</v>
      </c>
      <c r="R189" s="158">
        <f t="shared" ca="1" si="103"/>
        <v>1.8290902533941313E-5</v>
      </c>
      <c r="S189" s="156">
        <v>0.1</v>
      </c>
      <c r="T189" s="158">
        <f t="shared" ca="1" si="104"/>
        <v>1.8290902533941313E-6</v>
      </c>
      <c r="Y189" s="61"/>
      <c r="Z189" s="112">
        <f t="shared" si="105"/>
        <v>28697</v>
      </c>
      <c r="AA189" s="112">
        <f t="shared" si="106"/>
        <v>-0.10617439669905823</v>
      </c>
      <c r="AB189" s="112">
        <f t="shared" si="107"/>
        <v>-7.1788742036062836E-2</v>
      </c>
      <c r="AC189" s="112">
        <f t="shared" si="108"/>
        <v>-41266.583721399991</v>
      </c>
      <c r="AD189" s="112">
        <f t="shared" si="109"/>
        <v>2.9529967057135564E-3</v>
      </c>
      <c r="AE189" s="112">
        <f t="shared" si="110"/>
        <v>8.7201895439551167E-7</v>
      </c>
      <c r="AF189" s="112">
        <f t="shared" si="111"/>
        <v>-41266.583721399991</v>
      </c>
      <c r="AG189" s="139"/>
      <c r="AH189" s="112">
        <f t="shared" si="112"/>
        <v>-3.1432657957281847E-2</v>
      </c>
      <c r="AI189" s="112">
        <f t="shared" si="113"/>
        <v>0.9054551545409808</v>
      </c>
      <c r="AJ189" s="112">
        <f t="shared" si="114"/>
        <v>-0.72490737875506028</v>
      </c>
      <c r="AK189" s="112">
        <f t="shared" si="115"/>
        <v>2.337607256323854E-2</v>
      </c>
      <c r="AL189" s="112">
        <f t="shared" si="116"/>
        <v>2.8992052960113948</v>
      </c>
      <c r="AM189" s="112">
        <f t="shared" si="117"/>
        <v>8.2108179227092695</v>
      </c>
      <c r="AN189" s="112">
        <f t="shared" si="125"/>
        <v>9.1577945296948435</v>
      </c>
      <c r="AO189" s="112">
        <f t="shared" si="125"/>
        <v>9.1577945104407377</v>
      </c>
      <c r="AP189" s="112">
        <f t="shared" si="125"/>
        <v>9.1577947153995325</v>
      </c>
      <c r="AQ189" s="112">
        <f t="shared" si="125"/>
        <v>9.1577925336249351</v>
      </c>
      <c r="AR189" s="112">
        <f t="shared" si="125"/>
        <v>9.1578157584234621</v>
      </c>
      <c r="AS189" s="112">
        <f t="shared" si="125"/>
        <v>9.1575685249117136</v>
      </c>
      <c r="AT189" s="112">
        <f t="shared" si="125"/>
        <v>9.1601995291062135</v>
      </c>
      <c r="AU189" s="112">
        <f t="shared" si="118"/>
        <v>9.1321003283341788</v>
      </c>
      <c r="AV189" s="112"/>
      <c r="AW189" s="112"/>
      <c r="AX189" s="112"/>
      <c r="AY189" s="112"/>
      <c r="AZ189" s="112"/>
      <c r="BA189" s="112"/>
      <c r="BB189" s="112"/>
      <c r="BC189" s="112"/>
      <c r="BD189" s="112"/>
      <c r="BE189" s="112"/>
      <c r="BF189" s="112"/>
      <c r="BG189" s="112"/>
      <c r="BH189" s="112"/>
      <c r="BI189" s="112"/>
      <c r="BJ189" s="112"/>
      <c r="BK189" s="112"/>
      <c r="BL189" s="112"/>
      <c r="BM189" s="112"/>
      <c r="BN189" s="112"/>
      <c r="BO189" s="112"/>
      <c r="BP189" s="112"/>
    </row>
    <row r="190" spans="1:68" s="158" customFormat="1" ht="12.95" customHeight="1" x14ac:dyDescent="0.2">
      <c r="A190" s="140" t="s">
        <v>669</v>
      </c>
      <c r="B190" s="141" t="s">
        <v>81</v>
      </c>
      <c r="C190" s="142">
        <v>56358.103600000002</v>
      </c>
      <c r="D190" s="142" t="s">
        <v>125</v>
      </c>
      <c r="E190" s="224">
        <f t="shared" si="100"/>
        <v>28803.846965391895</v>
      </c>
      <c r="F190" s="224">
        <f t="shared" si="101"/>
        <v>28804</v>
      </c>
      <c r="G190" s="17">
        <f t="shared" si="124"/>
        <v>-0.10458479999215342</v>
      </c>
      <c r="K190" s="158">
        <f>G190</f>
        <v>-0.10458479999215342</v>
      </c>
      <c r="N190" s="158">
        <f t="shared" ca="1" si="127"/>
        <v>-0.1078459469464116</v>
      </c>
      <c r="P190" s="221">
        <f t="shared" si="102"/>
        <v>41339.603600000002</v>
      </c>
      <c r="R190" s="158">
        <f t="shared" ca="1" si="103"/>
        <v>1.0635079457267398E-5</v>
      </c>
      <c r="S190" s="156">
        <v>1</v>
      </c>
      <c r="T190" s="158">
        <f t="shared" ca="1" si="104"/>
        <v>1.0635079457267398E-5</v>
      </c>
      <c r="Y190" s="61"/>
      <c r="Z190" s="112">
        <f t="shared" si="105"/>
        <v>28804</v>
      </c>
      <c r="AA190" s="112">
        <f t="shared" si="106"/>
        <v>-0.10678613218819373</v>
      </c>
      <c r="AB190" s="112">
        <f t="shared" si="107"/>
        <v>-7.2739581621139068E-2</v>
      </c>
      <c r="AC190" s="112">
        <f t="shared" si="108"/>
        <v>-41339.708184799994</v>
      </c>
      <c r="AD190" s="112">
        <f t="shared" si="109"/>
        <v>2.2013321960403093E-3</v>
      </c>
      <c r="AE190" s="112">
        <f t="shared" si="110"/>
        <v>4.8458634373236503E-6</v>
      </c>
      <c r="AF190" s="112">
        <f t="shared" si="111"/>
        <v>-41339.708184799994</v>
      </c>
      <c r="AG190" s="139"/>
      <c r="AH190" s="112">
        <f t="shared" si="112"/>
        <v>-3.1845218371014353E-2</v>
      </c>
      <c r="AI190" s="112">
        <f t="shared" si="113"/>
        <v>0.90517942960142972</v>
      </c>
      <c r="AJ190" s="112">
        <f t="shared" si="114"/>
        <v>-0.7331831065742529</v>
      </c>
      <c r="AK190" s="112">
        <f t="shared" si="115"/>
        <v>2.2231239296120909E-2</v>
      </c>
      <c r="AL190" s="112">
        <f t="shared" si="116"/>
        <v>2.9112964090004216</v>
      </c>
      <c r="AM190" s="112">
        <f t="shared" si="117"/>
        <v>8.646049729574969</v>
      </c>
      <c r="AN190" s="112">
        <f t="shared" si="125"/>
        <v>9.1710867188222061</v>
      </c>
      <c r="AO190" s="112">
        <f t="shared" si="125"/>
        <v>9.1710867001003358</v>
      </c>
      <c r="AP190" s="112">
        <f t="shared" si="125"/>
        <v>9.171086898689099</v>
      </c>
      <c r="AQ190" s="112">
        <f t="shared" si="125"/>
        <v>9.171084792195181</v>
      </c>
      <c r="AR190" s="112">
        <f t="shared" si="125"/>
        <v>9.1711071363847143</v>
      </c>
      <c r="AS190" s="112">
        <f t="shared" si="125"/>
        <v>9.1708701185134238</v>
      </c>
      <c r="AT190" s="112">
        <f t="shared" si="125"/>
        <v>9.1733835657665477</v>
      </c>
      <c r="AU190" s="112">
        <f t="shared" si="118"/>
        <v>9.1466434367086418</v>
      </c>
      <c r="AV190" s="112"/>
      <c r="AW190" s="112"/>
      <c r="AX190" s="112"/>
      <c r="AY190" s="112"/>
      <c r="AZ190" s="112"/>
      <c r="BA190" s="112"/>
      <c r="BB190" s="112"/>
      <c r="BC190" s="112"/>
      <c r="BD190" s="112"/>
      <c r="BE190" s="112"/>
      <c r="BF190" s="112"/>
      <c r="BG190" s="112"/>
      <c r="BH190" s="112"/>
      <c r="BI190" s="112"/>
      <c r="BJ190" s="112"/>
      <c r="BK190" s="112"/>
      <c r="BL190" s="112"/>
      <c r="BM190" s="112"/>
      <c r="BN190" s="112"/>
      <c r="BO190" s="112"/>
      <c r="BP190" s="112"/>
    </row>
    <row r="191" spans="1:68" s="158" customFormat="1" ht="12.95" customHeight="1" x14ac:dyDescent="0.2">
      <c r="A191" s="152" t="s">
        <v>113</v>
      </c>
      <c r="B191" s="144"/>
      <c r="C191" s="151">
        <v>56687.842972582032</v>
      </c>
      <c r="D191" s="151">
        <v>1E-3</v>
      </c>
      <c r="E191" s="224">
        <f t="shared" si="100"/>
        <v>29286.340938349749</v>
      </c>
      <c r="F191" s="224">
        <f t="shared" si="101"/>
        <v>29286.5</v>
      </c>
      <c r="G191" s="17">
        <f t="shared" si="124"/>
        <v>-0.10870371796772815</v>
      </c>
      <c r="K191" s="158">
        <f>G191</f>
        <v>-0.10870371796772815</v>
      </c>
      <c r="N191" s="158">
        <f t="shared" ca="1" si="127"/>
        <v>-0.10941411920555066</v>
      </c>
      <c r="P191" s="221">
        <f t="shared" si="102"/>
        <v>41669.342972582032</v>
      </c>
      <c r="R191" s="158">
        <f t="shared" ca="1" si="103"/>
        <v>5.0466991869975599E-7</v>
      </c>
      <c r="S191" s="156">
        <v>0.5</v>
      </c>
      <c r="T191" s="158">
        <f t="shared" ca="1" si="104"/>
        <v>2.52334959349878E-7</v>
      </c>
      <c r="Y191" s="61" t="s">
        <v>807</v>
      </c>
      <c r="Z191" s="112">
        <f t="shared" si="105"/>
        <v>29286.5</v>
      </c>
      <c r="AA191" s="112">
        <f t="shared" si="106"/>
        <v>-0.10946654001236715</v>
      </c>
      <c r="AB191" s="112">
        <f t="shared" si="107"/>
        <v>-7.5070375746942988E-2</v>
      </c>
      <c r="AC191" s="112">
        <f t="shared" si="108"/>
        <v>-41669.451676299999</v>
      </c>
      <c r="AD191" s="112">
        <f t="shared" si="109"/>
        <v>7.6282204463899717E-4</v>
      </c>
      <c r="AE191" s="112">
        <f t="shared" si="110"/>
        <v>2.9094873589361008E-7</v>
      </c>
      <c r="AF191" s="112">
        <f t="shared" si="111"/>
        <v>-41669.451676299999</v>
      </c>
      <c r="AG191" s="139"/>
      <c r="AH191" s="112">
        <f t="shared" si="112"/>
        <v>-3.3633342220785165E-2</v>
      </c>
      <c r="AI191" s="112">
        <f t="shared" si="113"/>
        <v>0.90411024592411438</v>
      </c>
      <c r="AJ191" s="112">
        <f t="shared" si="114"/>
        <v>-0.76909909144896116</v>
      </c>
      <c r="AK191" s="112">
        <f t="shared" si="115"/>
        <v>1.703888595588933E-2</v>
      </c>
      <c r="AL191" s="112">
        <f t="shared" si="116"/>
        <v>2.9657357366615296</v>
      </c>
      <c r="AM191" s="112">
        <f t="shared" si="117"/>
        <v>11.34355759420129</v>
      </c>
      <c r="AN191" s="112">
        <f t="shared" ref="AN191:AT200" si="128">$AU191+$AB$7*SIN(AO191)</f>
        <v>9.2309797777971063</v>
      </c>
      <c r="AO191" s="112">
        <f t="shared" si="128"/>
        <v>9.2309797621682907</v>
      </c>
      <c r="AP191" s="112">
        <f t="shared" si="128"/>
        <v>9.2309799257032701</v>
      </c>
      <c r="AQ191" s="112">
        <f t="shared" si="128"/>
        <v>9.2309782145247414</v>
      </c>
      <c r="AR191" s="112">
        <f t="shared" si="128"/>
        <v>9.2309961197295252</v>
      </c>
      <c r="AS191" s="112">
        <f t="shared" si="128"/>
        <v>9.230808762486955</v>
      </c>
      <c r="AT191" s="112">
        <f t="shared" si="128"/>
        <v>9.232768899110269</v>
      </c>
      <c r="AU191" s="112">
        <f t="shared" si="118"/>
        <v>9.2122233412944237</v>
      </c>
      <c r="AV191" s="112"/>
      <c r="AW191" s="112"/>
      <c r="AX191" s="112"/>
      <c r="AY191" s="112"/>
      <c r="AZ191" s="112"/>
      <c r="BA191" s="112"/>
      <c r="BB191" s="112"/>
      <c r="BC191" s="112"/>
      <c r="BD191" s="112"/>
      <c r="BE191" s="112"/>
      <c r="BF191" s="112"/>
      <c r="BG191" s="112"/>
      <c r="BH191" s="112"/>
      <c r="BI191" s="112"/>
      <c r="BJ191" s="112"/>
      <c r="BK191" s="112"/>
      <c r="BL191" s="112"/>
      <c r="BM191" s="112"/>
      <c r="BN191" s="112"/>
      <c r="BO191" s="112"/>
      <c r="BP191" s="112"/>
    </row>
    <row r="192" spans="1:68" s="158" customFormat="1" ht="12.95" customHeight="1" x14ac:dyDescent="0.2">
      <c r="A192" s="165" t="s">
        <v>115</v>
      </c>
      <c r="B192" s="166" t="s">
        <v>81</v>
      </c>
      <c r="C192" s="165">
        <v>56725.427300000003</v>
      </c>
      <c r="D192" s="165">
        <v>1.11E-2</v>
      </c>
      <c r="E192" s="224">
        <f t="shared" si="100"/>
        <v>29341.336528699925</v>
      </c>
      <c r="F192" s="224">
        <f t="shared" si="101"/>
        <v>29341.5</v>
      </c>
      <c r="G192" s="17">
        <f t="shared" si="124"/>
        <v>-0.11171729998750379</v>
      </c>
      <c r="J192" s="158">
        <f>G192</f>
        <v>-0.11171729998750379</v>
      </c>
      <c r="N192" s="158">
        <f t="shared" ca="1" si="127"/>
        <v>-0.10959287459260279</v>
      </c>
      <c r="P192" s="221">
        <f t="shared" si="102"/>
        <v>41706.927300000003</v>
      </c>
      <c r="R192" s="158">
        <f t="shared" ca="1" si="103"/>
        <v>4.5131832585002698E-6</v>
      </c>
      <c r="S192" s="156">
        <v>0.05</v>
      </c>
      <c r="T192" s="158">
        <f t="shared" ca="1" si="104"/>
        <v>2.256591629250135E-7</v>
      </c>
      <c r="Y192" s="61"/>
      <c r="Z192" s="112">
        <f t="shared" si="105"/>
        <v>29341.5</v>
      </c>
      <c r="AA192" s="112">
        <f t="shared" si="106"/>
        <v>-0.10976380558281809</v>
      </c>
      <c r="AB192" s="112">
        <f t="shared" si="107"/>
        <v>-7.7887793713962511E-2</v>
      </c>
      <c r="AC192" s="112">
        <f t="shared" si="108"/>
        <v>-41707.039017299991</v>
      </c>
      <c r="AD192" s="112">
        <f t="shared" si="109"/>
        <v>-1.9534944046857017E-3</v>
      </c>
      <c r="AE192" s="112">
        <f t="shared" si="110"/>
        <v>1.9080701945691719E-7</v>
      </c>
      <c r="AF192" s="112">
        <f t="shared" si="111"/>
        <v>-41707.039017299991</v>
      </c>
      <c r="AG192" s="139"/>
      <c r="AH192" s="112">
        <f t="shared" si="112"/>
        <v>-3.3829506273541275E-2</v>
      </c>
      <c r="AI192" s="112">
        <f t="shared" si="113"/>
        <v>0.90400648473664269</v>
      </c>
      <c r="AJ192" s="112">
        <f t="shared" si="114"/>
        <v>-0.773045489520095</v>
      </c>
      <c r="AK192" s="112">
        <f t="shared" si="115"/>
        <v>1.6444257317836292E-2</v>
      </c>
      <c r="AL192" s="112">
        <f t="shared" si="116"/>
        <v>2.9719335332350334</v>
      </c>
      <c r="AM192" s="112">
        <f t="shared" si="117"/>
        <v>11.760053472246135</v>
      </c>
      <c r="AN192" s="112">
        <f t="shared" si="128"/>
        <v>9.2378027167868204</v>
      </c>
      <c r="AO192" s="112">
        <f t="shared" si="128"/>
        <v>9.2378027015786159</v>
      </c>
      <c r="AP192" s="112">
        <f t="shared" si="128"/>
        <v>9.2378028605033453</v>
      </c>
      <c r="AQ192" s="112">
        <f t="shared" si="128"/>
        <v>9.2378011997502512</v>
      </c>
      <c r="AR192" s="112">
        <f t="shared" si="128"/>
        <v>9.2378185544864149</v>
      </c>
      <c r="AS192" s="112">
        <f t="shared" si="128"/>
        <v>9.2376371960760721</v>
      </c>
      <c r="AT192" s="112">
        <f t="shared" si="128"/>
        <v>9.2395320999847783</v>
      </c>
      <c r="AU192" s="112">
        <f t="shared" si="118"/>
        <v>9.2196987708327001</v>
      </c>
      <c r="AV192" s="112"/>
      <c r="AW192" s="112"/>
      <c r="AX192" s="112"/>
      <c r="AY192" s="112"/>
      <c r="AZ192" s="112"/>
      <c r="BA192" s="112"/>
      <c r="BB192" s="112"/>
      <c r="BC192" s="112"/>
      <c r="BD192" s="112"/>
      <c r="BE192" s="112"/>
      <c r="BF192" s="112"/>
      <c r="BG192" s="112"/>
      <c r="BH192" s="112"/>
      <c r="BI192" s="112"/>
      <c r="BJ192" s="112"/>
      <c r="BK192" s="112"/>
      <c r="BL192" s="112"/>
      <c r="BM192" s="112"/>
      <c r="BN192" s="112"/>
      <c r="BO192" s="112"/>
      <c r="BP192" s="112"/>
    </row>
    <row r="193" spans="1:68" s="158" customFormat="1" ht="12.95" customHeight="1" x14ac:dyDescent="0.2">
      <c r="A193" s="165" t="s">
        <v>115</v>
      </c>
      <c r="B193" s="166" t="s">
        <v>81</v>
      </c>
      <c r="C193" s="165">
        <v>56726.456200000001</v>
      </c>
      <c r="D193" s="165">
        <v>2.3999999999999998E-3</v>
      </c>
      <c r="E193" s="224">
        <f t="shared" si="100"/>
        <v>29342.842075474302</v>
      </c>
      <c r="F193" s="224">
        <f t="shared" si="101"/>
        <v>29343</v>
      </c>
      <c r="G193" s="17">
        <f t="shared" si="124"/>
        <v>-0.10792659999424359</v>
      </c>
      <c r="J193" s="158">
        <f>G193</f>
        <v>-0.10792659999424359</v>
      </c>
      <c r="N193" s="158">
        <f t="shared" ca="1" si="127"/>
        <v>-0.1095977497395224</v>
      </c>
      <c r="P193" s="221">
        <f t="shared" si="102"/>
        <v>41707.956200000001</v>
      </c>
      <c r="R193" s="158">
        <f t="shared" ca="1" si="103"/>
        <v>2.7927414711454239E-6</v>
      </c>
      <c r="S193" s="156">
        <v>0.2</v>
      </c>
      <c r="T193" s="158">
        <f t="shared" ca="1" si="104"/>
        <v>5.5854829422908481E-7</v>
      </c>
      <c r="Y193" s="61"/>
      <c r="Z193" s="112">
        <f t="shared" si="105"/>
        <v>29343</v>
      </c>
      <c r="AA193" s="112">
        <f t="shared" si="106"/>
        <v>-0.10977188874644445</v>
      </c>
      <c r="AB193" s="112">
        <f t="shared" si="107"/>
        <v>-7.4091766123563413E-2</v>
      </c>
      <c r="AC193" s="112">
        <f t="shared" si="108"/>
        <v>-41708.064126599995</v>
      </c>
      <c r="AD193" s="112">
        <f t="shared" si="109"/>
        <v>1.8452887522008576E-3</v>
      </c>
      <c r="AE193" s="112">
        <f t="shared" si="110"/>
        <v>6.8101811579979962E-7</v>
      </c>
      <c r="AF193" s="112">
        <f t="shared" si="111"/>
        <v>-41708.064126599995</v>
      </c>
      <c r="AG193" s="139"/>
      <c r="AH193" s="112">
        <f t="shared" si="112"/>
        <v>-3.3834833870680182E-2</v>
      </c>
      <c r="AI193" s="112">
        <f t="shared" si="113"/>
        <v>0.90400370684709885</v>
      </c>
      <c r="AJ193" s="112">
        <f t="shared" si="114"/>
        <v>-0.77315269071387172</v>
      </c>
      <c r="AK193" s="112">
        <f t="shared" si="115"/>
        <v>1.6428033121889136E-2</v>
      </c>
      <c r="AL193" s="112">
        <f t="shared" si="116"/>
        <v>2.9721025442470488</v>
      </c>
      <c r="AM193" s="112">
        <f t="shared" si="117"/>
        <v>11.771836702775936</v>
      </c>
      <c r="AN193" s="112">
        <f t="shared" si="128"/>
        <v>9.2379887860402974</v>
      </c>
      <c r="AO193" s="112">
        <f t="shared" si="128"/>
        <v>9.2379887708437458</v>
      </c>
      <c r="AP193" s="112">
        <f t="shared" si="128"/>
        <v>9.2379889296411015</v>
      </c>
      <c r="AQ193" s="112">
        <f t="shared" si="128"/>
        <v>9.2379872702774382</v>
      </c>
      <c r="AR193" s="112">
        <f t="shared" si="128"/>
        <v>9.2380046098841326</v>
      </c>
      <c r="AS193" s="112">
        <f t="shared" si="128"/>
        <v>9.2378234159581059</v>
      </c>
      <c r="AT193" s="112">
        <f t="shared" si="128"/>
        <v>9.2397165352111319</v>
      </c>
      <c r="AU193" s="112">
        <f t="shared" si="118"/>
        <v>9.2199026461837441</v>
      </c>
      <c r="AV193" s="112"/>
      <c r="AW193" s="112"/>
      <c r="AX193" s="112"/>
      <c r="AY193" s="112"/>
      <c r="AZ193" s="112"/>
      <c r="BA193" s="112"/>
      <c r="BB193" s="112"/>
      <c r="BC193" s="112"/>
      <c r="BD193" s="112"/>
      <c r="BE193" s="112"/>
      <c r="BF193" s="112"/>
      <c r="BG193" s="112"/>
      <c r="BH193" s="112"/>
      <c r="BI193" s="112"/>
      <c r="BJ193" s="112"/>
      <c r="BK193" s="112"/>
      <c r="BL193" s="112"/>
      <c r="BM193" s="112"/>
      <c r="BN193" s="112"/>
      <c r="BO193" s="112"/>
      <c r="BP193" s="112"/>
    </row>
    <row r="194" spans="1:68" s="158" customFormat="1" ht="12.95" customHeight="1" x14ac:dyDescent="0.2">
      <c r="A194" s="165" t="s">
        <v>115</v>
      </c>
      <c r="B194" s="166" t="s">
        <v>81</v>
      </c>
      <c r="C194" s="165">
        <v>56728.503199999999</v>
      </c>
      <c r="D194" s="165">
        <v>4.4000000000000003E-3</v>
      </c>
      <c r="E194" s="224">
        <f t="shared" si="100"/>
        <v>29345.837365830164</v>
      </c>
      <c r="F194" s="224">
        <f t="shared" si="101"/>
        <v>29346</v>
      </c>
      <c r="G194" s="17">
        <f t="shared" si="124"/>
        <v>-0.1111451999968267</v>
      </c>
      <c r="J194" s="158">
        <f>G194</f>
        <v>-0.1111451999968267</v>
      </c>
      <c r="N194" s="158">
        <f t="shared" ca="1" si="127"/>
        <v>-0.1096075000333616</v>
      </c>
      <c r="P194" s="221">
        <f t="shared" si="102"/>
        <v>41710.003199999999</v>
      </c>
      <c r="R194" s="158">
        <f t="shared" ca="1" si="103"/>
        <v>2.3645211776405784E-6</v>
      </c>
      <c r="S194" s="156">
        <v>0.1</v>
      </c>
      <c r="T194" s="158">
        <f t="shared" ca="1" si="104"/>
        <v>2.3645211776405784E-7</v>
      </c>
      <c r="Y194" s="61"/>
      <c r="Z194" s="112">
        <f t="shared" si="105"/>
        <v>29346</v>
      </c>
      <c r="AA194" s="112">
        <f t="shared" si="106"/>
        <v>-0.1097880512318182</v>
      </c>
      <c r="AB194" s="112">
        <f t="shared" si="107"/>
        <v>-7.7299714495363908E-2</v>
      </c>
      <c r="AC194" s="112">
        <f t="shared" si="108"/>
        <v>-41710.114345199996</v>
      </c>
      <c r="AD194" s="112">
        <f t="shared" si="109"/>
        <v>-1.3571487650085035E-3</v>
      </c>
      <c r="AE194" s="112">
        <f t="shared" si="110"/>
        <v>1.8418527703641061E-7</v>
      </c>
      <c r="AF194" s="112">
        <f t="shared" si="111"/>
        <v>-41710.114345199996</v>
      </c>
      <c r="AG194" s="139"/>
      <c r="AH194" s="112">
        <f t="shared" si="112"/>
        <v>-3.3845485501462803E-2</v>
      </c>
      <c r="AI194" s="112">
        <f t="shared" si="113"/>
        <v>0.90399815934546057</v>
      </c>
      <c r="AJ194" s="112">
        <f t="shared" si="114"/>
        <v>-0.77336702486985132</v>
      </c>
      <c r="AK194" s="112">
        <f t="shared" si="115"/>
        <v>1.6395583621574356E-2</v>
      </c>
      <c r="AL194" s="112">
        <f t="shared" si="116"/>
        <v>2.9724405631575697</v>
      </c>
      <c r="AM194" s="112">
        <f t="shared" si="117"/>
        <v>11.795473416745724</v>
      </c>
      <c r="AN194" s="112">
        <f t="shared" si="128"/>
        <v>9.2383609228333672</v>
      </c>
      <c r="AO194" s="112">
        <f t="shared" si="128"/>
        <v>9.2383609076601534</v>
      </c>
      <c r="AP194" s="112">
        <f t="shared" si="128"/>
        <v>9.2383610662025042</v>
      </c>
      <c r="AQ194" s="112">
        <f t="shared" si="128"/>
        <v>9.2383594096199388</v>
      </c>
      <c r="AR194" s="112">
        <f t="shared" si="128"/>
        <v>9.238376718949306</v>
      </c>
      <c r="AS194" s="112">
        <f t="shared" si="128"/>
        <v>9.2381958541304332</v>
      </c>
      <c r="AT194" s="112">
        <f t="shared" si="128"/>
        <v>9.2400854031939446</v>
      </c>
      <c r="AU194" s="112">
        <f t="shared" si="118"/>
        <v>9.2203103968858322</v>
      </c>
      <c r="AV194" s="112"/>
      <c r="AW194" s="112"/>
      <c r="AX194" s="112"/>
      <c r="AY194" s="112"/>
      <c r="AZ194" s="112"/>
      <c r="BA194" s="112"/>
      <c r="BB194" s="112"/>
      <c r="BC194" s="112"/>
      <c r="BD194" s="112"/>
      <c r="BE194" s="112"/>
      <c r="BF194" s="112"/>
      <c r="BG194" s="112"/>
      <c r="BH194" s="112"/>
      <c r="BI194" s="112"/>
      <c r="BJ194" s="112"/>
      <c r="BK194" s="112"/>
      <c r="BL194" s="112"/>
      <c r="BM194" s="112"/>
      <c r="BN194" s="112"/>
      <c r="BO194" s="112"/>
      <c r="BP194" s="112"/>
    </row>
    <row r="195" spans="1:68" s="158" customFormat="1" ht="12.95" customHeight="1" x14ac:dyDescent="0.2">
      <c r="A195" s="167" t="s">
        <v>114</v>
      </c>
      <c r="B195" s="168" t="s">
        <v>81</v>
      </c>
      <c r="C195" s="169">
        <v>56773.609700000001</v>
      </c>
      <c r="D195" s="169">
        <v>2.0000000000000001E-4</v>
      </c>
      <c r="E195" s="224">
        <f t="shared" si="100"/>
        <v>29411.839839907811</v>
      </c>
      <c r="F195" s="224">
        <f t="shared" si="101"/>
        <v>29412</v>
      </c>
      <c r="G195" s="17">
        <f t="shared" si="124"/>
        <v>-0.10945439999341033</v>
      </c>
      <c r="N195" s="158">
        <f t="shared" ca="1" si="127"/>
        <v>-0.10982200649782414</v>
      </c>
      <c r="P195" s="221">
        <f t="shared" si="102"/>
        <v>41755.109700000001</v>
      </c>
      <c r="R195" s="158">
        <f t="shared" ca="1" si="103"/>
        <v>1.3513454208733964E-7</v>
      </c>
      <c r="S195" s="156">
        <v>0.1</v>
      </c>
      <c r="T195" s="158">
        <f t="shared" ca="1" si="104"/>
        <v>1.3513454208733964E-8</v>
      </c>
      <c r="Y195" s="61"/>
      <c r="Z195" s="112">
        <f t="shared" si="105"/>
        <v>29412</v>
      </c>
      <c r="AA195" s="112">
        <f t="shared" si="106"/>
        <v>-0.11014232742659834</v>
      </c>
      <c r="AB195" s="112">
        <f t="shared" si="107"/>
        <v>-7.5375783190044551E-2</v>
      </c>
      <c r="AC195" s="112">
        <f t="shared" si="108"/>
        <v>-41755.219154399994</v>
      </c>
      <c r="AD195" s="112">
        <f t="shared" si="109"/>
        <v>6.879274331880042E-4</v>
      </c>
      <c r="AE195" s="112">
        <f t="shared" si="110"/>
        <v>4.7324415333263602E-8</v>
      </c>
      <c r="AF195" s="112">
        <f t="shared" si="111"/>
        <v>-41755.219154399994</v>
      </c>
      <c r="AG195" s="139"/>
      <c r="AH195" s="112">
        <f t="shared" si="112"/>
        <v>-3.4078616803365783E-2</v>
      </c>
      <c r="AI195" s="112">
        <f t="shared" si="113"/>
        <v>0.90387890675318627</v>
      </c>
      <c r="AJ195" s="112">
        <f t="shared" si="114"/>
        <v>-0.77805932786864829</v>
      </c>
      <c r="AK195" s="112">
        <f t="shared" si="115"/>
        <v>1.5681326614447141E-2</v>
      </c>
      <c r="AL195" s="112">
        <f t="shared" si="116"/>
        <v>2.9798759453056984</v>
      </c>
      <c r="AM195" s="112">
        <f t="shared" si="117"/>
        <v>12.340341356980806</v>
      </c>
      <c r="AN195" s="112">
        <f t="shared" si="128"/>
        <v>9.2465473631356296</v>
      </c>
      <c r="AO195" s="112">
        <f t="shared" si="128"/>
        <v>9.2465473484854961</v>
      </c>
      <c r="AP195" s="112">
        <f t="shared" si="128"/>
        <v>9.2465475013314062</v>
      </c>
      <c r="AQ195" s="112">
        <f t="shared" si="128"/>
        <v>9.2465459066787137</v>
      </c>
      <c r="AR195" s="112">
        <f t="shared" si="128"/>
        <v>9.2465625437857248</v>
      </c>
      <c r="AS195" s="112">
        <f t="shared" si="128"/>
        <v>9.2463889653978022</v>
      </c>
      <c r="AT195" s="112">
        <f t="shared" si="128"/>
        <v>9.248199678455828</v>
      </c>
      <c r="AU195" s="112">
        <f t="shared" si="118"/>
        <v>9.2292809123317632</v>
      </c>
      <c r="AV195" s="112"/>
      <c r="AW195" s="112"/>
      <c r="AX195" s="112"/>
      <c r="AY195" s="112"/>
      <c r="AZ195" s="112"/>
      <c r="BA195" s="112"/>
      <c r="BB195" s="112"/>
      <c r="BC195" s="112"/>
      <c r="BD195" s="112"/>
      <c r="BE195" s="112"/>
      <c r="BF195" s="112"/>
      <c r="BG195" s="112"/>
      <c r="BH195" s="112"/>
      <c r="BI195" s="112"/>
      <c r="BJ195" s="112"/>
      <c r="BK195" s="112"/>
      <c r="BL195" s="112"/>
      <c r="BM195" s="112"/>
      <c r="BN195" s="112"/>
      <c r="BO195" s="112"/>
      <c r="BP195" s="112"/>
    </row>
    <row r="196" spans="1:68" s="158" customFormat="1" ht="12.95" customHeight="1" x14ac:dyDescent="0.2">
      <c r="A196" s="140" t="s">
        <v>702</v>
      </c>
      <c r="B196" s="141"/>
      <c r="C196" s="142">
        <v>57090.362999999998</v>
      </c>
      <c r="D196" s="142">
        <v>2.9999999999999997E-4</v>
      </c>
      <c r="E196" s="224">
        <f t="shared" si="100"/>
        <v>29875.331830469204</v>
      </c>
      <c r="F196" s="224">
        <f t="shared" si="101"/>
        <v>29875.5</v>
      </c>
      <c r="G196" s="17">
        <f t="shared" si="124"/>
        <v>-0.11492809999617748</v>
      </c>
      <c r="J196" s="158">
        <f>G196</f>
        <v>-0.11492809999617748</v>
      </c>
      <c r="N196" s="158">
        <f t="shared" ca="1" si="127"/>
        <v>-0.11132842689598156</v>
      </c>
      <c r="P196" s="221">
        <f t="shared" si="102"/>
        <v>42071.862999999998</v>
      </c>
      <c r="R196" s="158">
        <f t="shared" ca="1" si="103"/>
        <v>1.2957646428274097E-5</v>
      </c>
      <c r="S196" s="156">
        <v>0.1</v>
      </c>
      <c r="T196" s="158">
        <f t="shared" ca="1" si="104"/>
        <v>1.2957646428274097E-6</v>
      </c>
      <c r="Y196" s="61"/>
      <c r="Z196" s="112">
        <f t="shared" si="105"/>
        <v>29875.5</v>
      </c>
      <c r="AA196" s="112">
        <f t="shared" si="106"/>
        <v>-0.11255933852468289</v>
      </c>
      <c r="AB196" s="112">
        <f t="shared" si="107"/>
        <v>-7.9278178759997167E-2</v>
      </c>
      <c r="AC196" s="112">
        <f t="shared" si="108"/>
        <v>-42071.977928099994</v>
      </c>
      <c r="AD196" s="112">
        <f t="shared" si="109"/>
        <v>-2.3687614714945904E-3</v>
      </c>
      <c r="AE196" s="112">
        <f t="shared" si="110"/>
        <v>5.6110309088372165E-7</v>
      </c>
      <c r="AF196" s="112">
        <f t="shared" si="111"/>
        <v>-42071.977928099994</v>
      </c>
      <c r="AG196" s="139"/>
      <c r="AH196" s="112">
        <f t="shared" si="112"/>
        <v>-3.5649921236180313E-2</v>
      </c>
      <c r="AI196" s="112">
        <f t="shared" si="113"/>
        <v>0.90319198550166346</v>
      </c>
      <c r="AJ196" s="112">
        <f t="shared" si="114"/>
        <v>-0.80975719513756061</v>
      </c>
      <c r="AK196" s="112">
        <f t="shared" si="115"/>
        <v>1.0647858951050601E-2</v>
      </c>
      <c r="AL196" s="112">
        <f t="shared" si="116"/>
        <v>3.032043564163184</v>
      </c>
      <c r="AM196" s="112">
        <f t="shared" si="117"/>
        <v>18.238393793237464</v>
      </c>
      <c r="AN196" s="112">
        <f t="shared" si="128"/>
        <v>9.3040114950257955</v>
      </c>
      <c r="AO196" s="112">
        <f t="shared" si="128"/>
        <v>9.3040114845234019</v>
      </c>
      <c r="AP196" s="112">
        <f t="shared" si="128"/>
        <v>9.3040115931510847</v>
      </c>
      <c r="AQ196" s="112">
        <f t="shared" si="128"/>
        <v>9.3040104696002324</v>
      </c>
      <c r="AR196" s="112">
        <f t="shared" si="128"/>
        <v>9.3040220906316424</v>
      </c>
      <c r="AS196" s="112">
        <f t="shared" si="128"/>
        <v>9.3039018920123997</v>
      </c>
      <c r="AT196" s="112">
        <f t="shared" si="128"/>
        <v>9.3051450455639557</v>
      </c>
      <c r="AU196" s="112">
        <f t="shared" si="118"/>
        <v>9.2922783958043222</v>
      </c>
      <c r="AV196" s="112"/>
      <c r="AW196" s="112"/>
      <c r="AX196" s="112"/>
      <c r="AY196" s="112"/>
      <c r="AZ196" s="112"/>
      <c r="BA196" s="112"/>
      <c r="BB196" s="112"/>
      <c r="BC196" s="112"/>
      <c r="BD196" s="112"/>
      <c r="BE196" s="112"/>
      <c r="BF196" s="112"/>
      <c r="BG196" s="112"/>
      <c r="BH196" s="112"/>
      <c r="BI196" s="112"/>
      <c r="BJ196" s="112"/>
      <c r="BK196" s="112"/>
      <c r="BL196" s="112"/>
      <c r="BM196" s="112"/>
      <c r="BN196" s="112"/>
      <c r="BO196" s="112"/>
      <c r="BP196" s="112"/>
    </row>
    <row r="197" spans="1:68" s="158" customFormat="1" ht="12.95" customHeight="1" x14ac:dyDescent="0.2">
      <c r="A197" s="140" t="s">
        <v>702</v>
      </c>
      <c r="B197" s="141"/>
      <c r="C197" s="142">
        <v>57091.391100000001</v>
      </c>
      <c r="D197" s="142">
        <v>2.0999999999999999E-3</v>
      </c>
      <c r="E197" s="224">
        <f t="shared" si="100"/>
        <v>29876.836206636704</v>
      </c>
      <c r="F197" s="224">
        <f t="shared" si="101"/>
        <v>29877</v>
      </c>
      <c r="G197" s="17">
        <f t="shared" si="124"/>
        <v>-0.11193739998998353</v>
      </c>
      <c r="J197" s="158">
        <f>G197</f>
        <v>-0.11193739998998353</v>
      </c>
      <c r="N197" s="158">
        <f t="shared" ca="1" si="127"/>
        <v>-0.11133330204290116</v>
      </c>
      <c r="P197" s="221">
        <f t="shared" si="102"/>
        <v>42072.891100000001</v>
      </c>
      <c r="R197" s="158">
        <f t="shared" ca="1" si="103"/>
        <v>3.6493432966913237E-7</v>
      </c>
      <c r="S197" s="156">
        <v>1</v>
      </c>
      <c r="T197" s="158">
        <f t="shared" ca="1" si="104"/>
        <v>3.6493432966913237E-7</v>
      </c>
      <c r="Y197" s="61"/>
      <c r="Z197" s="112">
        <f t="shared" si="105"/>
        <v>29877</v>
      </c>
      <c r="AA197" s="112">
        <f t="shared" si="106"/>
        <v>-0.11256695608133327</v>
      </c>
      <c r="AB197" s="112">
        <f t="shared" si="107"/>
        <v>-7.6282583728765313E-2</v>
      </c>
      <c r="AC197" s="112">
        <f t="shared" si="108"/>
        <v>-42073.003037399991</v>
      </c>
      <c r="AD197" s="112">
        <f t="shared" si="109"/>
        <v>6.2955609134973667E-4</v>
      </c>
      <c r="AE197" s="112">
        <f t="shared" si="110"/>
        <v>3.9634087215555797E-7</v>
      </c>
      <c r="AF197" s="112">
        <f t="shared" si="111"/>
        <v>-42073.003037399991</v>
      </c>
      <c r="AG197" s="139"/>
      <c r="AH197" s="112">
        <f t="shared" si="112"/>
        <v>-3.5654816261218213E-2</v>
      </c>
      <c r="AI197" s="112">
        <f t="shared" si="113"/>
        <v>0.90319019051336735</v>
      </c>
      <c r="AJ197" s="112">
        <f t="shared" si="114"/>
        <v>-0.80985617486336081</v>
      </c>
      <c r="AK197" s="112">
        <f t="shared" si="115"/>
        <v>1.0631526631369088E-2</v>
      </c>
      <c r="AL197" s="112">
        <f t="shared" si="116"/>
        <v>3.0322122709413786</v>
      </c>
      <c r="AM197" s="112">
        <f t="shared" si="117"/>
        <v>18.266580739157352</v>
      </c>
      <c r="AN197" s="112">
        <f t="shared" si="128"/>
        <v>9.304197396733656</v>
      </c>
      <c r="AO197" s="112">
        <f t="shared" si="128"/>
        <v>9.3041973862458889</v>
      </c>
      <c r="AP197" s="112">
        <f t="shared" si="128"/>
        <v>9.3041974947198351</v>
      </c>
      <c r="AQ197" s="112">
        <f t="shared" si="128"/>
        <v>9.3041963727844017</v>
      </c>
      <c r="AR197" s="112">
        <f t="shared" si="128"/>
        <v>9.3042079768457544</v>
      </c>
      <c r="AS197" s="112">
        <f t="shared" si="128"/>
        <v>9.3040879564590107</v>
      </c>
      <c r="AT197" s="112">
        <f t="shared" si="128"/>
        <v>9.3053292388948279</v>
      </c>
      <c r="AU197" s="112">
        <f t="shared" si="118"/>
        <v>9.2924822711553663</v>
      </c>
      <c r="AV197" s="112"/>
      <c r="AW197" s="112"/>
      <c r="AX197" s="112"/>
      <c r="AY197" s="112"/>
      <c r="AZ197" s="112"/>
      <c r="BA197" s="112"/>
      <c r="BB197" s="112"/>
      <c r="BC197" s="112"/>
      <c r="BD197" s="112"/>
      <c r="BE197" s="112"/>
      <c r="BF197" s="112"/>
      <c r="BG197" s="112"/>
      <c r="BH197" s="112"/>
      <c r="BI197" s="112"/>
      <c r="BJ197" s="112"/>
      <c r="BK197" s="112"/>
      <c r="BL197" s="112"/>
      <c r="BM197" s="112"/>
      <c r="BN197" s="112"/>
      <c r="BO197" s="112"/>
      <c r="BP197" s="112"/>
    </row>
    <row r="198" spans="1:68" s="158" customFormat="1" ht="12.95" customHeight="1" x14ac:dyDescent="0.2">
      <c r="A198" s="55" t="s">
        <v>710</v>
      </c>
      <c r="B198" s="57" t="s">
        <v>81</v>
      </c>
      <c r="C198" s="55">
        <v>57140.597500000003</v>
      </c>
      <c r="D198" s="55">
        <v>2.0000000000000001E-4</v>
      </c>
      <c r="E198" s="224">
        <f t="shared" si="100"/>
        <v>29948.837894651831</v>
      </c>
      <c r="F198" s="224">
        <f t="shared" si="101"/>
        <v>29949</v>
      </c>
      <c r="G198" s="17">
        <f t="shared" si="124"/>
        <v>-0.11078379998798482</v>
      </c>
      <c r="K198" s="158">
        <f t="shared" ref="K198:K214" si="129">G198</f>
        <v>-0.11078379998798482</v>
      </c>
      <c r="N198" s="158">
        <f t="shared" ca="1" si="127"/>
        <v>-0.11156730909504213</v>
      </c>
      <c r="P198" s="221">
        <f t="shared" si="102"/>
        <v>42122.097500000003</v>
      </c>
      <c r="R198" s="158">
        <f t="shared" ca="1" si="103"/>
        <v>6.1388652084174193E-7</v>
      </c>
      <c r="S198" s="156">
        <v>1</v>
      </c>
      <c r="T198" s="158">
        <f t="shared" ca="1" si="104"/>
        <v>6.1388652084174193E-7</v>
      </c>
      <c r="Y198" s="61"/>
      <c r="Z198" s="112">
        <f t="shared" si="105"/>
        <v>29949</v>
      </c>
      <c r="AA198" s="112">
        <f t="shared" si="106"/>
        <v>-0.11293102646821411</v>
      </c>
      <c r="AB198" s="112">
        <f t="shared" si="107"/>
        <v>-7.4895485730843828E-2</v>
      </c>
      <c r="AC198" s="112">
        <f t="shared" si="108"/>
        <v>-42122.208283799991</v>
      </c>
      <c r="AD198" s="112">
        <f t="shared" si="109"/>
        <v>2.147226480229289E-3</v>
      </c>
      <c r="AE198" s="112">
        <f t="shared" si="110"/>
        <v>4.610581557397861E-6</v>
      </c>
      <c r="AF198" s="112">
        <f t="shared" si="111"/>
        <v>-42122.208283799991</v>
      </c>
      <c r="AG198" s="139"/>
      <c r="AH198" s="112">
        <f t="shared" si="112"/>
        <v>-3.5888314257140994E-2</v>
      </c>
      <c r="AI198" s="112">
        <f t="shared" si="113"/>
        <v>0.90310727991908846</v>
      </c>
      <c r="AJ198" s="112">
        <f t="shared" si="114"/>
        <v>-0.81457959699439264</v>
      </c>
      <c r="AK198" s="112">
        <f t="shared" si="115"/>
        <v>9.8473025074761831E-3</v>
      </c>
      <c r="AL198" s="112">
        <f t="shared" si="116"/>
        <v>3.0403094273482014</v>
      </c>
      <c r="AM198" s="112">
        <f t="shared" si="117"/>
        <v>19.729722940793295</v>
      </c>
      <c r="AN198" s="112">
        <f t="shared" si="128"/>
        <v>9.313120255037834</v>
      </c>
      <c r="AO198" s="112">
        <f t="shared" si="128"/>
        <v>9.3131202452601016</v>
      </c>
      <c r="AP198" s="112">
        <f t="shared" si="128"/>
        <v>9.3131203462850234</v>
      </c>
      <c r="AQ198" s="112">
        <f t="shared" si="128"/>
        <v>9.3131193024810841</v>
      </c>
      <c r="AR198" s="112">
        <f t="shared" si="128"/>
        <v>9.313130087206785</v>
      </c>
      <c r="AS198" s="112">
        <f t="shared" si="128"/>
        <v>9.3130186573103266</v>
      </c>
      <c r="AT198" s="112">
        <f t="shared" si="128"/>
        <v>9.3141699058863434</v>
      </c>
      <c r="AU198" s="112">
        <f t="shared" si="118"/>
        <v>9.3022682880054735</v>
      </c>
      <c r="AV198" s="112"/>
      <c r="AW198" s="112"/>
      <c r="AX198" s="112"/>
      <c r="AY198" s="112"/>
      <c r="AZ198" s="112"/>
      <c r="BA198" s="112"/>
      <c r="BB198" s="112"/>
      <c r="BC198" s="112"/>
      <c r="BD198" s="112"/>
      <c r="BE198" s="112"/>
      <c r="BF198" s="112"/>
      <c r="BG198" s="112"/>
      <c r="BH198" s="112"/>
      <c r="BI198" s="112"/>
      <c r="BJ198" s="112"/>
      <c r="BK198" s="112"/>
      <c r="BL198" s="112"/>
      <c r="BM198" s="112"/>
      <c r="BN198" s="112"/>
      <c r="BO198" s="112"/>
      <c r="BP198" s="112"/>
    </row>
    <row r="199" spans="1:68" s="158" customFormat="1" ht="12.95" customHeight="1" x14ac:dyDescent="0.2">
      <c r="A199" s="55" t="s">
        <v>711</v>
      </c>
      <c r="B199" s="57" t="s">
        <v>81</v>
      </c>
      <c r="C199" s="55">
        <v>57431.726000000002</v>
      </c>
      <c r="D199" s="55">
        <v>2.0000000000000001E-4</v>
      </c>
      <c r="E199" s="224">
        <f t="shared" si="100"/>
        <v>30374.834176219072</v>
      </c>
      <c r="F199" s="224">
        <f t="shared" si="101"/>
        <v>30375</v>
      </c>
      <c r="G199" s="17">
        <f t="shared" si="124"/>
        <v>-0.11332499999116408</v>
      </c>
      <c r="K199" s="158">
        <f t="shared" si="129"/>
        <v>-0.11332499999116408</v>
      </c>
      <c r="N199" s="158">
        <f t="shared" ca="1" si="127"/>
        <v>-0.11295185082020946</v>
      </c>
      <c r="P199" s="221">
        <f t="shared" si="102"/>
        <v>42413.226000000002</v>
      </c>
      <c r="R199" s="158">
        <f t="shared" ca="1" si="103"/>
        <v>1.392403037841163E-7</v>
      </c>
      <c r="S199" s="156">
        <v>1</v>
      </c>
      <c r="T199" s="158">
        <f t="shared" ca="1" si="104"/>
        <v>1.392403037841163E-7</v>
      </c>
      <c r="Y199" s="61"/>
      <c r="Z199" s="112">
        <f t="shared" si="105"/>
        <v>30375</v>
      </c>
      <c r="AA199" s="112">
        <f t="shared" si="106"/>
        <v>-0.11502132350010033</v>
      </c>
      <c r="AB199" s="112">
        <f t="shared" si="107"/>
        <v>-7.6114567307030506E-2</v>
      </c>
      <c r="AC199" s="112">
        <f t="shared" si="108"/>
        <v>-42413.339324999994</v>
      </c>
      <c r="AD199" s="112">
        <f t="shared" si="109"/>
        <v>1.6963235089362538E-3</v>
      </c>
      <c r="AE199" s="112">
        <f t="shared" si="110"/>
        <v>2.8775134469698047E-6</v>
      </c>
      <c r="AF199" s="112">
        <f t="shared" si="111"/>
        <v>-42413.339324999994</v>
      </c>
      <c r="AG199" s="139"/>
      <c r="AH199" s="112">
        <f t="shared" si="112"/>
        <v>-3.7210432684133578E-2</v>
      </c>
      <c r="AI199" s="112">
        <f t="shared" si="113"/>
        <v>0.9027469986708091</v>
      </c>
      <c r="AJ199" s="112">
        <f t="shared" si="114"/>
        <v>-0.8414098242801773</v>
      </c>
      <c r="AK199" s="112">
        <f t="shared" si="115"/>
        <v>5.1982981653625193E-3</v>
      </c>
      <c r="AL199" s="112">
        <f t="shared" si="116"/>
        <v>3.0881921828455865</v>
      </c>
      <c r="AM199" s="112">
        <f t="shared" si="117"/>
        <v>37.443952855941895</v>
      </c>
      <c r="AN199" s="112">
        <f t="shared" si="128"/>
        <v>9.3658998250881158</v>
      </c>
      <c r="AO199" s="112">
        <f t="shared" si="128"/>
        <v>9.3658998197784502</v>
      </c>
      <c r="AP199" s="112">
        <f t="shared" si="128"/>
        <v>9.365899874391685</v>
      </c>
      <c r="AQ199" s="112">
        <f t="shared" si="128"/>
        <v>9.3658993126604351</v>
      </c>
      <c r="AR199" s="112">
        <f t="shared" si="128"/>
        <v>9.3659050904165007</v>
      </c>
      <c r="AS199" s="112">
        <f t="shared" si="128"/>
        <v>9.3658456624996642</v>
      </c>
      <c r="AT199" s="112">
        <f t="shared" si="128"/>
        <v>9.366456906724455</v>
      </c>
      <c r="AU199" s="112">
        <f t="shared" si="118"/>
        <v>9.3601688877019349</v>
      </c>
      <c r="AV199" s="112"/>
      <c r="AW199" s="112"/>
      <c r="AX199" s="112"/>
      <c r="AY199" s="112"/>
      <c r="AZ199" s="112"/>
      <c r="BA199" s="112"/>
      <c r="BB199" s="112"/>
      <c r="BC199" s="112"/>
      <c r="BD199" s="112"/>
      <c r="BE199" s="112"/>
      <c r="BF199" s="112"/>
      <c r="BG199" s="112"/>
      <c r="BH199" s="112"/>
      <c r="BI199" s="112"/>
      <c r="BJ199" s="112"/>
      <c r="BK199" s="112"/>
      <c r="BL199" s="112"/>
      <c r="BM199" s="112"/>
      <c r="BN199" s="112"/>
      <c r="BO199" s="112"/>
      <c r="BP199" s="112"/>
    </row>
    <row r="200" spans="1:68" s="158" customFormat="1" ht="12.95" customHeight="1" x14ac:dyDescent="0.2">
      <c r="A200" s="170" t="s">
        <v>703</v>
      </c>
      <c r="B200" s="171" t="s">
        <v>81</v>
      </c>
      <c r="C200" s="172">
        <v>57457.352899999998</v>
      </c>
      <c r="D200" s="172">
        <v>2.8999999999999998E-3</v>
      </c>
      <c r="E200" s="224">
        <f t="shared" si="100"/>
        <v>30412.332958056282</v>
      </c>
      <c r="F200" s="224">
        <f t="shared" si="101"/>
        <v>30412.5</v>
      </c>
      <c r="G200" s="17">
        <f t="shared" si="124"/>
        <v>-0.11415749999287073</v>
      </c>
      <c r="K200" s="158">
        <f t="shared" si="129"/>
        <v>-0.11415749999287073</v>
      </c>
      <c r="N200" s="158">
        <f t="shared" ca="1" si="127"/>
        <v>-0.11307372949319955</v>
      </c>
      <c r="P200" s="221">
        <f t="shared" si="102"/>
        <v>42438.852899999998</v>
      </c>
      <c r="R200" s="158">
        <f t="shared" ca="1" si="103"/>
        <v>1.1745584959575132E-6</v>
      </c>
      <c r="S200" s="156">
        <v>1</v>
      </c>
      <c r="T200" s="158">
        <f t="shared" ca="1" si="104"/>
        <v>1.1745584959575132E-6</v>
      </c>
      <c r="Y200" s="61"/>
      <c r="Z200" s="112">
        <f t="shared" si="105"/>
        <v>30412.5</v>
      </c>
      <c r="AA200" s="112">
        <f t="shared" si="106"/>
        <v>-0.11520003754646135</v>
      </c>
      <c r="AB200" s="112">
        <f t="shared" si="107"/>
        <v>-7.6835616199326662E-2</v>
      </c>
      <c r="AC200" s="112">
        <f t="shared" si="108"/>
        <v>-42438.967057499991</v>
      </c>
      <c r="AD200" s="112">
        <f t="shared" si="109"/>
        <v>1.0425375535906278E-3</v>
      </c>
      <c r="AE200" s="112">
        <f t="shared" si="110"/>
        <v>1.0868845506467312E-6</v>
      </c>
      <c r="AF200" s="112">
        <f t="shared" si="111"/>
        <v>-42438.967057499991</v>
      </c>
      <c r="AG200" s="139"/>
      <c r="AH200" s="112">
        <f t="shared" si="112"/>
        <v>-3.7321883793544064E-2</v>
      </c>
      <c r="AI200" s="112">
        <f t="shared" si="113"/>
        <v>0.90272595936657007</v>
      </c>
      <c r="AJ200" s="112">
        <f t="shared" si="114"/>
        <v>-0.84367927245243779</v>
      </c>
      <c r="AK200" s="112">
        <f t="shared" si="115"/>
        <v>4.7884851672981427E-3</v>
      </c>
      <c r="AL200" s="112">
        <f t="shared" si="116"/>
        <v>3.0924056062097369</v>
      </c>
      <c r="AM200" s="112">
        <f t="shared" si="117"/>
        <v>40.652912964757263</v>
      </c>
      <c r="AN200" s="112">
        <f t="shared" si="128"/>
        <v>9.3705450277627964</v>
      </c>
      <c r="AO200" s="112">
        <f t="shared" si="128"/>
        <v>9.3705450228636522</v>
      </c>
      <c r="AP200" s="112">
        <f t="shared" si="128"/>
        <v>9.3705450732411606</v>
      </c>
      <c r="AQ200" s="112">
        <f t="shared" si="128"/>
        <v>9.370544555213252</v>
      </c>
      <c r="AR200" s="112">
        <f t="shared" si="128"/>
        <v>9.3705498820522219</v>
      </c>
      <c r="AS200" s="112">
        <f t="shared" si="128"/>
        <v>9.3704951065255564</v>
      </c>
      <c r="AT200" s="112">
        <f t="shared" si="128"/>
        <v>9.3710583518290669</v>
      </c>
      <c r="AU200" s="112">
        <f t="shared" si="118"/>
        <v>9.3652657714780325</v>
      </c>
      <c r="AV200" s="112"/>
      <c r="AW200" s="112"/>
      <c r="AX200" s="112"/>
      <c r="AY200" s="112"/>
      <c r="AZ200" s="112"/>
      <c r="BA200" s="112"/>
      <c r="BB200" s="112"/>
      <c r="BC200" s="112"/>
      <c r="BD200" s="112"/>
      <c r="BE200" s="112"/>
      <c r="BF200" s="112"/>
      <c r="BG200" s="112"/>
      <c r="BH200" s="112"/>
      <c r="BI200" s="112"/>
      <c r="BJ200" s="112"/>
      <c r="BK200" s="112"/>
      <c r="BL200" s="112"/>
      <c r="BM200" s="112"/>
      <c r="BN200" s="112"/>
      <c r="BO200" s="112"/>
      <c r="BP200" s="112"/>
    </row>
    <row r="201" spans="1:68" s="158" customFormat="1" ht="12.95" customHeight="1" x14ac:dyDescent="0.2">
      <c r="A201" s="64" t="s">
        <v>712</v>
      </c>
      <c r="B201" s="56" t="s">
        <v>81</v>
      </c>
      <c r="C201" s="173">
        <v>57811.698199999999</v>
      </c>
      <c r="D201" s="173">
        <v>1E-4</v>
      </c>
      <c r="E201" s="224">
        <f t="shared" si="100"/>
        <v>30930.8317659395</v>
      </c>
      <c r="F201" s="224">
        <f t="shared" si="101"/>
        <v>30931</v>
      </c>
      <c r="G201" s="17">
        <f t="shared" si="124"/>
        <v>-0.11497219999728259</v>
      </c>
      <c r="K201" s="158">
        <f t="shared" si="129"/>
        <v>-0.11497219999728259</v>
      </c>
      <c r="N201" s="158">
        <f t="shared" ca="1" si="127"/>
        <v>-0.11475890527840908</v>
      </c>
      <c r="P201" s="221">
        <f t="shared" si="102"/>
        <v>42793.198199999999</v>
      </c>
      <c r="R201" s="158">
        <f t="shared" ca="1" si="103"/>
        <v>4.5494637099327595E-8</v>
      </c>
      <c r="S201" s="156">
        <v>1</v>
      </c>
      <c r="T201" s="158">
        <f t="shared" ca="1" si="104"/>
        <v>4.5494637099327595E-8</v>
      </c>
      <c r="Y201" s="61"/>
      <c r="Z201" s="112">
        <f t="shared" si="105"/>
        <v>30931</v>
      </c>
      <c r="AA201" s="112">
        <f t="shared" si="106"/>
        <v>-0.11758139663692768</v>
      </c>
      <c r="AB201" s="112">
        <f t="shared" si="107"/>
        <v>-7.6193034569968301E-2</v>
      </c>
      <c r="AC201" s="112">
        <f t="shared" si="108"/>
        <v>-42793.313172199996</v>
      </c>
      <c r="AD201" s="112">
        <f t="shared" si="109"/>
        <v>2.609196639645095E-3</v>
      </c>
      <c r="AE201" s="112">
        <f t="shared" si="110"/>
        <v>6.8079071043352556E-6</v>
      </c>
      <c r="AF201" s="112">
        <f t="shared" si="111"/>
        <v>-42793.313172199996</v>
      </c>
      <c r="AG201" s="139"/>
      <c r="AH201" s="112">
        <f t="shared" si="112"/>
        <v>-3.8779165427314286E-2</v>
      </c>
      <c r="AI201" s="112">
        <f t="shared" si="113"/>
        <v>0.90261216551876922</v>
      </c>
      <c r="AJ201" s="112">
        <f t="shared" si="114"/>
        <v>-0.8734997806944953</v>
      </c>
      <c r="AK201" s="112">
        <f t="shared" si="115"/>
        <v>-8.8219408749860926E-4</v>
      </c>
      <c r="AL201" s="112">
        <f t="shared" si="116"/>
        <v>-3.1325343357502047</v>
      </c>
      <c r="AM201" s="112">
        <f t="shared" si="117"/>
        <v>-220.79003628247932</v>
      </c>
      <c r="AN201" s="112">
        <f t="shared" ref="AN201:AT210" si="130">$AU201+$AB$7*SIN(AO201)</f>
        <v>9.4347659518438416</v>
      </c>
      <c r="AO201" s="112">
        <f t="shared" si="130"/>
        <v>9.4347659527545016</v>
      </c>
      <c r="AP201" s="112">
        <f t="shared" si="130"/>
        <v>9.4347659434035567</v>
      </c>
      <c r="AQ201" s="112">
        <f t="shared" si="130"/>
        <v>9.4347660394220121</v>
      </c>
      <c r="AR201" s="112">
        <f t="shared" si="130"/>
        <v>9.4347650534743686</v>
      </c>
      <c r="AS201" s="112">
        <f t="shared" si="130"/>
        <v>9.4347751774946751</v>
      </c>
      <c r="AT201" s="112">
        <f t="shared" si="130"/>
        <v>9.4346712209205705</v>
      </c>
      <c r="AU201" s="112">
        <f t="shared" si="118"/>
        <v>9.435738684488868</v>
      </c>
      <c r="AV201" s="112"/>
      <c r="AW201" s="112"/>
      <c r="AX201" s="112"/>
      <c r="AY201" s="112"/>
      <c r="AZ201" s="112"/>
      <c r="BA201" s="112"/>
      <c r="BB201" s="112"/>
      <c r="BC201" s="112"/>
      <c r="BD201" s="112"/>
      <c r="BE201" s="112"/>
      <c r="BF201" s="112"/>
      <c r="BG201" s="112"/>
      <c r="BH201" s="112"/>
      <c r="BI201" s="112"/>
      <c r="BJ201" s="112"/>
      <c r="BK201" s="112"/>
      <c r="BL201" s="112"/>
      <c r="BM201" s="112"/>
      <c r="BN201" s="112"/>
      <c r="BO201" s="112"/>
      <c r="BP201" s="112"/>
    </row>
    <row r="202" spans="1:68" s="158" customFormat="1" ht="12.95" customHeight="1" x14ac:dyDescent="0.2">
      <c r="A202" s="64" t="s">
        <v>712</v>
      </c>
      <c r="B202" s="56" t="s">
        <v>81</v>
      </c>
      <c r="C202" s="173">
        <v>57811.6993</v>
      </c>
      <c r="D202" s="173">
        <v>1E-4</v>
      </c>
      <c r="E202" s="224">
        <f t="shared" si="100"/>
        <v>30930.833375523962</v>
      </c>
      <c r="F202" s="224">
        <f t="shared" si="101"/>
        <v>30931</v>
      </c>
      <c r="G202" s="17">
        <f t="shared" si="124"/>
        <v>-0.11387219999596709</v>
      </c>
      <c r="K202" s="158">
        <f t="shared" si="129"/>
        <v>-0.11387219999596709</v>
      </c>
      <c r="N202" s="158">
        <f t="shared" ca="1" si="127"/>
        <v>-0.11475890527840908</v>
      </c>
      <c r="P202" s="221">
        <f t="shared" si="102"/>
        <v>42793.1993</v>
      </c>
      <c r="R202" s="158">
        <f t="shared" ca="1" si="103"/>
        <v>7.8624625791052565E-7</v>
      </c>
      <c r="S202" s="156">
        <v>1</v>
      </c>
      <c r="T202" s="158">
        <f t="shared" ca="1" si="104"/>
        <v>7.8624625791052565E-7</v>
      </c>
      <c r="Y202" s="61"/>
      <c r="Z202" s="112">
        <f t="shared" si="105"/>
        <v>30931</v>
      </c>
      <c r="AA202" s="112">
        <f t="shared" si="106"/>
        <v>-0.11758139663692768</v>
      </c>
      <c r="AB202" s="112">
        <f t="shared" si="107"/>
        <v>-7.5093034568652808E-2</v>
      </c>
      <c r="AC202" s="112">
        <f t="shared" si="108"/>
        <v>-42793.313172199996</v>
      </c>
      <c r="AD202" s="112">
        <f t="shared" si="109"/>
        <v>3.7091966409605881E-3</v>
      </c>
      <c r="AE202" s="112">
        <f t="shared" si="110"/>
        <v>1.375813972131331E-5</v>
      </c>
      <c r="AF202" s="112">
        <f t="shared" si="111"/>
        <v>-42793.313172199996</v>
      </c>
      <c r="AG202" s="139"/>
      <c r="AH202" s="112">
        <f t="shared" si="112"/>
        <v>-3.8779165427314286E-2</v>
      </c>
      <c r="AI202" s="112">
        <f t="shared" si="113"/>
        <v>0.90261216551876922</v>
      </c>
      <c r="AJ202" s="112">
        <f t="shared" si="114"/>
        <v>-0.8734997806944953</v>
      </c>
      <c r="AK202" s="112">
        <f t="shared" si="115"/>
        <v>-8.8219408749860926E-4</v>
      </c>
      <c r="AL202" s="112">
        <f t="shared" si="116"/>
        <v>-3.1325343357502047</v>
      </c>
      <c r="AM202" s="112">
        <f t="shared" si="117"/>
        <v>-220.79003628247932</v>
      </c>
      <c r="AN202" s="112">
        <f t="shared" si="130"/>
        <v>9.4347659518438416</v>
      </c>
      <c r="AO202" s="112">
        <f t="shared" si="130"/>
        <v>9.4347659527545016</v>
      </c>
      <c r="AP202" s="112">
        <f t="shared" si="130"/>
        <v>9.4347659434035567</v>
      </c>
      <c r="AQ202" s="112">
        <f t="shared" si="130"/>
        <v>9.4347660394220121</v>
      </c>
      <c r="AR202" s="112">
        <f t="shared" si="130"/>
        <v>9.4347650534743686</v>
      </c>
      <c r="AS202" s="112">
        <f t="shared" si="130"/>
        <v>9.4347751774946751</v>
      </c>
      <c r="AT202" s="112">
        <f t="shared" si="130"/>
        <v>9.4346712209205705</v>
      </c>
      <c r="AU202" s="112">
        <f t="shared" si="118"/>
        <v>9.435738684488868</v>
      </c>
      <c r="AV202" s="112"/>
      <c r="AW202" s="112"/>
      <c r="AX202" s="112"/>
      <c r="AY202" s="112"/>
      <c r="AZ202" s="112"/>
      <c r="BA202" s="112"/>
      <c r="BB202" s="112"/>
      <c r="BC202" s="112"/>
      <c r="BD202" s="112"/>
      <c r="BE202" s="112"/>
      <c r="BF202" s="112"/>
      <c r="BG202" s="112"/>
      <c r="BH202" s="112"/>
      <c r="BI202" s="112"/>
      <c r="BJ202" s="112"/>
      <c r="BK202" s="112"/>
      <c r="BL202" s="112"/>
      <c r="BM202" s="112"/>
      <c r="BN202" s="112"/>
      <c r="BO202" s="112"/>
      <c r="BP202" s="112"/>
    </row>
    <row r="203" spans="1:68" s="158" customFormat="1" ht="12.95" customHeight="1" x14ac:dyDescent="0.2">
      <c r="A203" s="174" t="s">
        <v>704</v>
      </c>
      <c r="B203" s="156"/>
      <c r="C203" s="157">
        <v>58109.998</v>
      </c>
      <c r="D203" s="157">
        <v>4.0000000000000001E-3</v>
      </c>
      <c r="E203" s="224">
        <f t="shared" si="100"/>
        <v>31367.321513910767</v>
      </c>
      <c r="F203" s="224">
        <f t="shared" si="101"/>
        <v>31367.5</v>
      </c>
      <c r="G203" s="17">
        <f t="shared" si="124"/>
        <v>-0.1219784999921103</v>
      </c>
      <c r="K203" s="158">
        <f t="shared" si="129"/>
        <v>-0.1219784999921103</v>
      </c>
      <c r="N203" s="158">
        <f t="shared" ca="1" si="127"/>
        <v>-0.11617757303201365</v>
      </c>
      <c r="P203" s="221">
        <f t="shared" si="102"/>
        <v>43091.498</v>
      </c>
      <c r="R203" s="158">
        <f t="shared" ca="1" si="103"/>
        <v>3.3650753596376197E-5</v>
      </c>
      <c r="S203" s="156">
        <v>0.1</v>
      </c>
      <c r="T203" s="158">
        <f t="shared" ca="1" si="104"/>
        <v>3.36507535963762E-6</v>
      </c>
      <c r="Y203" s="61" t="s">
        <v>806</v>
      </c>
      <c r="Z203" s="112">
        <f t="shared" si="105"/>
        <v>31367.5</v>
      </c>
      <c r="AA203" s="112">
        <f t="shared" si="106"/>
        <v>-0.11945385958659754</v>
      </c>
      <c r="AB203" s="112">
        <f t="shared" si="107"/>
        <v>-8.2096211576172667E-2</v>
      </c>
      <c r="AC203" s="112">
        <f t="shared" si="108"/>
        <v>-43091.619978499992</v>
      </c>
      <c r="AD203" s="112">
        <f t="shared" si="109"/>
        <v>-2.5246404055127569E-3</v>
      </c>
      <c r="AE203" s="112">
        <f t="shared" si="110"/>
        <v>6.3738091771476182E-7</v>
      </c>
      <c r="AF203" s="112">
        <f t="shared" si="111"/>
        <v>-43091.619978499992</v>
      </c>
      <c r="AG203" s="139"/>
      <c r="AH203" s="112">
        <f t="shared" si="112"/>
        <v>-3.988228841593764E-2</v>
      </c>
      <c r="AI203" s="112">
        <f t="shared" si="113"/>
        <v>0.90277247755715617</v>
      </c>
      <c r="AJ203" s="112">
        <f t="shared" si="114"/>
        <v>-0.89631277264976084</v>
      </c>
      <c r="AK203" s="112">
        <f t="shared" si="115"/>
        <v>-5.654860827458693E-3</v>
      </c>
      <c r="AL203" s="112">
        <f t="shared" si="116"/>
        <v>-3.0834969895737556</v>
      </c>
      <c r="AM203" s="112">
        <f t="shared" si="117"/>
        <v>-34.416293961398488</v>
      </c>
      <c r="AN203" s="112">
        <f t="shared" si="130"/>
        <v>9.488832306238681</v>
      </c>
      <c r="AO203" s="112">
        <f t="shared" si="130"/>
        <v>9.4888323120031668</v>
      </c>
      <c r="AP203" s="112">
        <f t="shared" si="130"/>
        <v>9.4888322526929318</v>
      </c>
      <c r="AQ203" s="112">
        <f t="shared" si="130"/>
        <v>9.4888328629301313</v>
      </c>
      <c r="AR203" s="112">
        <f t="shared" si="130"/>
        <v>9.4888265842604618</v>
      </c>
      <c r="AS203" s="112">
        <f t="shared" si="130"/>
        <v>9.4888911849873452</v>
      </c>
      <c r="AT203" s="112">
        <f t="shared" si="130"/>
        <v>9.4882265260621175</v>
      </c>
      <c r="AU203" s="112">
        <f t="shared" si="118"/>
        <v>9.4950664116426378</v>
      </c>
      <c r="AV203" s="112"/>
      <c r="AW203" s="112"/>
      <c r="AX203" s="112"/>
      <c r="AY203" s="112"/>
      <c r="AZ203" s="112"/>
      <c r="BA203" s="112"/>
      <c r="BB203" s="112"/>
      <c r="BC203" s="112"/>
      <c r="BD203" s="112"/>
      <c r="BE203" s="112"/>
      <c r="BF203" s="112"/>
      <c r="BG203" s="112"/>
      <c r="BH203" s="112"/>
      <c r="BI203" s="112"/>
      <c r="BJ203" s="112"/>
      <c r="BK203" s="112"/>
      <c r="BL203" s="112"/>
      <c r="BM203" s="112"/>
      <c r="BN203" s="112"/>
      <c r="BO203" s="112"/>
      <c r="BP203" s="112"/>
    </row>
    <row r="204" spans="1:68" s="158" customFormat="1" ht="12.95" customHeight="1" x14ac:dyDescent="0.2">
      <c r="A204" s="176" t="s">
        <v>795</v>
      </c>
      <c r="B204" s="249" t="s">
        <v>81</v>
      </c>
      <c r="C204" s="250">
        <v>58154.767</v>
      </c>
      <c r="D204" s="250">
        <v>1E-4</v>
      </c>
      <c r="E204" s="224">
        <f t="shared" si="100"/>
        <v>31432.830138210633</v>
      </c>
      <c r="F204" s="224">
        <f t="shared" si="101"/>
        <v>31433</v>
      </c>
      <c r="G204" s="17">
        <f t="shared" si="124"/>
        <v>-0.11608459999115439</v>
      </c>
      <c r="K204" s="158">
        <f t="shared" si="129"/>
        <v>-0.11608459999115439</v>
      </c>
      <c r="N204" s="158">
        <f t="shared" ca="1" si="127"/>
        <v>-0.116390454447503</v>
      </c>
      <c r="P204" s="221">
        <f t="shared" si="102"/>
        <v>43136.267</v>
      </c>
      <c r="R204" s="158">
        <f t="shared" ca="1" si="103"/>
        <v>9.3546948468301323E-8</v>
      </c>
      <c r="S204" s="156">
        <v>1</v>
      </c>
      <c r="T204" s="158">
        <f t="shared" ca="1" si="104"/>
        <v>9.3546948468301323E-8</v>
      </c>
      <c r="Y204" s="61" t="s">
        <v>806</v>
      </c>
      <c r="Z204" s="112">
        <f t="shared" si="105"/>
        <v>31433</v>
      </c>
      <c r="AA204" s="112">
        <f t="shared" si="106"/>
        <v>-0.11972419619442592</v>
      </c>
      <c r="AB204" s="112">
        <f t="shared" si="107"/>
        <v>-7.6046741984766422E-2</v>
      </c>
      <c r="AC204" s="112">
        <f t="shared" si="108"/>
        <v>-43136.383084599991</v>
      </c>
      <c r="AD204" s="112">
        <f t="shared" si="109"/>
        <v>3.6395962032715334E-3</v>
      </c>
      <c r="AE204" s="112">
        <f t="shared" si="110"/>
        <v>1.3246660522868561E-5</v>
      </c>
      <c r="AF204" s="112">
        <f t="shared" si="111"/>
        <v>-43136.383084599991</v>
      </c>
      <c r="AG204" s="139"/>
      <c r="AH204" s="112">
        <f t="shared" si="112"/>
        <v>-4.0037858006387969E-2</v>
      </c>
      <c r="AI204" s="112">
        <f t="shared" si="113"/>
        <v>0.9028167328118567</v>
      </c>
      <c r="AJ204" s="112">
        <f t="shared" si="114"/>
        <v>-0.89955222557491943</v>
      </c>
      <c r="AK204" s="112">
        <f t="shared" si="115"/>
        <v>-6.3703335854224784E-3</v>
      </c>
      <c r="AL204" s="112">
        <f t="shared" si="116"/>
        <v>-3.0761366004797348</v>
      </c>
      <c r="AM204" s="112">
        <f t="shared" si="117"/>
        <v>-30.54394164524922</v>
      </c>
      <c r="AN204" s="112">
        <f t="shared" si="130"/>
        <v>9.496946446684797</v>
      </c>
      <c r="AO204" s="112">
        <f t="shared" si="130"/>
        <v>9.4969464531561307</v>
      </c>
      <c r="AP204" s="112">
        <f t="shared" si="130"/>
        <v>9.4969463865363437</v>
      </c>
      <c r="AQ204" s="112">
        <f t="shared" si="130"/>
        <v>9.4969470723603298</v>
      </c>
      <c r="AR204" s="112">
        <f t="shared" si="130"/>
        <v>9.4969400120790954</v>
      </c>
      <c r="AS204" s="112">
        <f t="shared" si="130"/>
        <v>9.4970126949983626</v>
      </c>
      <c r="AT204" s="112">
        <f t="shared" si="130"/>
        <v>9.4962644701116457</v>
      </c>
      <c r="AU204" s="112">
        <f t="shared" si="118"/>
        <v>9.5039689686382207</v>
      </c>
      <c r="AV204" s="112"/>
      <c r="AW204" s="112"/>
      <c r="AX204" s="112"/>
      <c r="AY204" s="112"/>
      <c r="AZ204" s="112"/>
      <c r="BA204" s="112"/>
      <c r="BB204" s="112"/>
      <c r="BC204" s="112"/>
      <c r="BD204" s="112"/>
      <c r="BE204" s="112"/>
      <c r="BF204" s="112"/>
      <c r="BG204" s="112"/>
      <c r="BH204" s="112"/>
      <c r="BI204" s="112"/>
      <c r="BJ204" s="112"/>
      <c r="BK204" s="112"/>
      <c r="BL204" s="112"/>
      <c r="BM204" s="112"/>
      <c r="BN204" s="112"/>
      <c r="BO204" s="112"/>
      <c r="BP204" s="112"/>
    </row>
    <row r="205" spans="1:68" s="158" customFormat="1" ht="12.95" customHeight="1" x14ac:dyDescent="0.2">
      <c r="A205" s="174" t="s">
        <v>709</v>
      </c>
      <c r="B205" s="156"/>
      <c r="C205" s="157">
        <v>58159.889000000003</v>
      </c>
      <c r="D205" s="157">
        <v>5.0000000000000001E-3</v>
      </c>
      <c r="E205" s="224">
        <f t="shared" si="100"/>
        <v>31440.32494876401</v>
      </c>
      <c r="F205" s="224">
        <f t="shared" si="101"/>
        <v>31440.5</v>
      </c>
      <c r="G205" s="17">
        <f t="shared" si="124"/>
        <v>-0.11963109998760046</v>
      </c>
      <c r="K205" s="158">
        <f t="shared" si="129"/>
        <v>-0.11963109998760046</v>
      </c>
      <c r="N205" s="158">
        <f t="shared" ca="1" si="127"/>
        <v>-0.11641483018210101</v>
      </c>
      <c r="P205" s="221">
        <f t="shared" si="102"/>
        <v>43141.389000000003</v>
      </c>
      <c r="R205" s="158">
        <f t="shared" ca="1" si="103"/>
        <v>1.0344391461767486E-5</v>
      </c>
      <c r="S205" s="156">
        <v>0.5</v>
      </c>
      <c r="T205" s="158">
        <f t="shared" ca="1" si="104"/>
        <v>5.1721957308837431E-6</v>
      </c>
      <c r="Y205" s="61" t="s">
        <v>806</v>
      </c>
      <c r="Z205" s="112">
        <f t="shared" si="105"/>
        <v>31440.5</v>
      </c>
      <c r="AA205" s="112">
        <f t="shared" si="106"/>
        <v>-0.1197549719626748</v>
      </c>
      <c r="AB205" s="112">
        <f t="shared" si="107"/>
        <v>-7.9575596184486688E-2</v>
      </c>
      <c r="AC205" s="112">
        <f t="shared" si="108"/>
        <v>-43141.50863109999</v>
      </c>
      <c r="AD205" s="112">
        <f t="shared" si="109"/>
        <v>1.2387197507433834E-4</v>
      </c>
      <c r="AE205" s="112">
        <f t="shared" si="110"/>
        <v>7.6721331044087488E-9</v>
      </c>
      <c r="AF205" s="112">
        <f t="shared" si="111"/>
        <v>-43141.50863109999</v>
      </c>
      <c r="AG205" s="139"/>
      <c r="AH205" s="112">
        <f t="shared" si="112"/>
        <v>-4.0055503803113776E-2</v>
      </c>
      <c r="AI205" s="112">
        <f t="shared" si="113"/>
        <v>0.90282213650045851</v>
      </c>
      <c r="AJ205" s="112">
        <f t="shared" si="114"/>
        <v>-0.89992006959653603</v>
      </c>
      <c r="AK205" s="112">
        <f t="shared" si="115"/>
        <v>-6.4522412397626126E-3</v>
      </c>
      <c r="AL205" s="112">
        <f t="shared" si="116"/>
        <v>-3.0752937606670465</v>
      </c>
      <c r="AM205" s="112">
        <f t="shared" si="117"/>
        <v>-30.155365612534379</v>
      </c>
      <c r="AN205" s="112">
        <f t="shared" si="130"/>
        <v>9.4978755727349711</v>
      </c>
      <c r="AO205" s="112">
        <f t="shared" si="130"/>
        <v>9.4978755792867346</v>
      </c>
      <c r="AP205" s="112">
        <f t="shared" si="130"/>
        <v>9.4978755118344047</v>
      </c>
      <c r="AQ205" s="112">
        <f t="shared" si="130"/>
        <v>9.4978762062760396</v>
      </c>
      <c r="AR205" s="112">
        <f t="shared" si="130"/>
        <v>9.4978690567962953</v>
      </c>
      <c r="AS205" s="112">
        <f t="shared" si="130"/>
        <v>9.4979426629604475</v>
      </c>
      <c r="AT205" s="112">
        <f t="shared" si="130"/>
        <v>9.4971848830564909</v>
      </c>
      <c r="AU205" s="112">
        <f t="shared" si="118"/>
        <v>9.504988345393441</v>
      </c>
      <c r="AV205" s="112"/>
      <c r="AW205" s="112"/>
      <c r="AX205" s="112"/>
      <c r="AY205" s="112"/>
      <c r="AZ205" s="112"/>
      <c r="BA205" s="112"/>
      <c r="BB205" s="112"/>
      <c r="BC205" s="112"/>
      <c r="BD205" s="112"/>
      <c r="BE205" s="112"/>
      <c r="BF205" s="112"/>
      <c r="BG205" s="112"/>
      <c r="BH205" s="112"/>
      <c r="BI205" s="112"/>
      <c r="BJ205" s="112"/>
      <c r="BK205" s="112"/>
      <c r="BL205" s="112"/>
      <c r="BM205" s="112"/>
      <c r="BN205" s="112"/>
      <c r="BO205" s="112"/>
      <c r="BP205" s="112"/>
    </row>
    <row r="206" spans="1:68" s="158" customFormat="1" ht="12.95" customHeight="1" x14ac:dyDescent="0.2">
      <c r="A206" s="174" t="s">
        <v>706</v>
      </c>
      <c r="B206" s="156"/>
      <c r="C206" s="157">
        <v>58172.862000000001</v>
      </c>
      <c r="D206" s="157">
        <v>1E-3</v>
      </c>
      <c r="E206" s="224">
        <f t="shared" si="100"/>
        <v>31459.307802592375</v>
      </c>
      <c r="F206" s="224">
        <f t="shared" si="101"/>
        <v>31459.5</v>
      </c>
      <c r="G206" s="17">
        <f t="shared" si="124"/>
        <v>-0.13134889999491861</v>
      </c>
      <c r="K206" s="158">
        <f t="shared" si="129"/>
        <v>-0.13134889999491861</v>
      </c>
      <c r="N206" s="158">
        <f t="shared" ca="1" si="127"/>
        <v>-0.11647658204308266</v>
      </c>
      <c r="P206" s="221">
        <f t="shared" si="102"/>
        <v>43154.362000000001</v>
      </c>
      <c r="R206" s="158">
        <f t="shared" ca="1" si="103"/>
        <v>2.2118584126050195E-4</v>
      </c>
      <c r="S206" s="156">
        <v>1</v>
      </c>
      <c r="T206" s="158">
        <f t="shared" ca="1" si="104"/>
        <v>2.2118584126050195E-4</v>
      </c>
      <c r="Y206" s="61" t="s">
        <v>806</v>
      </c>
      <c r="Z206" s="112">
        <f t="shared" si="105"/>
        <v>31459.5</v>
      </c>
      <c r="AA206" s="112">
        <f t="shared" si="106"/>
        <v>-0.11983277254085967</v>
      </c>
      <c r="AB206" s="112">
        <f t="shared" si="107"/>
        <v>-9.1248847825461193E-2</v>
      </c>
      <c r="AC206" s="112">
        <f t="shared" si="108"/>
        <v>-43154.493348899996</v>
      </c>
      <c r="AD206" s="112">
        <f t="shared" si="109"/>
        <v>-1.1516127454058944E-2</v>
      </c>
      <c r="AE206" s="112">
        <f t="shared" si="110"/>
        <v>1.3262119153813014E-4</v>
      </c>
      <c r="AF206" s="112">
        <f t="shared" si="111"/>
        <v>-43154.493348899996</v>
      </c>
      <c r="AG206" s="139"/>
      <c r="AH206" s="112">
        <f t="shared" si="112"/>
        <v>-4.0100052169457411E-2</v>
      </c>
      <c r="AI206" s="112">
        <f t="shared" si="113"/>
        <v>0.9028361351021168</v>
      </c>
      <c r="AJ206" s="112">
        <f t="shared" si="114"/>
        <v>-0.90084909922638745</v>
      </c>
      <c r="AK206" s="112">
        <f t="shared" si="115"/>
        <v>-6.6597244280466846E-3</v>
      </c>
      <c r="AL206" s="112">
        <f t="shared" si="116"/>
        <v>-3.0731585207351557</v>
      </c>
      <c r="AM206" s="112">
        <f t="shared" si="117"/>
        <v>-29.213775600730042</v>
      </c>
      <c r="AN206" s="112">
        <f t="shared" si="130"/>
        <v>9.5002293839398071</v>
      </c>
      <c r="AO206" s="112">
        <f t="shared" si="130"/>
        <v>9.5002293906948321</v>
      </c>
      <c r="AP206" s="112">
        <f t="shared" si="130"/>
        <v>9.5002293211376738</v>
      </c>
      <c r="AQ206" s="112">
        <f t="shared" si="130"/>
        <v>9.500230037374557</v>
      </c>
      <c r="AR206" s="112">
        <f t="shared" si="130"/>
        <v>9.5002226622148296</v>
      </c>
      <c r="AS206" s="112">
        <f t="shared" si="130"/>
        <v>9.5002986051373028</v>
      </c>
      <c r="AT206" s="112">
        <f t="shared" si="130"/>
        <v>9.4995166323767144</v>
      </c>
      <c r="AU206" s="112">
        <f t="shared" si="118"/>
        <v>9.5075707665066638</v>
      </c>
      <c r="AV206" s="112"/>
      <c r="AW206" s="112"/>
      <c r="AX206" s="112"/>
      <c r="AY206" s="112"/>
      <c r="AZ206" s="112"/>
      <c r="BA206" s="112"/>
      <c r="BB206" s="112"/>
      <c r="BC206" s="112"/>
      <c r="BD206" s="112"/>
      <c r="BE206" s="112"/>
      <c r="BF206" s="112"/>
      <c r="BG206" s="112"/>
      <c r="BH206" s="112"/>
      <c r="BI206" s="112"/>
      <c r="BJ206" s="112"/>
      <c r="BK206" s="112"/>
      <c r="BL206" s="112"/>
      <c r="BM206" s="112"/>
      <c r="BN206" s="112"/>
      <c r="BO206" s="112"/>
      <c r="BP206" s="112"/>
    </row>
    <row r="207" spans="1:68" s="158" customFormat="1" ht="12.95" customHeight="1" x14ac:dyDescent="0.2">
      <c r="A207" s="174" t="s">
        <v>707</v>
      </c>
      <c r="B207" s="156"/>
      <c r="C207" s="157">
        <v>58172.8649</v>
      </c>
      <c r="D207" s="157">
        <v>8.0000000000000004E-4</v>
      </c>
      <c r="E207" s="224">
        <f t="shared" si="100"/>
        <v>31459.312046042316</v>
      </c>
      <c r="F207" s="224">
        <f t="shared" si="101"/>
        <v>31459.5</v>
      </c>
      <c r="G207" s="17">
        <f t="shared" si="124"/>
        <v>-0.1284488999954192</v>
      </c>
      <c r="K207" s="158">
        <f t="shared" si="129"/>
        <v>-0.1284488999954192</v>
      </c>
      <c r="N207" s="158">
        <f t="shared" ca="1" si="127"/>
        <v>-0.11647658204308266</v>
      </c>
      <c r="P207" s="221">
        <f t="shared" si="102"/>
        <v>43154.3649</v>
      </c>
      <c r="R207" s="158">
        <f t="shared" ca="1" si="103"/>
        <v>1.4333639715183977E-4</v>
      </c>
      <c r="S207" s="156">
        <v>1</v>
      </c>
      <c r="T207" s="158">
        <f t="shared" ca="1" si="104"/>
        <v>1.4333639715183977E-4</v>
      </c>
      <c r="Y207" s="61" t="s">
        <v>806</v>
      </c>
      <c r="Z207" s="112">
        <f t="shared" si="105"/>
        <v>31459.5</v>
      </c>
      <c r="AA207" s="112">
        <f t="shared" si="106"/>
        <v>-0.11983277254085967</v>
      </c>
      <c r="AB207" s="112">
        <f t="shared" si="107"/>
        <v>-8.8348847825961779E-2</v>
      </c>
      <c r="AC207" s="112">
        <f t="shared" si="108"/>
        <v>-43154.493348899996</v>
      </c>
      <c r="AD207" s="112">
        <f t="shared" si="109"/>
        <v>-8.6161274545595301E-3</v>
      </c>
      <c r="AE207" s="112">
        <f t="shared" si="110"/>
        <v>7.4237652313214486E-5</v>
      </c>
      <c r="AF207" s="112">
        <f t="shared" si="111"/>
        <v>-43154.493348899996</v>
      </c>
      <c r="AG207" s="139"/>
      <c r="AH207" s="112">
        <f t="shared" si="112"/>
        <v>-4.0100052169457411E-2</v>
      </c>
      <c r="AI207" s="112">
        <f t="shared" si="113"/>
        <v>0.9028361351021168</v>
      </c>
      <c r="AJ207" s="112">
        <f t="shared" si="114"/>
        <v>-0.90084909922638745</v>
      </c>
      <c r="AK207" s="112">
        <f t="shared" si="115"/>
        <v>-6.6597244280466846E-3</v>
      </c>
      <c r="AL207" s="112">
        <f t="shared" si="116"/>
        <v>-3.0731585207351557</v>
      </c>
      <c r="AM207" s="112">
        <f t="shared" si="117"/>
        <v>-29.213775600730042</v>
      </c>
      <c r="AN207" s="112">
        <f t="shared" si="130"/>
        <v>9.5002293839398071</v>
      </c>
      <c r="AO207" s="112">
        <f t="shared" si="130"/>
        <v>9.5002293906948321</v>
      </c>
      <c r="AP207" s="112">
        <f t="shared" si="130"/>
        <v>9.5002293211376738</v>
      </c>
      <c r="AQ207" s="112">
        <f t="shared" si="130"/>
        <v>9.500230037374557</v>
      </c>
      <c r="AR207" s="112">
        <f t="shared" si="130"/>
        <v>9.5002226622148296</v>
      </c>
      <c r="AS207" s="112">
        <f t="shared" si="130"/>
        <v>9.5002986051373028</v>
      </c>
      <c r="AT207" s="112">
        <f t="shared" si="130"/>
        <v>9.4995166323767144</v>
      </c>
      <c r="AU207" s="112">
        <f t="shared" si="118"/>
        <v>9.5075707665066638</v>
      </c>
      <c r="AV207" s="112"/>
      <c r="AW207" s="112"/>
      <c r="AX207" s="112"/>
      <c r="AY207" s="112"/>
      <c r="AZ207" s="112"/>
      <c r="BA207" s="112"/>
      <c r="BB207" s="112"/>
      <c r="BC207" s="112"/>
      <c r="BD207" s="112"/>
      <c r="BE207" s="112"/>
      <c r="BF207" s="112"/>
      <c r="BG207" s="112"/>
      <c r="BH207" s="112"/>
      <c r="BI207" s="112"/>
      <c r="BJ207" s="112"/>
      <c r="BK207" s="112"/>
      <c r="BL207" s="112"/>
      <c r="BM207" s="112"/>
      <c r="BN207" s="112"/>
      <c r="BO207" s="112"/>
      <c r="BP207" s="112"/>
    </row>
    <row r="208" spans="1:68" s="158" customFormat="1" ht="12.95" customHeight="1" x14ac:dyDescent="0.2">
      <c r="A208" s="174" t="s">
        <v>708</v>
      </c>
      <c r="B208" s="156"/>
      <c r="C208" s="157">
        <v>58172.8681</v>
      </c>
      <c r="D208" s="157">
        <v>2.0000000000000001E-4</v>
      </c>
      <c r="E208" s="224">
        <f t="shared" si="100"/>
        <v>31459.316728469839</v>
      </c>
      <c r="F208" s="224">
        <f t="shared" si="101"/>
        <v>31459.5</v>
      </c>
      <c r="G208" s="17">
        <f t="shared" si="124"/>
        <v>-0.12524889999622246</v>
      </c>
      <c r="K208" s="158">
        <f t="shared" si="129"/>
        <v>-0.12524889999622246</v>
      </c>
      <c r="N208" s="158">
        <f t="shared" ca="1" si="127"/>
        <v>-0.11647658204308266</v>
      </c>
      <c r="P208" s="221">
        <f t="shared" si="102"/>
        <v>43154.3681</v>
      </c>
      <c r="R208" s="158">
        <f t="shared" ca="1" si="103"/>
        <v>7.6953562270978942E-5</v>
      </c>
      <c r="S208" s="156">
        <v>0.5</v>
      </c>
      <c r="T208" s="158">
        <f t="shared" ca="1" si="104"/>
        <v>3.8476781135489471E-5</v>
      </c>
      <c r="Y208" s="61" t="s">
        <v>806</v>
      </c>
      <c r="Z208" s="112">
        <f t="shared" si="105"/>
        <v>31459.5</v>
      </c>
      <c r="AA208" s="112">
        <f t="shared" si="106"/>
        <v>-0.11983277254085967</v>
      </c>
      <c r="AB208" s="112">
        <f t="shared" si="107"/>
        <v>-8.5148847826765045E-2</v>
      </c>
      <c r="AC208" s="112">
        <f t="shared" si="108"/>
        <v>-43154.493348899996</v>
      </c>
      <c r="AD208" s="112">
        <f t="shared" si="109"/>
        <v>-5.4161274553627958E-3</v>
      </c>
      <c r="AE208" s="112">
        <f t="shared" si="110"/>
        <v>1.4667218306367336E-5</v>
      </c>
      <c r="AF208" s="112">
        <f t="shared" si="111"/>
        <v>-43154.493348899996</v>
      </c>
      <c r="AG208" s="139"/>
      <c r="AH208" s="112">
        <f t="shared" si="112"/>
        <v>-4.0100052169457411E-2</v>
      </c>
      <c r="AI208" s="112">
        <f t="shared" si="113"/>
        <v>0.9028361351021168</v>
      </c>
      <c r="AJ208" s="112">
        <f t="shared" si="114"/>
        <v>-0.90084909922638745</v>
      </c>
      <c r="AK208" s="112">
        <f t="shared" si="115"/>
        <v>-6.6597244280466846E-3</v>
      </c>
      <c r="AL208" s="112">
        <f t="shared" si="116"/>
        <v>-3.0731585207351557</v>
      </c>
      <c r="AM208" s="112">
        <f t="shared" si="117"/>
        <v>-29.213775600730042</v>
      </c>
      <c r="AN208" s="112">
        <f t="shared" si="130"/>
        <v>9.5002293839398071</v>
      </c>
      <c r="AO208" s="112">
        <f t="shared" si="130"/>
        <v>9.5002293906948321</v>
      </c>
      <c r="AP208" s="112">
        <f t="shared" si="130"/>
        <v>9.5002293211376738</v>
      </c>
      <c r="AQ208" s="112">
        <f t="shared" si="130"/>
        <v>9.500230037374557</v>
      </c>
      <c r="AR208" s="112">
        <f t="shared" si="130"/>
        <v>9.5002226622148296</v>
      </c>
      <c r="AS208" s="112">
        <f t="shared" si="130"/>
        <v>9.5002986051373028</v>
      </c>
      <c r="AT208" s="112">
        <f t="shared" si="130"/>
        <v>9.4995166323767144</v>
      </c>
      <c r="AU208" s="112">
        <f t="shared" si="118"/>
        <v>9.5075707665066638</v>
      </c>
      <c r="AV208" s="112"/>
      <c r="AW208" s="112"/>
      <c r="AX208" s="112"/>
      <c r="AY208" s="112"/>
      <c r="AZ208" s="112"/>
      <c r="BA208" s="112"/>
      <c r="BB208" s="112"/>
      <c r="BC208" s="112"/>
      <c r="BD208" s="112"/>
      <c r="BE208" s="112"/>
      <c r="BF208" s="112"/>
      <c r="BG208" s="112"/>
      <c r="BH208" s="112"/>
      <c r="BI208" s="112"/>
      <c r="BJ208" s="112"/>
      <c r="BK208" s="112"/>
      <c r="BL208" s="112"/>
      <c r="BM208" s="112"/>
      <c r="BN208" s="112"/>
      <c r="BO208" s="112"/>
      <c r="BP208" s="112"/>
    </row>
    <row r="209" spans="1:68" s="158" customFormat="1" ht="12.95" customHeight="1" x14ac:dyDescent="0.2">
      <c r="A209" s="175" t="s">
        <v>706</v>
      </c>
      <c r="B209" s="156"/>
      <c r="C209" s="251">
        <v>58179.707999999999</v>
      </c>
      <c r="D209" s="157">
        <v>1E-3</v>
      </c>
      <c r="E209" s="224">
        <f t="shared" si="100"/>
        <v>31469.32527097355</v>
      </c>
      <c r="F209" s="224">
        <f t="shared" si="101"/>
        <v>31469.5</v>
      </c>
      <c r="G209" s="17">
        <f t="shared" ref="G209:G229" si="131">+C209-(C$7+F209*C$8)</f>
        <v>-0.11941089999163523</v>
      </c>
      <c r="K209" s="158">
        <f t="shared" si="129"/>
        <v>-0.11941089999163523</v>
      </c>
      <c r="N209" s="158">
        <f t="shared" ca="1" si="127"/>
        <v>-0.11650908302254667</v>
      </c>
      <c r="P209" s="221">
        <f t="shared" si="102"/>
        <v>43161.207999999999</v>
      </c>
      <c r="R209" s="158">
        <f t="shared" ca="1" si="103"/>
        <v>8.4205417220903213E-6</v>
      </c>
      <c r="S209" s="156">
        <v>1</v>
      </c>
      <c r="T209" s="158">
        <f t="shared" ca="1" si="104"/>
        <v>8.4205417220903213E-6</v>
      </c>
      <c r="Y209" s="61" t="s">
        <v>806</v>
      </c>
      <c r="Z209" s="112">
        <f t="shared" si="105"/>
        <v>31469.5</v>
      </c>
      <c r="AA209" s="112">
        <f t="shared" si="106"/>
        <v>-0.11987362529032355</v>
      </c>
      <c r="AB209" s="112">
        <f t="shared" si="107"/>
        <v>-7.9287490256744947E-2</v>
      </c>
      <c r="AC209" s="112">
        <f t="shared" si="108"/>
        <v>-43161.32741089999</v>
      </c>
      <c r="AD209" s="112">
        <f t="shared" si="109"/>
        <v>4.6272529868832124E-4</v>
      </c>
      <c r="AE209" s="112">
        <f t="shared" si="110"/>
        <v>2.141147020461961E-7</v>
      </c>
      <c r="AF209" s="112">
        <f t="shared" si="111"/>
        <v>-43161.32741089999</v>
      </c>
      <c r="AG209" s="139"/>
      <c r="AH209" s="112">
        <f t="shared" si="112"/>
        <v>-4.0123409734890279E-2</v>
      </c>
      <c r="AI209" s="112">
        <f t="shared" si="113"/>
        <v>0.90284368090724176</v>
      </c>
      <c r="AJ209" s="112">
        <f t="shared" si="114"/>
        <v>-0.90133642439743278</v>
      </c>
      <c r="AK209" s="112">
        <f t="shared" si="115"/>
        <v>-6.7689165822711816E-3</v>
      </c>
      <c r="AL209" s="112">
        <f t="shared" si="116"/>
        <v>-3.0720346833602674</v>
      </c>
      <c r="AM209" s="112">
        <f t="shared" si="117"/>
        <v>-28.741401498148388</v>
      </c>
      <c r="AN209" s="112">
        <f t="shared" si="130"/>
        <v>9.5014682467604921</v>
      </c>
      <c r="AO209" s="112">
        <f t="shared" si="130"/>
        <v>9.5014682536222086</v>
      </c>
      <c r="AP209" s="112">
        <f t="shared" si="130"/>
        <v>9.5014681829597638</v>
      </c>
      <c r="AQ209" s="112">
        <f t="shared" si="130"/>
        <v>9.5014689106466044</v>
      </c>
      <c r="AR209" s="112">
        <f t="shared" si="130"/>
        <v>9.5014614168780582</v>
      </c>
      <c r="AS209" s="112">
        <f t="shared" si="130"/>
        <v>9.5015385884225552</v>
      </c>
      <c r="AT209" s="112">
        <f t="shared" si="130"/>
        <v>9.5007438903291774</v>
      </c>
      <c r="AU209" s="112">
        <f t="shared" si="118"/>
        <v>9.5089299355136223</v>
      </c>
      <c r="AV209" s="112"/>
      <c r="AW209" s="112"/>
      <c r="AX209" s="112"/>
      <c r="AY209" s="112"/>
      <c r="AZ209" s="112"/>
      <c r="BA209" s="112"/>
      <c r="BB209" s="112"/>
      <c r="BC209" s="112"/>
      <c r="BD209" s="112"/>
      <c r="BE209" s="112"/>
      <c r="BF209" s="112"/>
      <c r="BG209" s="112"/>
      <c r="BH209" s="112"/>
      <c r="BI209" s="112"/>
      <c r="BJ209" s="112"/>
      <c r="BK209" s="112"/>
      <c r="BL209" s="112"/>
      <c r="BM209" s="112"/>
      <c r="BN209" s="112"/>
      <c r="BO209" s="112"/>
      <c r="BP209" s="112"/>
    </row>
    <row r="210" spans="1:68" s="158" customFormat="1" ht="12.95" customHeight="1" x14ac:dyDescent="0.2">
      <c r="A210" s="174" t="s">
        <v>707</v>
      </c>
      <c r="B210" s="162"/>
      <c r="C210" s="252">
        <v>58179.709499999997</v>
      </c>
      <c r="D210" s="163">
        <v>5.9999999999999995E-4</v>
      </c>
      <c r="E210" s="224">
        <f t="shared" si="100"/>
        <v>31469.327465861446</v>
      </c>
      <c r="F210" s="224">
        <f t="shared" si="101"/>
        <v>31469.5</v>
      </c>
      <c r="G210" s="17">
        <f t="shared" si="131"/>
        <v>-0.11791089999314863</v>
      </c>
      <c r="K210" s="158">
        <f t="shared" si="129"/>
        <v>-0.11791089999314863</v>
      </c>
      <c r="N210" s="158">
        <f t="shared" ca="1" si="127"/>
        <v>-0.11650908302254667</v>
      </c>
      <c r="P210" s="221">
        <f t="shared" si="102"/>
        <v>43161.209499999997</v>
      </c>
      <c r="R210" s="158">
        <f t="shared" ca="1" si="103"/>
        <v>1.9650908190676566E-6</v>
      </c>
      <c r="S210" s="156">
        <v>1</v>
      </c>
      <c r="T210" s="158">
        <f t="shared" ca="1" si="104"/>
        <v>1.9650908190676566E-6</v>
      </c>
      <c r="Y210" s="61" t="s">
        <v>806</v>
      </c>
      <c r="Z210" s="112">
        <f t="shared" si="105"/>
        <v>31469.5</v>
      </c>
      <c r="AA210" s="112">
        <f t="shared" si="106"/>
        <v>-0.11987362529032355</v>
      </c>
      <c r="AB210" s="112">
        <f t="shared" si="107"/>
        <v>-7.7787490258258346E-2</v>
      </c>
      <c r="AC210" s="112">
        <f t="shared" si="108"/>
        <v>-43161.32741089999</v>
      </c>
      <c r="AD210" s="112">
        <f t="shared" si="109"/>
        <v>1.9627252971749221E-3</v>
      </c>
      <c r="AE210" s="112">
        <f t="shared" si="110"/>
        <v>3.8522905921703859E-6</v>
      </c>
      <c r="AF210" s="112">
        <f t="shared" si="111"/>
        <v>-43161.32741089999</v>
      </c>
      <c r="AG210" s="139"/>
      <c r="AH210" s="112">
        <f t="shared" si="112"/>
        <v>-4.0123409734890279E-2</v>
      </c>
      <c r="AI210" s="112">
        <f t="shared" si="113"/>
        <v>0.90284368090724176</v>
      </c>
      <c r="AJ210" s="112">
        <f t="shared" si="114"/>
        <v>-0.90133642439743278</v>
      </c>
      <c r="AK210" s="112">
        <f t="shared" si="115"/>
        <v>-6.7689165822711816E-3</v>
      </c>
      <c r="AL210" s="112">
        <f t="shared" si="116"/>
        <v>-3.0720346833602674</v>
      </c>
      <c r="AM210" s="112">
        <f t="shared" si="117"/>
        <v>-28.741401498148388</v>
      </c>
      <c r="AN210" s="112">
        <f t="shared" si="130"/>
        <v>9.5014682467604921</v>
      </c>
      <c r="AO210" s="112">
        <f t="shared" si="130"/>
        <v>9.5014682536222086</v>
      </c>
      <c r="AP210" s="112">
        <f t="shared" si="130"/>
        <v>9.5014681829597638</v>
      </c>
      <c r="AQ210" s="112">
        <f t="shared" si="130"/>
        <v>9.5014689106466044</v>
      </c>
      <c r="AR210" s="112">
        <f t="shared" si="130"/>
        <v>9.5014614168780582</v>
      </c>
      <c r="AS210" s="112">
        <f t="shared" si="130"/>
        <v>9.5015385884225552</v>
      </c>
      <c r="AT210" s="112">
        <f t="shared" si="130"/>
        <v>9.5007438903291774</v>
      </c>
      <c r="AU210" s="112">
        <f t="shared" si="118"/>
        <v>9.5089299355136223</v>
      </c>
      <c r="AV210" s="112"/>
      <c r="AW210" s="112"/>
      <c r="AX210" s="112"/>
      <c r="AY210" s="112"/>
      <c r="AZ210" s="112"/>
      <c r="BA210" s="112"/>
      <c r="BB210" s="112"/>
      <c r="BC210" s="112"/>
      <c r="BD210" s="112"/>
      <c r="BE210" s="112"/>
      <c r="BF210" s="112"/>
      <c r="BG210" s="112"/>
      <c r="BH210" s="112"/>
      <c r="BI210" s="112"/>
      <c r="BJ210" s="112"/>
      <c r="BK210" s="112"/>
      <c r="BL210" s="112"/>
      <c r="BM210" s="112"/>
      <c r="BN210" s="112"/>
      <c r="BO210" s="112"/>
      <c r="BP210" s="112"/>
    </row>
    <row r="211" spans="1:68" s="158" customFormat="1" ht="12.95" customHeight="1" x14ac:dyDescent="0.2">
      <c r="A211" s="174" t="s">
        <v>708</v>
      </c>
      <c r="B211" s="162"/>
      <c r="C211" s="252">
        <v>58179.709900000002</v>
      </c>
      <c r="D211" s="163">
        <v>2.9999999999999997E-4</v>
      </c>
      <c r="E211" s="224">
        <f t="shared" si="100"/>
        <v>31469.328051164895</v>
      </c>
      <c r="F211" s="224">
        <f t="shared" si="101"/>
        <v>31469.5</v>
      </c>
      <c r="G211" s="17">
        <f t="shared" si="131"/>
        <v>-0.11751089998870157</v>
      </c>
      <c r="K211" s="158">
        <f t="shared" si="129"/>
        <v>-0.11751089998870157</v>
      </c>
      <c r="N211" s="158">
        <f t="shared" ca="1" si="127"/>
        <v>-0.11650908302254667</v>
      </c>
      <c r="P211" s="221">
        <f t="shared" si="102"/>
        <v>43161.209900000002</v>
      </c>
      <c r="R211" s="158">
        <f t="shared" ca="1" si="103"/>
        <v>1.0036372336757977E-6</v>
      </c>
      <c r="S211" s="156">
        <v>1</v>
      </c>
      <c r="T211" s="158">
        <f t="shared" ca="1" si="104"/>
        <v>1.0036372336757977E-6</v>
      </c>
      <c r="Y211" s="61" t="s">
        <v>806</v>
      </c>
      <c r="Z211" s="112">
        <f t="shared" si="105"/>
        <v>31469.5</v>
      </c>
      <c r="AA211" s="112">
        <f t="shared" si="106"/>
        <v>-0.11987362529032355</v>
      </c>
      <c r="AB211" s="112">
        <f t="shared" si="107"/>
        <v>-7.7387490253811281E-2</v>
      </c>
      <c r="AC211" s="112">
        <f t="shared" si="108"/>
        <v>-43161.32741089999</v>
      </c>
      <c r="AD211" s="112">
        <f t="shared" si="109"/>
        <v>2.3627253016219874E-3</v>
      </c>
      <c r="AE211" s="112">
        <f t="shared" si="110"/>
        <v>5.5824708509247112E-6</v>
      </c>
      <c r="AF211" s="112">
        <f t="shared" si="111"/>
        <v>-43161.32741089999</v>
      </c>
      <c r="AG211" s="139"/>
      <c r="AH211" s="112">
        <f t="shared" si="112"/>
        <v>-4.0123409734890279E-2</v>
      </c>
      <c r="AI211" s="112">
        <f t="shared" si="113"/>
        <v>0.90284368090724176</v>
      </c>
      <c r="AJ211" s="112">
        <f t="shared" si="114"/>
        <v>-0.90133642439743278</v>
      </c>
      <c r="AK211" s="112">
        <f t="shared" si="115"/>
        <v>-6.7689165822711816E-3</v>
      </c>
      <c r="AL211" s="112">
        <f t="shared" si="116"/>
        <v>-3.0720346833602674</v>
      </c>
      <c r="AM211" s="112">
        <f t="shared" si="117"/>
        <v>-28.741401498148388</v>
      </c>
      <c r="AN211" s="112">
        <f t="shared" ref="AN211:AT220" si="132">$AU211+$AB$7*SIN(AO211)</f>
        <v>9.5014682467604921</v>
      </c>
      <c r="AO211" s="112">
        <f t="shared" si="132"/>
        <v>9.5014682536222086</v>
      </c>
      <c r="AP211" s="112">
        <f t="shared" si="132"/>
        <v>9.5014681829597638</v>
      </c>
      <c r="AQ211" s="112">
        <f t="shared" si="132"/>
        <v>9.5014689106466044</v>
      </c>
      <c r="AR211" s="112">
        <f t="shared" si="132"/>
        <v>9.5014614168780582</v>
      </c>
      <c r="AS211" s="112">
        <f t="shared" si="132"/>
        <v>9.5015385884225552</v>
      </c>
      <c r="AT211" s="112">
        <f t="shared" si="132"/>
        <v>9.5007438903291774</v>
      </c>
      <c r="AU211" s="112">
        <f t="shared" si="118"/>
        <v>9.5089299355136223</v>
      </c>
      <c r="AV211" s="112"/>
      <c r="AW211" s="112"/>
      <c r="AX211" s="112"/>
      <c r="AY211" s="112"/>
      <c r="AZ211" s="112"/>
      <c r="BA211" s="112"/>
      <c r="BB211" s="112"/>
      <c r="BC211" s="112"/>
      <c r="BD211" s="112"/>
      <c r="BE211" s="112"/>
      <c r="BF211" s="112"/>
      <c r="BG211" s="112"/>
      <c r="BH211" s="112"/>
      <c r="BI211" s="112"/>
      <c r="BJ211" s="112"/>
      <c r="BK211" s="112"/>
      <c r="BL211" s="112"/>
      <c r="BM211" s="112"/>
      <c r="BN211" s="112"/>
      <c r="BO211" s="112"/>
      <c r="BP211" s="112"/>
    </row>
    <row r="212" spans="1:68" s="158" customFormat="1" ht="12.95" customHeight="1" x14ac:dyDescent="0.2">
      <c r="A212" s="175" t="s">
        <v>709</v>
      </c>
      <c r="B212" s="156"/>
      <c r="C212" s="157">
        <v>58180.734600000003</v>
      </c>
      <c r="D212" s="157">
        <v>6.9999999999999999E-4</v>
      </c>
      <c r="E212" s="224">
        <f t="shared" si="100"/>
        <v>31470.82745225315</v>
      </c>
      <c r="F212" s="224">
        <f t="shared" si="101"/>
        <v>31471</v>
      </c>
      <c r="G212" s="17">
        <f t="shared" si="131"/>
        <v>-0.11792019999120384</v>
      </c>
      <c r="K212" s="158">
        <f t="shared" si="129"/>
        <v>-0.11792019999120384</v>
      </c>
      <c r="N212" s="158">
        <f t="shared" ca="1" si="127"/>
        <v>-0.11651395816946628</v>
      </c>
      <c r="P212" s="221">
        <f t="shared" si="102"/>
        <v>43162.234600000003</v>
      </c>
      <c r="R212" s="158">
        <f t="shared" ca="1" si="103"/>
        <v>1.9775160612037981E-6</v>
      </c>
      <c r="S212" s="156">
        <v>1</v>
      </c>
      <c r="T212" s="158">
        <f t="shared" ca="1" si="104"/>
        <v>1.9775160612037981E-6</v>
      </c>
      <c r="Y212" s="61" t="s">
        <v>806</v>
      </c>
      <c r="Z212" s="112">
        <f t="shared" si="105"/>
        <v>31471</v>
      </c>
      <c r="AA212" s="112">
        <f t="shared" si="106"/>
        <v>-0.11987974755344302</v>
      </c>
      <c r="AB212" s="112">
        <f t="shared" si="107"/>
        <v>-7.7793291915086132E-2</v>
      </c>
      <c r="AC212" s="112">
        <f t="shared" si="108"/>
        <v>-43162.352520199995</v>
      </c>
      <c r="AD212" s="112">
        <f t="shared" si="109"/>
        <v>1.9595475622391778E-3</v>
      </c>
      <c r="AE212" s="112">
        <f t="shared" si="110"/>
        <v>3.8398266486775046E-6</v>
      </c>
      <c r="AF212" s="112">
        <f t="shared" si="111"/>
        <v>-43162.352520199995</v>
      </c>
      <c r="AG212" s="139"/>
      <c r="AH212" s="112">
        <f t="shared" si="112"/>
        <v>-4.0126908076117712E-2</v>
      </c>
      <c r="AI212" s="112">
        <f t="shared" si="113"/>
        <v>0.90284482337296679</v>
      </c>
      <c r="AJ212" s="112">
        <f t="shared" si="114"/>
        <v>-0.90140942570535432</v>
      </c>
      <c r="AK212" s="112">
        <f t="shared" si="115"/>
        <v>-6.7852948293786871E-3</v>
      </c>
      <c r="AL212" s="112">
        <f t="shared" si="116"/>
        <v>-3.071866106128045</v>
      </c>
      <c r="AM212" s="112">
        <f t="shared" si="117"/>
        <v>-28.671857542647057</v>
      </c>
      <c r="AN212" s="112">
        <f t="shared" si="132"/>
        <v>9.5016540770797988</v>
      </c>
      <c r="AO212" s="112">
        <f t="shared" si="132"/>
        <v>9.5016540839575026</v>
      </c>
      <c r="AP212" s="112">
        <f t="shared" si="132"/>
        <v>9.5016540131294178</v>
      </c>
      <c r="AQ212" s="112">
        <f t="shared" si="132"/>
        <v>9.5016547425324696</v>
      </c>
      <c r="AR212" s="112">
        <f t="shared" si="132"/>
        <v>9.5016472309828828</v>
      </c>
      <c r="AS212" s="112">
        <f t="shared" si="132"/>
        <v>9.501724586745059</v>
      </c>
      <c r="AT212" s="112">
        <f t="shared" si="132"/>
        <v>9.5009279803203999</v>
      </c>
      <c r="AU212" s="112">
        <f t="shared" si="118"/>
        <v>9.5091338108646664</v>
      </c>
      <c r="AV212" s="112"/>
      <c r="AW212" s="112"/>
      <c r="AX212" s="112"/>
      <c r="AY212" s="112"/>
      <c r="AZ212" s="112"/>
      <c r="BA212" s="112"/>
      <c r="BB212" s="112"/>
      <c r="BC212" s="112"/>
      <c r="BD212" s="112"/>
      <c r="BE212" s="112"/>
      <c r="BF212" s="112"/>
      <c r="BG212" s="112"/>
      <c r="BH212" s="112"/>
      <c r="BI212" s="112"/>
      <c r="BJ212" s="112"/>
      <c r="BK212" s="112"/>
      <c r="BL212" s="112"/>
      <c r="BM212" s="112"/>
      <c r="BN212" s="112"/>
      <c r="BO212" s="112"/>
      <c r="BP212" s="112"/>
    </row>
    <row r="213" spans="1:68" s="158" customFormat="1" ht="12.95" customHeight="1" x14ac:dyDescent="0.2">
      <c r="A213" s="174" t="s">
        <v>709</v>
      </c>
      <c r="B213" s="184"/>
      <c r="C213" s="163">
        <v>58183.805200000003</v>
      </c>
      <c r="D213" s="163">
        <v>5.0000000000000001E-4</v>
      </c>
      <c r="E213" s="224">
        <f t="shared" ref="E213:E229" si="133">+(C213-C$7)/C$8</f>
        <v>31475.320534112812</v>
      </c>
      <c r="F213" s="224">
        <f t="shared" ref="F213:F229" si="134">ROUND(2*E213,0)/2</f>
        <v>31475.5</v>
      </c>
      <c r="G213" s="17">
        <f t="shared" si="131"/>
        <v>-0.12264809999032877</v>
      </c>
      <c r="K213" s="158">
        <f t="shared" si="129"/>
        <v>-0.12264809999032877</v>
      </c>
      <c r="N213" s="158">
        <f t="shared" ca="1" si="127"/>
        <v>-0.11652858361022508</v>
      </c>
      <c r="P213" s="221">
        <f t="shared" ref="P213:P229" si="135">C213-15018.5</f>
        <v>43165.305200000003</v>
      </c>
      <c r="R213" s="158">
        <f t="shared" ref="R213:R229" ca="1" si="136">+(N213-G213)^2</f>
        <v>3.7448480726357367E-5</v>
      </c>
      <c r="S213" s="156">
        <v>1</v>
      </c>
      <c r="T213" s="158">
        <f t="shared" ref="T213:T229" ca="1" si="137">+S213*R213</f>
        <v>3.7448480726357367E-5</v>
      </c>
      <c r="Y213" s="61" t="s">
        <v>806</v>
      </c>
      <c r="Z213" s="112">
        <f t="shared" ref="Z213:Z225" si="138">F213</f>
        <v>31475.5</v>
      </c>
      <c r="AA213" s="112">
        <f t="shared" ref="AA213:AA225" si="139">AB$3+AB$4*Z213+AB$5*Z213^2+AH213</f>
        <v>-0.11989810549795721</v>
      </c>
      <c r="AB213" s="112">
        <f t="shared" ref="AB213:AB225" si="140">IF(S213&lt;&gt;0,G213-AH213, -9999)</f>
        <v>-8.2510705178605467E-2</v>
      </c>
      <c r="AC213" s="112">
        <f t="shared" ref="AC213:AC225" si="141">+G213-P213</f>
        <v>-43165.427848099993</v>
      </c>
      <c r="AD213" s="112">
        <f t="shared" ref="AD213:AD225" si="142">IF(S213&lt;&gt;0,G213-AA213, -9999)</f>
        <v>-2.7499944923715658E-3</v>
      </c>
      <c r="AE213" s="112">
        <f t="shared" ref="AE213:AE225" si="143">+(G213-AA213)^2*S213</f>
        <v>7.5624697080739458E-6</v>
      </c>
      <c r="AF213" s="112">
        <f t="shared" ref="AF213:AF225" si="144">IF(S213&lt;&gt;0,G213-P213, -9999)</f>
        <v>-43165.427848099993</v>
      </c>
      <c r="AG213" s="139"/>
      <c r="AH213" s="112">
        <f t="shared" ref="AH213:AH225" si="145">$AB$6*($AB$11/AI213*AJ213+$AB$12)</f>
        <v>-4.0137394811723306E-2</v>
      </c>
      <c r="AI213" s="112">
        <f t="shared" ref="AI213:AI229" si="146">1+$AB$7*COS(AL213)</f>
        <v>0.90284826735345602</v>
      </c>
      <c r="AJ213" s="112">
        <f t="shared" ref="AJ213:AJ229" si="147">SIN(AL213+RADIANS($AB$9))</f>
        <v>-0.90162827703205839</v>
      </c>
      <c r="AK213" s="112">
        <f t="shared" ref="AK213:AK229" si="148">$AB$7*SIN(AL213)</f>
        <v>-6.8344286612752932E-3</v>
      </c>
      <c r="AL213" s="112">
        <f t="shared" ref="AL213:AL229" si="149">2*ATAN(AM213)</f>
        <v>-3.071360371864317</v>
      </c>
      <c r="AM213" s="112">
        <f t="shared" ref="AM213:AM229" si="150">SQRT((1+$AB$7)/(1-$AB$7))*TAN(AN213/2)</f>
        <v>-28.465226925935095</v>
      </c>
      <c r="AN213" s="112">
        <f t="shared" si="132"/>
        <v>9.5022115694526139</v>
      </c>
      <c r="AO213" s="112">
        <f t="shared" si="132"/>
        <v>9.5022115763782473</v>
      </c>
      <c r="AP213" s="112">
        <f t="shared" si="132"/>
        <v>9.502211505053479</v>
      </c>
      <c r="AQ213" s="112">
        <f t="shared" si="132"/>
        <v>9.5022122396031392</v>
      </c>
      <c r="AR213" s="112">
        <f t="shared" si="132"/>
        <v>9.50220467472667</v>
      </c>
      <c r="AS213" s="112">
        <f t="shared" si="132"/>
        <v>9.5022825830225006</v>
      </c>
      <c r="AT213" s="112">
        <f t="shared" si="132"/>
        <v>9.5014802523438195</v>
      </c>
      <c r="AU213" s="112">
        <f t="shared" ref="AU213:AU229" si="151">RADIANS($AB$9)+$AB$18*(F213-AB$15)</f>
        <v>9.5097454369177985</v>
      </c>
      <c r="AV213" s="112"/>
      <c r="AW213" s="112"/>
      <c r="AX213" s="112"/>
      <c r="AY213" s="112"/>
      <c r="AZ213" s="112"/>
      <c r="BA213" s="112"/>
      <c r="BB213" s="112"/>
      <c r="BC213" s="112"/>
      <c r="BD213" s="112"/>
      <c r="BE213" s="112"/>
      <c r="BF213" s="112"/>
      <c r="BG213" s="112"/>
      <c r="BH213" s="112"/>
      <c r="BI213" s="112"/>
      <c r="BJ213" s="112"/>
      <c r="BK213" s="112"/>
      <c r="BL213" s="112"/>
      <c r="BM213" s="112"/>
      <c r="BN213" s="112"/>
      <c r="BO213" s="112"/>
      <c r="BP213" s="112"/>
    </row>
    <row r="214" spans="1:68" s="158" customFormat="1" ht="12.95" customHeight="1" x14ac:dyDescent="0.2">
      <c r="A214" s="174" t="s">
        <v>709</v>
      </c>
      <c r="B214" s="162"/>
      <c r="C214" s="163">
        <v>58193.7163</v>
      </c>
      <c r="D214" s="163">
        <v>2.0000000000000001E-4</v>
      </c>
      <c r="E214" s="224">
        <f t="shared" si="133"/>
        <v>31489.823036431342</v>
      </c>
      <c r="F214" s="224">
        <f t="shared" si="134"/>
        <v>31490</v>
      </c>
      <c r="G214" s="17">
        <f t="shared" si="131"/>
        <v>-0.12093799999274779</v>
      </c>
      <c r="K214" s="158">
        <f t="shared" si="129"/>
        <v>-0.12093799999274779</v>
      </c>
      <c r="N214" s="158">
        <f t="shared" ca="1" si="127"/>
        <v>-0.11657571003044792</v>
      </c>
      <c r="P214" s="221">
        <f t="shared" si="135"/>
        <v>43175.2163</v>
      </c>
      <c r="R214" s="158">
        <f t="shared" ca="1" si="136"/>
        <v>1.9029573715182201E-5</v>
      </c>
      <c r="S214" s="156">
        <v>1</v>
      </c>
      <c r="T214" s="158">
        <f t="shared" ca="1" si="137"/>
        <v>1.9029573715182201E-5</v>
      </c>
      <c r="Y214" s="61" t="s">
        <v>806</v>
      </c>
      <c r="Z214" s="112">
        <f t="shared" si="138"/>
        <v>31490</v>
      </c>
      <c r="AA214" s="112">
        <f t="shared" si="139"/>
        <v>-0.11995716859241537</v>
      </c>
      <c r="AB214" s="112">
        <f t="shared" si="140"/>
        <v>-8.0766899189736119E-2</v>
      </c>
      <c r="AC214" s="112">
        <f t="shared" si="141"/>
        <v>-43175.337237999993</v>
      </c>
      <c r="AD214" s="112">
        <f t="shared" si="142"/>
        <v>-9.8083140033242144E-4</v>
      </c>
      <c r="AE214" s="112">
        <f t="shared" si="143"/>
        <v>9.6203023587805886E-7</v>
      </c>
      <c r="AF214" s="112">
        <f t="shared" si="144"/>
        <v>-43175.337237999993</v>
      </c>
      <c r="AG214" s="139"/>
      <c r="AH214" s="112">
        <f t="shared" si="145"/>
        <v>-4.0171100803011672E-2</v>
      </c>
      <c r="AI214" s="112">
        <f t="shared" si="146"/>
        <v>0.90285953383387452</v>
      </c>
      <c r="AJ214" s="112">
        <f t="shared" si="147"/>
        <v>-0.90233190707708222</v>
      </c>
      <c r="AK214" s="112">
        <f t="shared" si="148"/>
        <v>-6.9927394045143122E-3</v>
      </c>
      <c r="AL214" s="112">
        <f t="shared" si="149"/>
        <v>-3.0697307571996859</v>
      </c>
      <c r="AM214" s="112">
        <f t="shared" si="150"/>
        <v>-27.819182872210831</v>
      </c>
      <c r="AN214" s="112">
        <f t="shared" si="132"/>
        <v>9.5040079483608046</v>
      </c>
      <c r="AO214" s="112">
        <f t="shared" si="132"/>
        <v>9.5040079554406027</v>
      </c>
      <c r="AP214" s="112">
        <f t="shared" si="132"/>
        <v>9.504007882517886</v>
      </c>
      <c r="AQ214" s="112">
        <f t="shared" si="132"/>
        <v>9.5040086336301837</v>
      </c>
      <c r="AR214" s="112">
        <f t="shared" si="132"/>
        <v>9.5040008970900445</v>
      </c>
      <c r="AS214" s="112">
        <f t="shared" si="132"/>
        <v>9.5040805845408585</v>
      </c>
      <c r="AT214" s="112">
        <f t="shared" si="132"/>
        <v>9.5032598166747686</v>
      </c>
      <c r="AU214" s="112">
        <f t="shared" si="151"/>
        <v>9.5117162319778892</v>
      </c>
      <c r="AV214" s="112"/>
      <c r="AW214" s="112"/>
      <c r="AX214" s="112"/>
      <c r="AY214" s="112"/>
      <c r="AZ214" s="112"/>
      <c r="BA214" s="112"/>
      <c r="BB214" s="112"/>
      <c r="BC214" s="112"/>
      <c r="BD214" s="112"/>
      <c r="BE214" s="112"/>
      <c r="BF214" s="112"/>
      <c r="BG214" s="112"/>
      <c r="BH214" s="112"/>
      <c r="BI214" s="112"/>
      <c r="BJ214" s="112"/>
      <c r="BK214" s="112"/>
      <c r="BL214" s="112"/>
      <c r="BM214" s="112"/>
      <c r="BN214" s="112"/>
      <c r="BO214" s="112"/>
      <c r="BP214" s="112"/>
    </row>
    <row r="215" spans="1:68" s="158" customFormat="1" ht="12.95" customHeight="1" x14ac:dyDescent="0.2">
      <c r="A215" s="176" t="s">
        <v>795</v>
      </c>
      <c r="B215" s="177" t="s">
        <v>81</v>
      </c>
      <c r="C215" s="178">
        <v>58232.673999999999</v>
      </c>
      <c r="D215" s="178">
        <v>8.0000000000000004E-4</v>
      </c>
      <c r="E215" s="224">
        <f t="shared" si="133"/>
        <v>31546.828226024292</v>
      </c>
      <c r="F215" s="224">
        <f t="shared" si="134"/>
        <v>31547</v>
      </c>
      <c r="G215" s="17">
        <f t="shared" si="131"/>
        <v>-0.11739139999554027</v>
      </c>
      <c r="K215" s="158">
        <f t="shared" ref="K215:K223" si="152">G215</f>
        <v>-0.11739139999554027</v>
      </c>
      <c r="N215" s="158">
        <f t="shared" ca="1" si="127"/>
        <v>-0.11676096561339284</v>
      </c>
      <c r="P215" s="221">
        <f t="shared" si="135"/>
        <v>43214.173999999999</v>
      </c>
      <c r="R215" s="158">
        <f t="shared" ca="1" si="136"/>
        <v>3.9744751019360423E-7</v>
      </c>
      <c r="S215" s="156">
        <v>1</v>
      </c>
      <c r="T215" s="158">
        <f t="shared" ca="1" si="137"/>
        <v>3.9744751019360423E-7</v>
      </c>
      <c r="Y215" s="61"/>
      <c r="Z215" s="112">
        <f t="shared" si="138"/>
        <v>31547</v>
      </c>
      <c r="AA215" s="112">
        <f t="shared" si="139"/>
        <v>-0.12018801034117954</v>
      </c>
      <c r="AB215" s="112">
        <f t="shared" si="140"/>
        <v>-7.7089053049738399E-2</v>
      </c>
      <c r="AC215" s="112">
        <f t="shared" si="141"/>
        <v>-43214.291391399995</v>
      </c>
      <c r="AD215" s="112">
        <f t="shared" si="142"/>
        <v>2.7966103456392721E-3</v>
      </c>
      <c r="AE215" s="112">
        <f t="shared" si="143"/>
        <v>7.8210294253366097E-6</v>
      </c>
      <c r="AF215" s="112">
        <f t="shared" si="144"/>
        <v>-43214.291391399995</v>
      </c>
      <c r="AG215" s="139"/>
      <c r="AH215" s="112">
        <f t="shared" si="145"/>
        <v>-4.0302346945801863E-2</v>
      </c>
      <c r="AI215" s="112">
        <f t="shared" si="146"/>
        <v>0.90290632582538088</v>
      </c>
      <c r="AJ215" s="112">
        <f t="shared" si="147"/>
        <v>-0.90507483200428007</v>
      </c>
      <c r="AK215" s="112">
        <f t="shared" si="148"/>
        <v>-7.6149200011891198E-3</v>
      </c>
      <c r="AL215" s="112">
        <f t="shared" si="149"/>
        <v>-3.0633242782195222</v>
      </c>
      <c r="AM215" s="112">
        <f t="shared" si="150"/>
        <v>-25.540058759648392</v>
      </c>
      <c r="AN215" s="112">
        <f t="shared" si="132"/>
        <v>9.5110698004113576</v>
      </c>
      <c r="AO215" s="112">
        <f t="shared" si="132"/>
        <v>9.5110698080928202</v>
      </c>
      <c r="AP215" s="112">
        <f t="shared" si="132"/>
        <v>9.5110697289265111</v>
      </c>
      <c r="AQ215" s="112">
        <f t="shared" si="132"/>
        <v>9.5110705448263335</v>
      </c>
      <c r="AR215" s="112">
        <f t="shared" si="132"/>
        <v>9.5110621360435808</v>
      </c>
      <c r="AS215" s="112">
        <f t="shared" si="132"/>
        <v>9.5111487984803009</v>
      </c>
      <c r="AT215" s="112">
        <f t="shared" si="132"/>
        <v>9.5102556707901531</v>
      </c>
      <c r="AU215" s="112">
        <f t="shared" si="151"/>
        <v>9.5194634953175559</v>
      </c>
      <c r="AV215" s="112"/>
      <c r="AW215" s="112"/>
      <c r="AX215" s="112"/>
      <c r="AY215" s="112"/>
      <c r="AZ215" s="112"/>
      <c r="BA215" s="112"/>
      <c r="BB215" s="112"/>
      <c r="BC215" s="112"/>
      <c r="BD215" s="112"/>
      <c r="BE215" s="112"/>
      <c r="BF215" s="112"/>
      <c r="BG215" s="112"/>
      <c r="BH215" s="112"/>
      <c r="BI215" s="112"/>
      <c r="BJ215" s="112"/>
      <c r="BK215" s="112"/>
      <c r="BL215" s="112"/>
      <c r="BM215" s="112"/>
      <c r="BN215" s="112"/>
      <c r="BO215" s="112"/>
      <c r="BP215" s="112"/>
    </row>
    <row r="216" spans="1:68" s="158" customFormat="1" ht="12.95" customHeight="1" x14ac:dyDescent="0.2">
      <c r="A216" s="176" t="s">
        <v>795</v>
      </c>
      <c r="B216" s="177" t="s">
        <v>81</v>
      </c>
      <c r="C216" s="178">
        <v>58235.407700000003</v>
      </c>
      <c r="D216" s="178">
        <v>1E-4</v>
      </c>
      <c r="E216" s="224">
        <f t="shared" si="133"/>
        <v>31550.828336061346</v>
      </c>
      <c r="F216" s="224">
        <f t="shared" si="134"/>
        <v>31551</v>
      </c>
      <c r="G216" s="17">
        <f t="shared" si="131"/>
        <v>-0.11731619999045506</v>
      </c>
      <c r="K216" s="158">
        <f t="shared" si="152"/>
        <v>-0.11731619999045506</v>
      </c>
      <c r="N216" s="158">
        <f t="shared" ca="1" si="127"/>
        <v>-0.11677396600517845</v>
      </c>
      <c r="P216" s="221">
        <f t="shared" si="135"/>
        <v>43216.907700000003</v>
      </c>
      <c r="R216" s="158">
        <f t="shared" ca="1" si="136"/>
        <v>2.9401769478895855E-7</v>
      </c>
      <c r="S216" s="156">
        <v>1</v>
      </c>
      <c r="T216" s="158">
        <f t="shared" ca="1" si="137"/>
        <v>2.9401769478895855E-7</v>
      </c>
      <c r="Y216" s="61"/>
      <c r="Z216" s="112">
        <f t="shared" si="138"/>
        <v>31551</v>
      </c>
      <c r="AA216" s="112">
        <f t="shared" si="139"/>
        <v>-0.12020412959320821</v>
      </c>
      <c r="AB216" s="112">
        <f t="shared" si="140"/>
        <v>-7.7004717926427019E-2</v>
      </c>
      <c r="AC216" s="112">
        <f t="shared" si="141"/>
        <v>-43217.025016199994</v>
      </c>
      <c r="AD216" s="112">
        <f t="shared" si="142"/>
        <v>2.8879296027531504E-3</v>
      </c>
      <c r="AE216" s="112">
        <f t="shared" si="143"/>
        <v>8.3401373904579682E-6</v>
      </c>
      <c r="AF216" s="112">
        <f t="shared" si="144"/>
        <v>-43217.025016199994</v>
      </c>
      <c r="AG216" s="139"/>
      <c r="AH216" s="112">
        <f t="shared" si="145"/>
        <v>-4.0311482064028042E-2</v>
      </c>
      <c r="AI216" s="112">
        <f t="shared" si="146"/>
        <v>0.90290975932809314</v>
      </c>
      <c r="AJ216" s="112">
        <f t="shared" si="147"/>
        <v>-0.90526593516602472</v>
      </c>
      <c r="AK216" s="112">
        <f t="shared" si="148"/>
        <v>-7.6585728189274525E-3</v>
      </c>
      <c r="AL216" s="112">
        <f t="shared" si="149"/>
        <v>-3.0628746754083163</v>
      </c>
      <c r="AM216" s="112">
        <f t="shared" si="150"/>
        <v>-25.394035595905589</v>
      </c>
      <c r="AN216" s="112">
        <f t="shared" si="132"/>
        <v>9.5115653829417042</v>
      </c>
      <c r="AO216" s="112">
        <f t="shared" si="132"/>
        <v>9.511565390665119</v>
      </c>
      <c r="AP216" s="112">
        <f t="shared" si="132"/>
        <v>9.5115653110630216</v>
      </c>
      <c r="AQ216" s="112">
        <f t="shared" si="132"/>
        <v>9.511566131489424</v>
      </c>
      <c r="AR216" s="112">
        <f t="shared" si="132"/>
        <v>9.5115576756915488</v>
      </c>
      <c r="AS216" s="112">
        <f t="shared" si="132"/>
        <v>9.5116448264246731</v>
      </c>
      <c r="AT216" s="112">
        <f t="shared" si="132"/>
        <v>9.5107466281484498</v>
      </c>
      <c r="AU216" s="112">
        <f t="shared" si="151"/>
        <v>9.52000716292034</v>
      </c>
      <c r="AV216" s="112"/>
      <c r="AW216" s="112"/>
      <c r="AX216" s="112"/>
      <c r="AY216" s="112"/>
      <c r="AZ216" s="112"/>
      <c r="BA216" s="112"/>
      <c r="BB216" s="112"/>
      <c r="BC216" s="112"/>
      <c r="BD216" s="112"/>
      <c r="BE216" s="112"/>
      <c r="BF216" s="112"/>
      <c r="BG216" s="112"/>
      <c r="BH216" s="112"/>
      <c r="BI216" s="112"/>
      <c r="BJ216" s="112"/>
      <c r="BK216" s="112"/>
      <c r="BL216" s="112"/>
      <c r="BM216" s="112"/>
      <c r="BN216" s="112"/>
      <c r="BO216" s="112"/>
      <c r="BP216" s="112"/>
    </row>
    <row r="217" spans="1:68" s="158" customFormat="1" ht="12.95" customHeight="1" x14ac:dyDescent="0.2">
      <c r="A217" s="179" t="s">
        <v>0</v>
      </c>
      <c r="B217" s="180" t="s">
        <v>81</v>
      </c>
      <c r="C217" s="179">
        <v>58488.948900000003</v>
      </c>
      <c r="D217" s="179">
        <v>1E-4</v>
      </c>
      <c r="E217" s="224">
        <f t="shared" si="133"/>
        <v>31921.824677622193</v>
      </c>
      <c r="F217" s="224">
        <f t="shared" si="134"/>
        <v>31922</v>
      </c>
      <c r="G217" s="17">
        <f t="shared" si="131"/>
        <v>-0.11981639999430627</v>
      </c>
      <c r="K217" s="158">
        <f t="shared" si="152"/>
        <v>-0.11981639999430627</v>
      </c>
      <c r="N217" s="158">
        <f t="shared" ca="1" si="127"/>
        <v>-0.11797975234329366</v>
      </c>
      <c r="P217" s="221">
        <f t="shared" si="135"/>
        <v>43470.448900000003</v>
      </c>
      <c r="R217" s="158">
        <f t="shared" ca="1" si="136"/>
        <v>3.3732745939701077E-6</v>
      </c>
      <c r="S217" s="156">
        <v>1</v>
      </c>
      <c r="T217" s="158">
        <f t="shared" ca="1" si="137"/>
        <v>3.3732745939701077E-6</v>
      </c>
      <c r="Y217" s="61"/>
      <c r="Z217" s="112">
        <f t="shared" si="138"/>
        <v>31922</v>
      </c>
      <c r="AA217" s="112">
        <f t="shared" si="139"/>
        <v>-0.12165314609311348</v>
      </c>
      <c r="AB217" s="112">
        <f t="shared" si="140"/>
        <v>-7.8700810941064681E-2</v>
      </c>
      <c r="AC217" s="112">
        <f t="shared" si="141"/>
        <v>-43470.568716399997</v>
      </c>
      <c r="AD217" s="112">
        <f t="shared" si="142"/>
        <v>1.8367460988072126E-3</v>
      </c>
      <c r="AE217" s="112">
        <f t="shared" si="143"/>
        <v>3.3736362314835148E-6</v>
      </c>
      <c r="AF217" s="112">
        <f t="shared" si="144"/>
        <v>-43470.568716399997</v>
      </c>
      <c r="AG217" s="139"/>
      <c r="AH217" s="112">
        <f t="shared" si="145"/>
        <v>-4.1115589053241579E-2</v>
      </c>
      <c r="AI217" s="112">
        <f t="shared" si="146"/>
        <v>0.90331364430474259</v>
      </c>
      <c r="AJ217" s="112">
        <f t="shared" si="147"/>
        <v>-0.92219691674230964</v>
      </c>
      <c r="AK217" s="112">
        <f t="shared" si="148"/>
        <v>-1.1701162067153114E-2</v>
      </c>
      <c r="AL217" s="112">
        <f t="shared" si="149"/>
        <v>-3.021156501028587</v>
      </c>
      <c r="AM217" s="112">
        <f t="shared" si="150"/>
        <v>-16.586231750933152</v>
      </c>
      <c r="AN217" s="112">
        <f t="shared" si="132"/>
        <v>9.5575403136007377</v>
      </c>
      <c r="AO217" s="112">
        <f t="shared" si="132"/>
        <v>9.5575403250319688</v>
      </c>
      <c r="AP217" s="112">
        <f t="shared" si="132"/>
        <v>9.5575402066163004</v>
      </c>
      <c r="AQ217" s="112">
        <f t="shared" si="132"/>
        <v>9.5575414332796136</v>
      </c>
      <c r="AR217" s="112">
        <f t="shared" si="132"/>
        <v>9.5575287263318049</v>
      </c>
      <c r="AS217" s="112">
        <f t="shared" si="132"/>
        <v>9.5576603580545392</v>
      </c>
      <c r="AT217" s="112">
        <f t="shared" si="132"/>
        <v>9.5562968922072908</v>
      </c>
      <c r="AU217" s="112">
        <f t="shared" si="151"/>
        <v>9.5704323330785268</v>
      </c>
      <c r="AV217" s="112"/>
      <c r="AW217" s="112"/>
      <c r="AX217" s="112"/>
      <c r="AY217" s="112"/>
      <c r="AZ217" s="112"/>
      <c r="BA217" s="112"/>
      <c r="BB217" s="112"/>
      <c r="BC217" s="112"/>
      <c r="BD217" s="112"/>
      <c r="BE217" s="112"/>
      <c r="BF217" s="112"/>
      <c r="BG217" s="112"/>
      <c r="BH217" s="112"/>
      <c r="BI217" s="112"/>
      <c r="BJ217" s="112"/>
      <c r="BK217" s="112"/>
      <c r="BL217" s="112"/>
      <c r="BM217" s="112"/>
      <c r="BN217" s="112"/>
      <c r="BO217" s="112"/>
      <c r="BP217" s="112"/>
    </row>
    <row r="218" spans="1:68" s="158" customFormat="1" ht="12.95" customHeight="1" x14ac:dyDescent="0.2">
      <c r="A218" s="176" t="s">
        <v>796</v>
      </c>
      <c r="B218" s="177" t="s">
        <v>81</v>
      </c>
      <c r="C218" s="178">
        <v>58523.802799999998</v>
      </c>
      <c r="D218" s="178">
        <v>1E-4</v>
      </c>
      <c r="E218" s="224">
        <f t="shared" si="133"/>
        <v>31972.824946569115</v>
      </c>
      <c r="F218" s="224">
        <f t="shared" si="134"/>
        <v>31973</v>
      </c>
      <c r="G218" s="17">
        <f t="shared" si="131"/>
        <v>-0.1196325999990222</v>
      </c>
      <c r="K218" s="158">
        <f t="shared" si="152"/>
        <v>-0.1196325999990222</v>
      </c>
      <c r="N218" s="158">
        <f t="shared" ca="1" si="127"/>
        <v>-0.11814550733856018</v>
      </c>
      <c r="P218" s="221">
        <f t="shared" si="135"/>
        <v>43505.302799999998</v>
      </c>
      <c r="R218" s="158">
        <f t="shared" ca="1" si="136"/>
        <v>2.2114445808000316E-6</v>
      </c>
      <c r="S218" s="156">
        <v>1</v>
      </c>
      <c r="T218" s="158">
        <f t="shared" ca="1" si="137"/>
        <v>2.2114445808000316E-6</v>
      </c>
      <c r="Y218" s="61"/>
      <c r="Z218" s="112">
        <f t="shared" si="138"/>
        <v>31973</v>
      </c>
      <c r="AA218" s="112">
        <f t="shared" si="139"/>
        <v>-0.12184516451757268</v>
      </c>
      <c r="AB218" s="112">
        <f t="shared" si="140"/>
        <v>-7.8413202044679414E-2</v>
      </c>
      <c r="AC218" s="112">
        <f t="shared" si="141"/>
        <v>-43505.422432599997</v>
      </c>
      <c r="AD218" s="112">
        <f t="shared" si="142"/>
        <v>2.2125645185504805E-3</v>
      </c>
      <c r="AE218" s="112">
        <f t="shared" si="143"/>
        <v>4.8954417487485196E-6</v>
      </c>
      <c r="AF218" s="112">
        <f t="shared" si="144"/>
        <v>-43505.422432599997</v>
      </c>
      <c r="AG218" s="139"/>
      <c r="AH218" s="112">
        <f t="shared" si="145"/>
        <v>-4.121939795434279E-2</v>
      </c>
      <c r="AI218" s="112">
        <f t="shared" si="146"/>
        <v>0.90338237713236413</v>
      </c>
      <c r="AJ218" s="112">
        <f t="shared" si="147"/>
        <v>-0.92440073388563271</v>
      </c>
      <c r="AK218" s="112">
        <f t="shared" si="148"/>
        <v>-1.2255754679288326E-2</v>
      </c>
      <c r="AL218" s="112">
        <f t="shared" si="149"/>
        <v>-3.0154184805843149</v>
      </c>
      <c r="AM218" s="112">
        <f t="shared" si="150"/>
        <v>-15.830069877400174</v>
      </c>
      <c r="AN218" s="112">
        <f t="shared" si="132"/>
        <v>9.5638620679768902</v>
      </c>
      <c r="AO218" s="112">
        <f t="shared" si="132"/>
        <v>9.5638620798852081</v>
      </c>
      <c r="AP218" s="112">
        <f t="shared" si="132"/>
        <v>9.5638619564207126</v>
      </c>
      <c r="AQ218" s="112">
        <f t="shared" si="132"/>
        <v>9.5638632364908975</v>
      </c>
      <c r="AR218" s="112">
        <f t="shared" si="132"/>
        <v>9.5638499648348869</v>
      </c>
      <c r="AS218" s="112">
        <f t="shared" si="132"/>
        <v>9.5639875654044957</v>
      </c>
      <c r="AT218" s="112">
        <f t="shared" si="132"/>
        <v>9.5625610506148657</v>
      </c>
      <c r="AU218" s="112">
        <f t="shared" si="151"/>
        <v>9.5773640950140191</v>
      </c>
      <c r="AV218" s="112"/>
      <c r="AW218" s="112"/>
      <c r="AX218" s="112"/>
      <c r="AY218" s="112"/>
      <c r="AZ218" s="112"/>
      <c r="BA218" s="112"/>
      <c r="BB218" s="112"/>
      <c r="BC218" s="112"/>
      <c r="BD218" s="112"/>
      <c r="BE218" s="112"/>
      <c r="BF218" s="112"/>
      <c r="BG218" s="112"/>
      <c r="BH218" s="112"/>
      <c r="BI218" s="112"/>
      <c r="BJ218" s="112"/>
      <c r="BK218" s="112"/>
      <c r="BL218" s="112"/>
      <c r="BM218" s="112"/>
      <c r="BN218" s="112"/>
      <c r="BO218" s="112"/>
      <c r="BP218" s="112"/>
    </row>
    <row r="219" spans="1:68" s="158" customFormat="1" ht="12.95" customHeight="1" x14ac:dyDescent="0.2">
      <c r="A219" s="176" t="s">
        <v>796</v>
      </c>
      <c r="B219" s="177" t="s">
        <v>81</v>
      </c>
      <c r="C219" s="178">
        <v>58541.575900000003</v>
      </c>
      <c r="D219" s="178">
        <v>1E-4</v>
      </c>
      <c r="E219" s="224">
        <f t="shared" si="133"/>
        <v>31998.831588007262</v>
      </c>
      <c r="F219" s="224">
        <f t="shared" si="134"/>
        <v>31999</v>
      </c>
      <c r="G219" s="17">
        <f t="shared" si="131"/>
        <v>-0.11509379999188241</v>
      </c>
      <c r="K219" s="158">
        <f t="shared" si="152"/>
        <v>-0.11509379999188241</v>
      </c>
      <c r="N219" s="158">
        <f t="shared" ref="N219:N229" ca="1" si="153">+C$11+C$12*F219</f>
        <v>-0.11823000988516663</v>
      </c>
      <c r="P219" s="221">
        <f t="shared" si="135"/>
        <v>43523.075900000003</v>
      </c>
      <c r="R219" s="158">
        <f t="shared" ca="1" si="136"/>
        <v>9.8358124947338513E-6</v>
      </c>
      <c r="S219" s="156">
        <v>1</v>
      </c>
      <c r="T219" s="158">
        <f t="shared" ca="1" si="137"/>
        <v>9.8358124947338513E-6</v>
      </c>
      <c r="Y219" s="61"/>
      <c r="Z219" s="112">
        <f t="shared" si="138"/>
        <v>31999</v>
      </c>
      <c r="AA219" s="112">
        <f t="shared" si="139"/>
        <v>-0.12194238430553619</v>
      </c>
      <c r="AB219" s="112">
        <f t="shared" si="140"/>
        <v>-7.3822110527220486E-2</v>
      </c>
      <c r="AC219" s="112">
        <f t="shared" si="141"/>
        <v>-43523.190993799995</v>
      </c>
      <c r="AD219" s="112">
        <f t="shared" si="142"/>
        <v>6.8485843136537883E-3</v>
      </c>
      <c r="AE219" s="112">
        <f t="shared" si="143"/>
        <v>4.6903107101224727E-5</v>
      </c>
      <c r="AF219" s="112">
        <f t="shared" si="144"/>
        <v>-43523.190993799995</v>
      </c>
      <c r="AG219" s="139"/>
      <c r="AH219" s="112">
        <f t="shared" si="145"/>
        <v>-4.1271689464661913E-2</v>
      </c>
      <c r="AI219" s="112">
        <f t="shared" si="146"/>
        <v>0.90341864608160916</v>
      </c>
      <c r="AJ219" s="112">
        <f t="shared" si="147"/>
        <v>-0.92551266905081186</v>
      </c>
      <c r="AK219" s="112">
        <f t="shared" si="148"/>
        <v>-1.2538366984664888E-2</v>
      </c>
      <c r="AL219" s="112">
        <f t="shared" si="149"/>
        <v>-3.012492873953259</v>
      </c>
      <c r="AM219" s="112">
        <f t="shared" si="150"/>
        <v>-15.470370604194557</v>
      </c>
      <c r="AN219" s="112">
        <f t="shared" si="132"/>
        <v>9.5670851111582671</v>
      </c>
      <c r="AO219" s="112">
        <f t="shared" si="132"/>
        <v>9.5670851233063754</v>
      </c>
      <c r="AP219" s="112">
        <f t="shared" si="132"/>
        <v>9.567084997298231</v>
      </c>
      <c r="AQ219" s="112">
        <f t="shared" si="132"/>
        <v>9.5670863043372893</v>
      </c>
      <c r="AR219" s="112">
        <f t="shared" si="132"/>
        <v>9.5670727468834613</v>
      </c>
      <c r="AS219" s="112">
        <f t="shared" si="132"/>
        <v>9.5672133748370065</v>
      </c>
      <c r="AT219" s="112">
        <f t="shared" si="132"/>
        <v>9.5657548148554987</v>
      </c>
      <c r="AU219" s="112">
        <f t="shared" si="151"/>
        <v>9.5808979344321124</v>
      </c>
      <c r="AV219" s="112"/>
      <c r="AW219" s="112"/>
      <c r="AX219" s="112"/>
      <c r="AY219" s="112"/>
      <c r="AZ219" s="112"/>
      <c r="BA219" s="112"/>
      <c r="BB219" s="112"/>
      <c r="BC219" s="112"/>
      <c r="BD219" s="112"/>
      <c r="BE219" s="112"/>
      <c r="BF219" s="112"/>
      <c r="BG219" s="112"/>
      <c r="BH219" s="112"/>
      <c r="BI219" s="112"/>
      <c r="BJ219" s="112"/>
      <c r="BK219" s="112"/>
      <c r="BL219" s="112"/>
      <c r="BM219" s="112"/>
      <c r="BN219" s="112"/>
      <c r="BO219" s="112"/>
      <c r="BP219" s="112"/>
    </row>
    <row r="220" spans="1:68" s="158" customFormat="1" ht="12.95" customHeight="1" x14ac:dyDescent="0.2">
      <c r="A220" s="176" t="s">
        <v>796</v>
      </c>
      <c r="B220" s="177" t="s">
        <v>81</v>
      </c>
      <c r="C220" s="178">
        <v>58573.691200000001</v>
      </c>
      <c r="D220" s="178">
        <v>1E-4</v>
      </c>
      <c r="E220" s="224">
        <f t="shared" si="133"/>
        <v>32045.824576949999</v>
      </c>
      <c r="F220" s="224">
        <f t="shared" si="134"/>
        <v>32046</v>
      </c>
      <c r="G220" s="17">
        <f t="shared" si="131"/>
        <v>-0.11988519999431446</v>
      </c>
      <c r="K220" s="158">
        <f t="shared" si="152"/>
        <v>-0.11988519999431446</v>
      </c>
      <c r="N220" s="158">
        <f t="shared" ca="1" si="153"/>
        <v>-0.11838276448864754</v>
      </c>
      <c r="P220" s="221">
        <f t="shared" si="135"/>
        <v>43555.191200000001</v>
      </c>
      <c r="R220" s="158">
        <f t="shared" ca="1" si="136"/>
        <v>2.2573124486886177E-6</v>
      </c>
      <c r="S220" s="156">
        <v>1</v>
      </c>
      <c r="T220" s="158">
        <f t="shared" ca="1" si="137"/>
        <v>2.2573124486886177E-6</v>
      </c>
      <c r="Y220" s="61"/>
      <c r="Z220" s="112">
        <f t="shared" si="138"/>
        <v>32046</v>
      </c>
      <c r="AA220" s="112">
        <f t="shared" si="139"/>
        <v>-0.12211697396999177</v>
      </c>
      <c r="AB220" s="112">
        <f t="shared" si="140"/>
        <v>-7.8520066616371009E-2</v>
      </c>
      <c r="AC220" s="112">
        <f t="shared" si="141"/>
        <v>-43555.311085199995</v>
      </c>
      <c r="AD220" s="112">
        <f t="shared" si="142"/>
        <v>2.2317739756773092E-3</v>
      </c>
      <c r="AE220" s="112">
        <f t="shared" si="143"/>
        <v>4.9808150785105022E-6</v>
      </c>
      <c r="AF220" s="112">
        <f t="shared" si="144"/>
        <v>-43555.311085199995</v>
      </c>
      <c r="AG220" s="139"/>
      <c r="AH220" s="112">
        <f t="shared" si="145"/>
        <v>-4.136513337794346E-2</v>
      </c>
      <c r="AI220" s="112">
        <f t="shared" si="146"/>
        <v>0.90348631470470675</v>
      </c>
      <c r="AJ220" s="112">
        <f t="shared" si="147"/>
        <v>-0.92750282314640986</v>
      </c>
      <c r="AK220" s="112">
        <f t="shared" si="148"/>
        <v>-1.3049027629395301E-2</v>
      </c>
      <c r="AL220" s="112">
        <f t="shared" si="149"/>
        <v>-3.0072036707059548</v>
      </c>
      <c r="AM220" s="112">
        <f t="shared" si="150"/>
        <v>-14.859767402458239</v>
      </c>
      <c r="AN220" s="112">
        <f t="shared" si="132"/>
        <v>9.5729117156746355</v>
      </c>
      <c r="AO220" s="112">
        <f t="shared" si="132"/>
        <v>9.5729117282501637</v>
      </c>
      <c r="AP220" s="112">
        <f t="shared" si="132"/>
        <v>9.572911597697356</v>
      </c>
      <c r="AQ220" s="112">
        <f t="shared" si="132"/>
        <v>9.5729129530310999</v>
      </c>
      <c r="AR220" s="112">
        <f t="shared" si="132"/>
        <v>9.5728988826496177</v>
      </c>
      <c r="AS220" s="112">
        <f t="shared" si="132"/>
        <v>9.5730449555902286</v>
      </c>
      <c r="AT220" s="112">
        <f t="shared" si="132"/>
        <v>9.5715286407079248</v>
      </c>
      <c r="AU220" s="112">
        <f t="shared" si="151"/>
        <v>9.5872860287648223</v>
      </c>
      <c r="AV220" s="112"/>
      <c r="AW220" s="112"/>
      <c r="AX220" s="112"/>
      <c r="AY220" s="112"/>
      <c r="AZ220" s="112"/>
      <c r="BA220" s="112"/>
      <c r="BB220" s="112"/>
      <c r="BC220" s="112"/>
      <c r="BD220" s="112"/>
      <c r="BE220" s="112"/>
      <c r="BF220" s="112"/>
      <c r="BG220" s="112"/>
      <c r="BH220" s="112"/>
      <c r="BI220" s="112"/>
      <c r="BJ220" s="112"/>
      <c r="BK220" s="112"/>
      <c r="BL220" s="112"/>
      <c r="BM220" s="112"/>
      <c r="BN220" s="112"/>
      <c r="BO220" s="112"/>
      <c r="BP220" s="112"/>
    </row>
    <row r="221" spans="1:68" s="158" customFormat="1" ht="12.95" customHeight="1" x14ac:dyDescent="0.2">
      <c r="A221" s="176" t="s">
        <v>796</v>
      </c>
      <c r="B221" s="177" t="s">
        <v>81</v>
      </c>
      <c r="C221" s="178">
        <v>58597.609799999998</v>
      </c>
      <c r="D221" s="178">
        <v>1E-4</v>
      </c>
      <c r="E221" s="224">
        <f t="shared" si="133"/>
        <v>32080.823674119438</v>
      </c>
      <c r="F221" s="224">
        <f t="shared" si="134"/>
        <v>32081</v>
      </c>
      <c r="G221" s="17">
        <f t="shared" si="131"/>
        <v>-0.12050219999946421</v>
      </c>
      <c r="K221" s="158">
        <f t="shared" si="152"/>
        <v>-0.12050219999946421</v>
      </c>
      <c r="N221" s="158">
        <f t="shared" ca="1" si="153"/>
        <v>-0.11849651791677161</v>
      </c>
      <c r="P221" s="221">
        <f t="shared" si="135"/>
        <v>43579.109799999998</v>
      </c>
      <c r="R221" s="158">
        <f t="shared" ca="1" si="136"/>
        <v>4.0227606168341158E-6</v>
      </c>
      <c r="S221" s="156">
        <v>1</v>
      </c>
      <c r="T221" s="158">
        <f t="shared" ca="1" si="137"/>
        <v>4.0227606168341158E-6</v>
      </c>
      <c r="Y221" s="61"/>
      <c r="Z221" s="112">
        <f t="shared" si="138"/>
        <v>32081</v>
      </c>
      <c r="AA221" s="112">
        <f t="shared" si="139"/>
        <v>-0.12224602081303196</v>
      </c>
      <c r="AB221" s="112">
        <f t="shared" si="140"/>
        <v>-7.9068388283195956E-2</v>
      </c>
      <c r="AC221" s="112">
        <f t="shared" si="141"/>
        <v>-43579.230302199998</v>
      </c>
      <c r="AD221" s="112">
        <f t="shared" si="142"/>
        <v>1.743820813567748E-3</v>
      </c>
      <c r="AE221" s="112">
        <f t="shared" si="143"/>
        <v>3.0409110298320825E-6</v>
      </c>
      <c r="AF221" s="112">
        <f t="shared" si="144"/>
        <v>-43579.230302199998</v>
      </c>
      <c r="AG221" s="139"/>
      <c r="AH221" s="112">
        <f t="shared" si="145"/>
        <v>-4.1433811716268247E-2</v>
      </c>
      <c r="AI221" s="112">
        <f t="shared" si="146"/>
        <v>0.90353846734700538</v>
      </c>
      <c r="AJ221" s="112">
        <f t="shared" si="147"/>
        <v>-0.92896819367871708</v>
      </c>
      <c r="AK221" s="112">
        <f t="shared" si="148"/>
        <v>-1.3429120953616976E-2</v>
      </c>
      <c r="AL221" s="112">
        <f t="shared" si="149"/>
        <v>-3.003264379052466</v>
      </c>
      <c r="AM221" s="112">
        <f t="shared" si="150"/>
        <v>-14.435297993689948</v>
      </c>
      <c r="AN221" s="112">
        <f t="shared" ref="AN221:AT229" si="154">$AU221+$AB$7*SIN(AO221)</f>
        <v>9.5772509646981305</v>
      </c>
      <c r="AO221" s="112">
        <f t="shared" si="154"/>
        <v>9.5772509775867629</v>
      </c>
      <c r="AP221" s="112">
        <f t="shared" si="154"/>
        <v>9.5772508436955111</v>
      </c>
      <c r="AQ221" s="112">
        <f t="shared" si="154"/>
        <v>9.5772522346010494</v>
      </c>
      <c r="AR221" s="112">
        <f t="shared" si="154"/>
        <v>9.5772377854398094</v>
      </c>
      <c r="AS221" s="112">
        <f t="shared" si="154"/>
        <v>9.5773878894054629</v>
      </c>
      <c r="AT221" s="112">
        <f t="shared" si="154"/>
        <v>9.5758287145891838</v>
      </c>
      <c r="AU221" s="112">
        <f t="shared" si="151"/>
        <v>9.592043120289178</v>
      </c>
      <c r="AV221" s="112"/>
      <c r="AW221" s="112"/>
      <c r="AX221" s="112"/>
      <c r="AY221" s="112"/>
      <c r="AZ221" s="112"/>
      <c r="BA221" s="112"/>
      <c r="BB221" s="112"/>
      <c r="BC221" s="112"/>
      <c r="BD221" s="112"/>
      <c r="BE221" s="112"/>
      <c r="BF221" s="112"/>
      <c r="BG221" s="112"/>
      <c r="BH221" s="112"/>
      <c r="BI221" s="112"/>
      <c r="BJ221" s="112"/>
      <c r="BK221" s="112"/>
      <c r="BL221" s="112"/>
      <c r="BM221" s="112"/>
      <c r="BN221" s="112"/>
      <c r="BO221" s="112"/>
      <c r="BP221" s="112"/>
    </row>
    <row r="222" spans="1:68" s="158" customFormat="1" ht="12.95" customHeight="1" x14ac:dyDescent="0.2">
      <c r="A222" s="298" t="s">
        <v>797</v>
      </c>
      <c r="B222" s="299" t="s">
        <v>81</v>
      </c>
      <c r="C222" s="300">
        <v>58912.657399999996</v>
      </c>
      <c r="D222" s="300">
        <v>2.0000000000000001E-4</v>
      </c>
      <c r="E222" s="224">
        <f t="shared" si="133"/>
        <v>32541.819784485422</v>
      </c>
      <c r="F222" s="224">
        <f t="shared" si="134"/>
        <v>32542</v>
      </c>
      <c r="G222" s="17">
        <f t="shared" si="131"/>
        <v>-0.1231603999985964</v>
      </c>
      <c r="K222" s="158">
        <f t="shared" si="152"/>
        <v>-0.1231603999985964</v>
      </c>
      <c r="N222" s="158">
        <f t="shared" ca="1" si="153"/>
        <v>-0.11999481307006303</v>
      </c>
      <c r="P222" s="221">
        <f t="shared" si="135"/>
        <v>43894.157399999996</v>
      </c>
      <c r="R222" s="158">
        <f t="shared" ca="1" si="136"/>
        <v>1.0020940602101355E-5</v>
      </c>
      <c r="S222" s="156">
        <v>1</v>
      </c>
      <c r="T222" s="158">
        <f t="shared" ca="1" si="137"/>
        <v>1.0020940602101355E-5</v>
      </c>
      <c r="Y222" s="61"/>
      <c r="Z222" s="112">
        <f t="shared" si="138"/>
        <v>32542</v>
      </c>
      <c r="AA222" s="112">
        <f t="shared" si="139"/>
        <v>-0.12386810991375283</v>
      </c>
      <c r="AB222" s="112">
        <f t="shared" si="140"/>
        <v>-8.0894923509347461E-2</v>
      </c>
      <c r="AC222" s="112">
        <f t="shared" si="141"/>
        <v>-43894.280560399995</v>
      </c>
      <c r="AD222" s="112">
        <f t="shared" si="142"/>
        <v>7.0770991515642367E-4</v>
      </c>
      <c r="AE222" s="112">
        <f t="shared" si="143"/>
        <v>5.0085332401071235E-7</v>
      </c>
      <c r="AF222" s="112">
        <f t="shared" si="144"/>
        <v>-43894.280560399995</v>
      </c>
      <c r="AG222" s="139"/>
      <c r="AH222" s="112">
        <f t="shared" si="145"/>
        <v>-4.2265476489248936E-2</v>
      </c>
      <c r="AI222" s="112">
        <f t="shared" si="146"/>
        <v>0.904365640156503</v>
      </c>
      <c r="AJ222" s="112">
        <f t="shared" si="147"/>
        <v>-0.94693096414149547</v>
      </c>
      <c r="AK222" s="112">
        <f t="shared" si="148"/>
        <v>-1.8418408961583803E-2</v>
      </c>
      <c r="AL222" s="112">
        <f t="shared" si="149"/>
        <v>-2.951330248798397</v>
      </c>
      <c r="AM222" s="112">
        <f t="shared" si="150"/>
        <v>-10.480068628722149</v>
      </c>
      <c r="AN222" s="112">
        <f t="shared" si="154"/>
        <v>9.6344315193185892</v>
      </c>
      <c r="AO222" s="112">
        <f t="shared" si="154"/>
        <v>9.6344315358729364</v>
      </c>
      <c r="AP222" s="112">
        <f t="shared" si="154"/>
        <v>9.6344313620908917</v>
      </c>
      <c r="AQ222" s="112">
        <f t="shared" si="154"/>
        <v>9.6344331863974659</v>
      </c>
      <c r="AR222" s="112">
        <f t="shared" si="154"/>
        <v>9.6344140354642711</v>
      </c>
      <c r="AS222" s="112">
        <f t="shared" si="154"/>
        <v>9.6346150791631207</v>
      </c>
      <c r="AT222" s="112">
        <f t="shared" si="154"/>
        <v>9.632504979180549</v>
      </c>
      <c r="AU222" s="112">
        <f t="shared" si="151"/>
        <v>9.6547008115099988</v>
      </c>
      <c r="AV222" s="112"/>
      <c r="AW222" s="112"/>
      <c r="AX222" s="112"/>
      <c r="AY222" s="112"/>
      <c r="AZ222" s="112"/>
      <c r="BA222" s="112"/>
      <c r="BB222" s="112"/>
      <c r="BC222" s="112"/>
      <c r="BD222" s="112"/>
      <c r="BE222" s="112"/>
      <c r="BF222" s="112"/>
      <c r="BG222" s="112"/>
      <c r="BH222" s="112"/>
      <c r="BI222" s="112"/>
      <c r="BJ222" s="112"/>
      <c r="BK222" s="112"/>
      <c r="BL222" s="112"/>
      <c r="BM222" s="112"/>
      <c r="BN222" s="112"/>
      <c r="BO222" s="112"/>
      <c r="BP222" s="112"/>
    </row>
    <row r="223" spans="1:68" s="158" customFormat="1" ht="12.95" customHeight="1" x14ac:dyDescent="0.2">
      <c r="A223" s="298" t="s">
        <v>797</v>
      </c>
      <c r="B223" s="299" t="s">
        <v>81</v>
      </c>
      <c r="C223" s="300">
        <v>58953.663200000003</v>
      </c>
      <c r="D223" s="300">
        <v>4.0000000000000002E-4</v>
      </c>
      <c r="E223" s="224">
        <f t="shared" si="133"/>
        <v>32601.821874018711</v>
      </c>
      <c r="F223" s="224">
        <f t="shared" si="134"/>
        <v>32602</v>
      </c>
      <c r="G223" s="17">
        <f t="shared" si="131"/>
        <v>-0.12173239999538055</v>
      </c>
      <c r="K223" s="158">
        <f t="shared" si="152"/>
        <v>-0.12173239999538055</v>
      </c>
      <c r="N223" s="158">
        <f t="shared" ca="1" si="153"/>
        <v>-0.12018981894684716</v>
      </c>
      <c r="P223" s="221">
        <f t="shared" si="135"/>
        <v>43935.163200000003</v>
      </c>
      <c r="R223" s="158">
        <f t="shared" ca="1" si="136"/>
        <v>2.379556291294363E-6</v>
      </c>
      <c r="S223" s="156">
        <v>1</v>
      </c>
      <c r="T223" s="158">
        <f t="shared" ca="1" si="137"/>
        <v>2.379556291294363E-6</v>
      </c>
      <c r="Y223" s="61"/>
      <c r="Z223" s="112">
        <f t="shared" si="138"/>
        <v>32602</v>
      </c>
      <c r="AA223" s="112">
        <f t="shared" si="139"/>
        <v>-0.12406852887590356</v>
      </c>
      <c r="AB223" s="112">
        <f t="shared" si="140"/>
        <v>-7.9368735114531228E-2</v>
      </c>
      <c r="AC223" s="112">
        <f t="shared" si="141"/>
        <v>-43935.284932399998</v>
      </c>
      <c r="AD223" s="112">
        <f t="shared" si="142"/>
        <v>2.3361288805230085E-3</v>
      </c>
      <c r="AE223" s="112">
        <f t="shared" si="143"/>
        <v>5.4574981464136846E-6</v>
      </c>
      <c r="AF223" s="112">
        <f t="shared" si="144"/>
        <v>-43935.284932399998</v>
      </c>
      <c r="AG223" s="139"/>
      <c r="AH223" s="112">
        <f t="shared" si="145"/>
        <v>-4.2363664880849319E-2</v>
      </c>
      <c r="AI223" s="112">
        <f t="shared" si="146"/>
        <v>0.9044924619852146</v>
      </c>
      <c r="AJ223" s="112">
        <f t="shared" si="147"/>
        <v>-0.94908436066476909</v>
      </c>
      <c r="AK223" s="112">
        <f t="shared" si="148"/>
        <v>-1.9065118769783444E-2</v>
      </c>
      <c r="AL223" s="112">
        <f t="shared" si="149"/>
        <v>-2.9445634713650226</v>
      </c>
      <c r="AM223" s="112">
        <f t="shared" si="150"/>
        <v>-10.117921133871254</v>
      </c>
      <c r="AN223" s="112">
        <f t="shared" si="154"/>
        <v>9.641877776907295</v>
      </c>
      <c r="AO223" s="112">
        <f t="shared" si="154"/>
        <v>9.6418777938705293</v>
      </c>
      <c r="AP223" s="112">
        <f t="shared" si="154"/>
        <v>9.641877615508573</v>
      </c>
      <c r="AQ223" s="112">
        <f t="shared" si="154"/>
        <v>9.6418794909169563</v>
      </c>
      <c r="AR223" s="112">
        <f t="shared" si="154"/>
        <v>9.6418597717473009</v>
      </c>
      <c r="AS223" s="112">
        <f t="shared" si="154"/>
        <v>9.6420671152273094</v>
      </c>
      <c r="AT223" s="112">
        <f t="shared" si="154"/>
        <v>9.6398874091244746</v>
      </c>
      <c r="AU223" s="112">
        <f t="shared" si="151"/>
        <v>9.6628558255517536</v>
      </c>
      <c r="AV223" s="112"/>
      <c r="AW223" s="112"/>
      <c r="AX223" s="112"/>
      <c r="AY223" s="112"/>
      <c r="AZ223" s="112"/>
      <c r="BA223" s="112"/>
      <c r="BB223" s="112"/>
      <c r="BC223" s="112"/>
      <c r="BD223" s="112"/>
      <c r="BE223" s="112"/>
      <c r="BF223" s="112"/>
      <c r="BG223" s="112"/>
      <c r="BH223" s="112"/>
      <c r="BI223" s="112"/>
      <c r="BJ223" s="112"/>
      <c r="BK223" s="112"/>
      <c r="BL223" s="112"/>
      <c r="BM223" s="112"/>
      <c r="BN223" s="112"/>
      <c r="BO223" s="112"/>
      <c r="BP223" s="112"/>
    </row>
    <row r="224" spans="1:68" s="158" customFormat="1" ht="12.95" customHeight="1" x14ac:dyDescent="0.2">
      <c r="A224" s="114" t="s">
        <v>793</v>
      </c>
      <c r="B224" s="112"/>
      <c r="C224" s="200">
        <v>58955.714</v>
      </c>
      <c r="D224" s="200">
        <v>5.0000000000000001E-4</v>
      </c>
      <c r="E224" s="224">
        <f t="shared" si="133"/>
        <v>32604.822724757258</v>
      </c>
      <c r="F224" s="224">
        <f t="shared" si="134"/>
        <v>32605</v>
      </c>
      <c r="G224" s="17">
        <f t="shared" si="131"/>
        <v>-0.12115099999209633</v>
      </c>
      <c r="K224" s="158">
        <f>G224</f>
        <v>-0.12115099999209633</v>
      </c>
      <c r="N224" s="158">
        <f t="shared" ca="1" si="153"/>
        <v>-0.12019956924068637</v>
      </c>
      <c r="P224" s="221">
        <f t="shared" si="135"/>
        <v>43937.214</v>
      </c>
      <c r="R224" s="158">
        <f t="shared" ca="1" si="136"/>
        <v>9.0522047472853089E-7</v>
      </c>
      <c r="S224" s="156">
        <v>1</v>
      </c>
      <c r="T224" s="158">
        <f t="shared" ca="1" si="137"/>
        <v>9.0522047472853089E-7</v>
      </c>
      <c r="Y224" s="61" t="s">
        <v>806</v>
      </c>
      <c r="Z224" s="112">
        <f t="shared" si="138"/>
        <v>32605</v>
      </c>
      <c r="AA224" s="112">
        <f t="shared" si="139"/>
        <v>-0.12407848467121418</v>
      </c>
      <c r="AB224" s="112">
        <f t="shared" si="140"/>
        <v>-7.8782486947091002E-2</v>
      </c>
      <c r="AC224" s="112">
        <f t="shared" si="141"/>
        <v>-43937.335150999992</v>
      </c>
      <c r="AD224" s="112">
        <f t="shared" si="142"/>
        <v>2.9274846791178533E-3</v>
      </c>
      <c r="AE224" s="112">
        <f t="shared" si="143"/>
        <v>8.5701665464697603E-6</v>
      </c>
      <c r="AF224" s="112">
        <f t="shared" si="144"/>
        <v>-43937.335150999992</v>
      </c>
      <c r="AG224" s="139"/>
      <c r="AH224" s="112">
        <f t="shared" si="145"/>
        <v>-4.2368513045005322E-2</v>
      </c>
      <c r="AI224" s="112">
        <f t="shared" si="146"/>
        <v>0.90449891887982392</v>
      </c>
      <c r="AJ224" s="112">
        <f t="shared" si="147"/>
        <v>-0.94919090631417768</v>
      </c>
      <c r="AK224" s="112">
        <f t="shared" si="148"/>
        <v>-1.9097436378455537E-2</v>
      </c>
      <c r="AL224" s="112">
        <f t="shared" si="149"/>
        <v>-2.9442250823592273</v>
      </c>
      <c r="AM224" s="112">
        <f t="shared" si="150"/>
        <v>-10.100460993997999</v>
      </c>
      <c r="AN224" s="112">
        <f t="shared" si="154"/>
        <v>9.6422501173701853</v>
      </c>
      <c r="AO224" s="112">
        <f t="shared" si="154"/>
        <v>9.642250134353425</v>
      </c>
      <c r="AP224" s="112">
        <f t="shared" si="154"/>
        <v>9.6422499557664487</v>
      </c>
      <c r="AQ224" s="112">
        <f t="shared" si="154"/>
        <v>9.6422518336951892</v>
      </c>
      <c r="AR224" s="112">
        <f t="shared" si="154"/>
        <v>9.6422320864018847</v>
      </c>
      <c r="AS224" s="112">
        <f t="shared" si="154"/>
        <v>9.6424397426789916</v>
      </c>
      <c r="AT224" s="112">
        <f t="shared" si="154"/>
        <v>9.6402565702915872</v>
      </c>
      <c r="AU224" s="112">
        <f t="shared" si="151"/>
        <v>9.6632635762538417</v>
      </c>
      <c r="AV224" s="112"/>
      <c r="AW224" s="112"/>
      <c r="AX224" s="112"/>
      <c r="AY224" s="112"/>
      <c r="AZ224" s="112"/>
      <c r="BA224" s="112"/>
      <c r="BB224" s="112"/>
      <c r="BC224" s="112"/>
      <c r="BD224" s="112"/>
      <c r="BE224" s="112"/>
      <c r="BF224" s="112"/>
      <c r="BG224" s="112"/>
      <c r="BH224" s="112"/>
      <c r="BI224" s="112"/>
      <c r="BJ224" s="112"/>
      <c r="BK224" s="112"/>
      <c r="BL224" s="112"/>
      <c r="BM224" s="112"/>
      <c r="BN224" s="112"/>
      <c r="BO224" s="112"/>
      <c r="BP224" s="112"/>
    </row>
    <row r="225" spans="1:68" s="158" customFormat="1" ht="12.95" customHeight="1" x14ac:dyDescent="0.2">
      <c r="A225" s="114" t="s">
        <v>793</v>
      </c>
      <c r="B225" s="139" t="s">
        <v>75</v>
      </c>
      <c r="C225" s="200">
        <v>58967.675600000002</v>
      </c>
      <c r="D225" s="200">
        <v>8.0000000000000004E-4</v>
      </c>
      <c r="E225" s="224">
        <f t="shared" si="133"/>
        <v>32622.325638836766</v>
      </c>
      <c r="F225" s="224">
        <f t="shared" si="134"/>
        <v>32622.5</v>
      </c>
      <c r="G225" s="17">
        <f t="shared" si="131"/>
        <v>-0.11915949999820441</v>
      </c>
      <c r="K225" s="158">
        <f>G225</f>
        <v>-0.11915949999820441</v>
      </c>
      <c r="N225" s="158">
        <f t="shared" ca="1" si="153"/>
        <v>-0.12025644595474841</v>
      </c>
      <c r="P225" s="221">
        <f t="shared" si="135"/>
        <v>43949.175600000002</v>
      </c>
      <c r="R225" s="158">
        <f t="shared" ca="1" si="136"/>
        <v>1.2032904315782284E-6</v>
      </c>
      <c r="S225" s="156">
        <v>1</v>
      </c>
      <c r="T225" s="158">
        <f t="shared" ca="1" si="137"/>
        <v>1.2032904315782284E-6</v>
      </c>
      <c r="Y225" s="61" t="s">
        <v>806</v>
      </c>
      <c r="Z225" s="112">
        <f t="shared" si="138"/>
        <v>32622.5</v>
      </c>
      <c r="AA225" s="112">
        <f t="shared" si="139"/>
        <v>-0.12413643634217822</v>
      </c>
      <c r="AB225" s="112">
        <f t="shared" si="140"/>
        <v>-7.676282239951257E-2</v>
      </c>
      <c r="AC225" s="112">
        <f t="shared" si="141"/>
        <v>-43949.294759500001</v>
      </c>
      <c r="AD225" s="112">
        <f t="shared" si="142"/>
        <v>4.976936343973809E-3</v>
      </c>
      <c r="AE225" s="112">
        <f t="shared" si="143"/>
        <v>2.4769895371967385E-5</v>
      </c>
      <c r="AF225" s="112">
        <f t="shared" si="144"/>
        <v>-43949.294759500001</v>
      </c>
      <c r="AG225" s="139"/>
      <c r="AH225" s="112">
        <f t="shared" si="145"/>
        <v>-4.2396677598691833E-2</v>
      </c>
      <c r="AI225" s="112">
        <f t="shared" si="146"/>
        <v>0.90453680388998936</v>
      </c>
      <c r="AJ225" s="112">
        <f t="shared" si="147"/>
        <v>-0.94981028620824637</v>
      </c>
      <c r="AK225" s="112">
        <f t="shared" si="148"/>
        <v>-1.928592128505335E-2</v>
      </c>
      <c r="AL225" s="112">
        <f t="shared" si="149"/>
        <v>-2.9422510498529988</v>
      </c>
      <c r="AM225" s="112">
        <f t="shared" si="150"/>
        <v>-9.999782917565156</v>
      </c>
      <c r="AN225" s="112">
        <f t="shared" si="154"/>
        <v>9.6444221565705206</v>
      </c>
      <c r="AO225" s="112">
        <f t="shared" si="154"/>
        <v>9.6444221736696125</v>
      </c>
      <c r="AP225" s="112">
        <f t="shared" si="154"/>
        <v>9.644421993777641</v>
      </c>
      <c r="AQ225" s="112">
        <f t="shared" si="154"/>
        <v>9.6444238863418388</v>
      </c>
      <c r="AR225" s="112">
        <f t="shared" si="154"/>
        <v>9.6444039755474691</v>
      </c>
      <c r="AS225" s="112">
        <f t="shared" si="154"/>
        <v>9.6446134522584668</v>
      </c>
      <c r="AT225" s="112">
        <f t="shared" si="154"/>
        <v>9.6424100868766089</v>
      </c>
      <c r="AU225" s="112">
        <f t="shared" si="151"/>
        <v>9.6656421220160205</v>
      </c>
      <c r="AV225" s="112"/>
      <c r="AW225" s="112"/>
      <c r="AX225" s="112"/>
      <c r="AY225" s="112"/>
      <c r="AZ225" s="112"/>
      <c r="BA225" s="112"/>
      <c r="BB225" s="112"/>
      <c r="BC225" s="112"/>
      <c r="BD225" s="112"/>
      <c r="BE225" s="112"/>
      <c r="BF225" s="112"/>
      <c r="BG225" s="112"/>
      <c r="BH225" s="112"/>
      <c r="BI225" s="112"/>
      <c r="BJ225" s="112"/>
      <c r="BK225" s="112"/>
      <c r="BL225" s="112"/>
      <c r="BM225" s="112"/>
      <c r="BN225" s="112"/>
      <c r="BO225" s="112"/>
      <c r="BP225" s="112"/>
    </row>
    <row r="226" spans="1:68" s="158" customFormat="1" ht="12.95" customHeight="1" x14ac:dyDescent="0.2">
      <c r="A226" s="102" t="s">
        <v>800</v>
      </c>
      <c r="B226" s="103" t="s">
        <v>81</v>
      </c>
      <c r="C226" s="228">
        <v>59267.336999999825</v>
      </c>
      <c r="D226" s="105">
        <v>1E-3</v>
      </c>
      <c r="E226" s="224">
        <f t="shared" si="133"/>
        <v>33060.807759718642</v>
      </c>
      <c r="F226" s="224">
        <f t="shared" si="134"/>
        <v>33061</v>
      </c>
      <c r="G226" s="17">
        <f t="shared" si="131"/>
        <v>-0.13137820016709156</v>
      </c>
      <c r="K226" s="158">
        <f t="shared" ref="K226:K231" si="155">G226</f>
        <v>-0.13137820016709156</v>
      </c>
      <c r="N226" s="158">
        <f t="shared" ca="1" si="153"/>
        <v>-0.12168161390424577</v>
      </c>
      <c r="P226" s="221">
        <f t="shared" si="135"/>
        <v>44248.836999999825</v>
      </c>
      <c r="R226" s="158">
        <f t="shared" ca="1" si="136"/>
        <v>9.4023785152809756E-5</v>
      </c>
      <c r="S226" s="156">
        <v>1</v>
      </c>
      <c r="T226" s="158">
        <f t="shared" ca="1" si="137"/>
        <v>9.4023785152809756E-5</v>
      </c>
      <c r="Y226" s="61"/>
      <c r="Z226" s="112"/>
      <c r="AA226" s="112"/>
      <c r="AB226" s="112"/>
      <c r="AC226" s="112"/>
      <c r="AD226" s="112"/>
      <c r="AE226" s="112"/>
      <c r="AF226" s="112"/>
      <c r="AG226" s="139"/>
      <c r="AH226" s="112"/>
      <c r="AI226" s="112">
        <f t="shared" si="146"/>
        <v>0.90560852955586013</v>
      </c>
      <c r="AJ226" s="112">
        <f t="shared" si="147"/>
        <v>-0.96413136239710806</v>
      </c>
      <c r="AK226" s="112">
        <f t="shared" si="148"/>
        <v>-2.3987890252056211E-2</v>
      </c>
      <c r="AL226" s="112">
        <f t="shared" si="149"/>
        <v>-2.892728875135044</v>
      </c>
      <c r="AM226" s="112">
        <f t="shared" si="150"/>
        <v>-7.9950049185118646</v>
      </c>
      <c r="AN226" s="112">
        <f t="shared" si="154"/>
        <v>9.6988794574814854</v>
      </c>
      <c r="AO226" s="112">
        <f t="shared" si="154"/>
        <v>9.6988794769966873</v>
      </c>
      <c r="AP226" s="112">
        <f t="shared" si="154"/>
        <v>9.698879268848037</v>
      </c>
      <c r="AQ226" s="112">
        <f t="shared" si="154"/>
        <v>9.6988814889569959</v>
      </c>
      <c r="AR226" s="112">
        <f t="shared" si="154"/>
        <v>9.6988578093947009</v>
      </c>
      <c r="AS226" s="112">
        <f t="shared" si="154"/>
        <v>9.6991103824575884</v>
      </c>
      <c r="AT226" s="112">
        <f t="shared" si="154"/>
        <v>9.6964172866805356</v>
      </c>
      <c r="AU226" s="112">
        <f t="shared" si="151"/>
        <v>9.7252416829711823</v>
      </c>
      <c r="AV226" s="112"/>
      <c r="AW226" s="112"/>
      <c r="AX226" s="112"/>
      <c r="AY226" s="112"/>
      <c r="AZ226" s="112"/>
      <c r="BA226" s="112"/>
      <c r="BB226" s="112"/>
      <c r="BC226" s="112"/>
      <c r="BD226" s="112"/>
      <c r="BE226" s="112"/>
      <c r="BF226" s="112"/>
      <c r="BG226" s="112"/>
      <c r="BH226" s="112"/>
      <c r="BI226" s="112"/>
      <c r="BJ226" s="112"/>
      <c r="BK226" s="112"/>
      <c r="BL226" s="112"/>
      <c r="BM226" s="112"/>
      <c r="BN226" s="112"/>
      <c r="BO226" s="112"/>
      <c r="BP226" s="112"/>
    </row>
    <row r="227" spans="1:68" s="158" customFormat="1" ht="12.95" customHeight="1" x14ac:dyDescent="0.2">
      <c r="A227" s="176" t="s">
        <v>798</v>
      </c>
      <c r="B227" s="177" t="s">
        <v>81</v>
      </c>
      <c r="C227" s="178">
        <v>59292.633399999999</v>
      </c>
      <c r="D227" s="178">
        <v>2.9999999999999997E-4</v>
      </c>
      <c r="E227" s="224">
        <f t="shared" si="133"/>
        <v>33097.822934588541</v>
      </c>
      <c r="F227" s="224">
        <f t="shared" si="134"/>
        <v>33098</v>
      </c>
      <c r="G227" s="17">
        <f t="shared" si="131"/>
        <v>-0.12100759999157162</v>
      </c>
      <c r="K227" s="158">
        <f t="shared" si="155"/>
        <v>-0.12100759999157162</v>
      </c>
      <c r="N227" s="158">
        <f t="shared" ca="1" si="153"/>
        <v>-0.12180186752826266</v>
      </c>
      <c r="P227" s="221">
        <f t="shared" si="135"/>
        <v>44274.133399999999</v>
      </c>
      <c r="R227" s="158">
        <f t="shared" ca="1" si="136"/>
        <v>6.3086091984125277E-7</v>
      </c>
      <c r="S227" s="156">
        <v>1</v>
      </c>
      <c r="T227" s="158">
        <f t="shared" ca="1" si="137"/>
        <v>6.3086091984125277E-7</v>
      </c>
      <c r="Y227" s="61"/>
      <c r="Z227" s="112">
        <f>F227</f>
        <v>33098</v>
      </c>
      <c r="AA227" s="112">
        <f>AB$3+AB$4*Z227+AB$5*Z227^2+AH227</f>
        <v>-0.12562965417313818</v>
      </c>
      <c r="AB227" s="112">
        <f>IF(S227&lt;&gt;0,G227-AH227, -9999)</f>
        <v>-7.7922229080797961E-2</v>
      </c>
      <c r="AC227" s="112">
        <f>+G227-P227</f>
        <v>-44274.25440759999</v>
      </c>
      <c r="AD227" s="112">
        <f>IF(S227&lt;&gt;0,G227-AA227, -9999)</f>
        <v>4.6220541815665539E-3</v>
      </c>
      <c r="AE227" s="112">
        <f>+(G227-AA227)^2*S227</f>
        <v>2.1363384857336865E-5</v>
      </c>
      <c r="AF227" s="112">
        <f>IF(S227&lt;&gt;0,G227-P227, -9999)</f>
        <v>-44274.25440759999</v>
      </c>
      <c r="AG227" s="139"/>
      <c r="AH227" s="112">
        <f>$AB$6*($AB$11/AI227*AJ227+$AB$12)</f>
        <v>-4.308537091077367E-2</v>
      </c>
      <c r="AI227" s="112">
        <f t="shared" si="146"/>
        <v>0.90570972583267062</v>
      </c>
      <c r="AJ227" s="112">
        <f t="shared" si="147"/>
        <v>-0.96523351463697138</v>
      </c>
      <c r="AK227" s="112">
        <f t="shared" si="148"/>
        <v>-2.4382632524021494E-2</v>
      </c>
      <c r="AL227" s="112">
        <f t="shared" si="149"/>
        <v>-2.8885446685827603</v>
      </c>
      <c r="AM227" s="112">
        <f t="shared" si="150"/>
        <v>-7.8614195610034514</v>
      </c>
      <c r="AN227" s="112">
        <f t="shared" si="154"/>
        <v>9.7034775626952587</v>
      </c>
      <c r="AO227" s="112">
        <f t="shared" si="154"/>
        <v>9.7034775823701906</v>
      </c>
      <c r="AP227" s="112">
        <f t="shared" si="154"/>
        <v>9.703477372243972</v>
      </c>
      <c r="AQ227" s="112">
        <f t="shared" si="154"/>
        <v>9.7034796163707799</v>
      </c>
      <c r="AR227" s="112">
        <f t="shared" si="154"/>
        <v>9.7034556493974762</v>
      </c>
      <c r="AS227" s="112">
        <f t="shared" si="154"/>
        <v>9.7037116219563604</v>
      </c>
      <c r="AT227" s="112">
        <f t="shared" si="154"/>
        <v>9.7009787445176414</v>
      </c>
      <c r="AU227" s="112">
        <f t="shared" si="151"/>
        <v>9.7302706082969319</v>
      </c>
      <c r="AV227" s="112"/>
      <c r="AW227" s="112"/>
      <c r="AX227" s="112"/>
      <c r="AY227" s="112"/>
      <c r="AZ227" s="112"/>
      <c r="BA227" s="112"/>
      <c r="BB227" s="112"/>
      <c r="BC227" s="112"/>
      <c r="BD227" s="112"/>
      <c r="BE227" s="112"/>
      <c r="BF227" s="112"/>
      <c r="BG227" s="112"/>
      <c r="BH227" s="112"/>
      <c r="BI227" s="112"/>
      <c r="BJ227" s="112"/>
      <c r="BK227" s="112"/>
      <c r="BL227" s="112"/>
      <c r="BM227" s="112"/>
      <c r="BN227" s="112"/>
      <c r="BO227" s="112"/>
      <c r="BP227" s="112"/>
    </row>
    <row r="228" spans="1:68" s="158" customFormat="1" ht="12.95" customHeight="1" x14ac:dyDescent="0.2">
      <c r="A228" s="176" t="s">
        <v>798</v>
      </c>
      <c r="B228" s="177" t="s">
        <v>81</v>
      </c>
      <c r="C228" s="178">
        <v>59310.402600000001</v>
      </c>
      <c r="D228" s="178">
        <v>1E-4</v>
      </c>
      <c r="E228" s="224">
        <f t="shared" si="133"/>
        <v>33123.823869318141</v>
      </c>
      <c r="F228" s="224">
        <f t="shared" si="134"/>
        <v>33124</v>
      </c>
      <c r="G228" s="17">
        <f t="shared" si="131"/>
        <v>-0.1203687999950489</v>
      </c>
      <c r="K228" s="158">
        <f t="shared" si="155"/>
        <v>-0.1203687999950489</v>
      </c>
      <c r="N228" s="158">
        <f t="shared" ca="1" si="153"/>
        <v>-0.12188637007486912</v>
      </c>
      <c r="P228" s="221">
        <f t="shared" si="135"/>
        <v>44291.902600000001</v>
      </c>
      <c r="R228" s="158">
        <f t="shared" ca="1" si="136"/>
        <v>2.3030189471655361E-6</v>
      </c>
      <c r="S228" s="156">
        <v>1</v>
      </c>
      <c r="T228" s="158">
        <f t="shared" ca="1" si="137"/>
        <v>2.3030189471655361E-6</v>
      </c>
      <c r="Y228" s="61"/>
      <c r="Z228" s="112">
        <f>F228</f>
        <v>33124</v>
      </c>
      <c r="AA228" s="112">
        <f>AB$3+AB$4*Z228+AB$5*Z228^2+AH228</f>
        <v>-0.12570674490739103</v>
      </c>
      <c r="AB228" s="112">
        <f>IF(S228&lt;&gt;0,G228-AH228, -9999)</f>
        <v>-7.7250060297962581E-2</v>
      </c>
      <c r="AC228" s="112">
        <f>+G228-P228</f>
        <v>-44292.022968799996</v>
      </c>
      <c r="AD228" s="112">
        <f>IF(S228&lt;&gt;0,G228-AA228, -9999)</f>
        <v>5.3379449123421296E-3</v>
      </c>
      <c r="AE228" s="112">
        <f>+(G228-AA228)^2*S228</f>
        <v>2.8493655887199227E-5</v>
      </c>
      <c r="AF228" s="112">
        <f>IF(S228&lt;&gt;0,G228-P228, -9999)</f>
        <v>-44292.022968799996</v>
      </c>
      <c r="AG228" s="139"/>
      <c r="AH228" s="112">
        <f>$AB$6*($AB$11/AI228*AJ228+$AB$12)</f>
        <v>-4.3118739697086322E-2</v>
      </c>
      <c r="AI228" s="112">
        <f t="shared" si="146"/>
        <v>0.90578183830443915</v>
      </c>
      <c r="AJ228" s="112">
        <f t="shared" si="147"/>
        <v>-0.96599803702173981</v>
      </c>
      <c r="AK228" s="112">
        <f t="shared" si="148"/>
        <v>-2.465981707273544E-2</v>
      </c>
      <c r="AL228" s="112">
        <f t="shared" si="149"/>
        <v>-2.8856038521924678</v>
      </c>
      <c r="AM228" s="112">
        <f t="shared" si="150"/>
        <v>-7.7701302988651193</v>
      </c>
      <c r="AN228" s="112">
        <f t="shared" si="154"/>
        <v>9.7067089730637388</v>
      </c>
      <c r="AO228" s="112">
        <f t="shared" si="154"/>
        <v>9.7067089928467158</v>
      </c>
      <c r="AP228" s="112">
        <f t="shared" si="154"/>
        <v>9.7067087813699313</v>
      </c>
      <c r="AQ228" s="112">
        <f t="shared" si="154"/>
        <v>9.7067110420227838</v>
      </c>
      <c r="AR228" s="112">
        <f t="shared" si="154"/>
        <v>9.7066868760836016</v>
      </c>
      <c r="AS228" s="112">
        <f t="shared" si="154"/>
        <v>9.7069452140351213</v>
      </c>
      <c r="AT228" s="112">
        <f t="shared" si="154"/>
        <v>9.7041845357445933</v>
      </c>
      <c r="AU228" s="112">
        <f t="shared" si="151"/>
        <v>9.7338044477150252</v>
      </c>
      <c r="AV228" s="112"/>
      <c r="AW228" s="112"/>
      <c r="AX228" s="112"/>
      <c r="AY228" s="112"/>
      <c r="AZ228" s="112"/>
      <c r="BA228" s="112"/>
      <c r="BB228" s="112"/>
      <c r="BC228" s="112"/>
      <c r="BD228" s="112"/>
      <c r="BE228" s="112"/>
      <c r="BF228" s="112"/>
      <c r="BG228" s="112"/>
      <c r="BH228" s="112"/>
      <c r="BI228" s="112"/>
      <c r="BJ228" s="112"/>
      <c r="BK228" s="112"/>
      <c r="BL228" s="112"/>
      <c r="BM228" s="112"/>
      <c r="BN228" s="112"/>
      <c r="BO228" s="112"/>
      <c r="BP228" s="112"/>
    </row>
    <row r="229" spans="1:68" s="158" customFormat="1" ht="12.95" customHeight="1" x14ac:dyDescent="0.2">
      <c r="A229" s="102" t="s">
        <v>801</v>
      </c>
      <c r="B229" s="103" t="s">
        <v>81</v>
      </c>
      <c r="C229" s="228">
        <v>59677.389000000003</v>
      </c>
      <c r="D229" s="105">
        <v>1E-4</v>
      </c>
      <c r="E229" s="224">
        <f t="shared" si="133"/>
        <v>33660.819875500114</v>
      </c>
      <c r="F229" s="224">
        <f t="shared" si="134"/>
        <v>33661</v>
      </c>
      <c r="G229" s="17">
        <f t="shared" si="131"/>
        <v>-0.1230981999906362</v>
      </c>
      <c r="K229" s="158">
        <f t="shared" si="155"/>
        <v>-0.1230981999906362</v>
      </c>
      <c r="N229" s="158">
        <f t="shared" ca="1" si="153"/>
        <v>-0.12363167267208709</v>
      </c>
      <c r="P229" s="221">
        <f t="shared" si="135"/>
        <v>44658.889000000003</v>
      </c>
      <c r="R229" s="158">
        <f t="shared" ca="1" si="136"/>
        <v>2.8459310185440156E-7</v>
      </c>
      <c r="S229" s="156">
        <v>1</v>
      </c>
      <c r="T229" s="158">
        <f t="shared" ca="1" si="137"/>
        <v>2.8459310185440156E-7</v>
      </c>
      <c r="Y229" s="61"/>
      <c r="Z229" s="112"/>
      <c r="AA229" s="112"/>
      <c r="AB229" s="112"/>
      <c r="AC229" s="112"/>
      <c r="AD229" s="112"/>
      <c r="AE229" s="112"/>
      <c r="AF229" s="112"/>
      <c r="AG229" s="139"/>
      <c r="AH229" s="112"/>
      <c r="AI229" s="112">
        <f t="shared" si="146"/>
        <v>0.90745591356075361</v>
      </c>
      <c r="AJ229" s="112">
        <f t="shared" si="147"/>
        <v>-0.97993368210807086</v>
      </c>
      <c r="AK229" s="112">
        <f t="shared" si="148"/>
        <v>-3.0344037906595463E-2</v>
      </c>
      <c r="AL229" s="112">
        <f t="shared" si="149"/>
        <v>-2.82475143989913</v>
      </c>
      <c r="AM229" s="112">
        <f t="shared" si="150"/>
        <v>-6.2594146873160579</v>
      </c>
      <c r="AN229" s="112">
        <f t="shared" si="154"/>
        <v>9.7735122037586173</v>
      </c>
      <c r="AO229" s="112">
        <f t="shared" si="154"/>
        <v>9.7735122249949953</v>
      </c>
      <c r="AP229" s="112">
        <f t="shared" si="154"/>
        <v>9.773511992978051</v>
      </c>
      <c r="AQ229" s="112">
        <f t="shared" si="154"/>
        <v>9.773514527868155</v>
      </c>
      <c r="AR229" s="112">
        <f t="shared" si="154"/>
        <v>9.7734868331733935</v>
      </c>
      <c r="AS229" s="112">
        <f t="shared" si="154"/>
        <v>9.7737894239872194</v>
      </c>
      <c r="AT229" s="112">
        <f t="shared" si="154"/>
        <v>9.7704851309338849</v>
      </c>
      <c r="AU229" s="112">
        <f t="shared" si="151"/>
        <v>9.8067918233887355</v>
      </c>
      <c r="AV229" s="112"/>
      <c r="AW229" s="112"/>
      <c r="AX229" s="112"/>
      <c r="AY229" s="112"/>
      <c r="AZ229" s="112"/>
      <c r="BA229" s="112"/>
      <c r="BB229" s="112"/>
      <c r="BC229" s="112"/>
      <c r="BD229" s="112"/>
      <c r="BE229" s="112"/>
      <c r="BF229" s="112"/>
      <c r="BG229" s="112"/>
      <c r="BH229" s="112"/>
      <c r="BI229" s="112"/>
      <c r="BJ229" s="112"/>
      <c r="BK229" s="112"/>
      <c r="BL229" s="112"/>
      <c r="BM229" s="112"/>
      <c r="BN229" s="112"/>
      <c r="BO229" s="112"/>
      <c r="BP229" s="112"/>
    </row>
    <row r="230" spans="1:68" s="158" customFormat="1" ht="12.95" customHeight="1" x14ac:dyDescent="0.2">
      <c r="A230" s="181" t="s">
        <v>803</v>
      </c>
      <c r="B230" s="182" t="s">
        <v>75</v>
      </c>
      <c r="C230" s="229">
        <v>59905.298200000077</v>
      </c>
      <c r="D230" s="17"/>
      <c r="E230" s="224">
        <f t="shared" ref="E230" si="156">+(C230-C$7)/C$8</f>
        <v>33994.309972604991</v>
      </c>
      <c r="F230" s="224">
        <f t="shared" ref="F230" si="157">ROUND(2*E230,0)/2</f>
        <v>33994.5</v>
      </c>
      <c r="G230" s="17">
        <f t="shared" ref="G230" si="158">+C230-(C$7+F230*C$8)</f>
        <v>-0.12986589991487563</v>
      </c>
      <c r="K230" s="158">
        <f t="shared" si="155"/>
        <v>-0.12986589991487563</v>
      </c>
      <c r="N230" s="158">
        <f t="shared" ref="N230" ca="1" si="159">+C$11+C$12*F230</f>
        <v>-0.12471558033721224</v>
      </c>
      <c r="P230" s="221">
        <f t="shared" ref="P230" si="160">C230-15018.5</f>
        <v>44886.798200000077</v>
      </c>
      <c r="R230" s="158">
        <f t="shared" ref="R230" ca="1" si="161">+(N230-G230)^2</f>
        <v>2.6525791752062798E-5</v>
      </c>
      <c r="S230" s="156">
        <v>1</v>
      </c>
      <c r="T230" s="158">
        <f t="shared" ref="T230" ca="1" si="162">+S230*R230</f>
        <v>2.6525791752062798E-5</v>
      </c>
      <c r="Y230" s="61"/>
      <c r="Z230" s="112"/>
      <c r="AA230" s="112"/>
      <c r="AB230" s="112"/>
      <c r="AC230" s="112"/>
      <c r="AD230" s="112"/>
      <c r="AE230" s="112"/>
      <c r="AF230" s="112"/>
      <c r="AG230" s="139"/>
      <c r="AH230" s="112"/>
      <c r="AI230" s="112"/>
      <c r="AJ230" s="112"/>
      <c r="AK230" s="112"/>
      <c r="AL230" s="112"/>
      <c r="AM230" s="112"/>
      <c r="AN230" s="112"/>
      <c r="AO230" s="112"/>
      <c r="AP230" s="112"/>
      <c r="AQ230" s="112"/>
      <c r="AR230" s="112"/>
      <c r="AS230" s="112"/>
      <c r="AT230" s="112"/>
      <c r="AU230" s="112"/>
      <c r="AV230" s="112"/>
      <c r="AW230" s="112"/>
      <c r="AX230" s="112"/>
      <c r="AY230" s="112"/>
      <c r="AZ230" s="112"/>
      <c r="BA230" s="112"/>
      <c r="BB230" s="112"/>
      <c r="BC230" s="112"/>
      <c r="BD230" s="112"/>
      <c r="BE230" s="112"/>
      <c r="BF230" s="112"/>
      <c r="BG230" s="112"/>
      <c r="BH230" s="112"/>
      <c r="BI230" s="112"/>
      <c r="BJ230" s="112"/>
      <c r="BK230" s="112"/>
      <c r="BL230" s="112"/>
      <c r="BM230" s="112"/>
      <c r="BN230" s="112"/>
      <c r="BO230" s="112"/>
      <c r="BP230" s="112"/>
    </row>
    <row r="231" spans="1:68" s="158" customFormat="1" ht="12.95" customHeight="1" x14ac:dyDescent="0.2">
      <c r="A231" s="183" t="s">
        <v>804</v>
      </c>
      <c r="B231" s="182" t="s">
        <v>81</v>
      </c>
      <c r="C231" s="105">
        <v>60043.691800000001</v>
      </c>
      <c r="D231" s="105">
        <v>2.9999999999999997E-4</v>
      </c>
      <c r="E231" s="224">
        <f t="shared" ref="E231" si="163">+(C231-C$7)/C$8</f>
        <v>34196.81559810257</v>
      </c>
      <c r="F231" s="224">
        <f t="shared" ref="F231" si="164">ROUND(2*E231,0)/2</f>
        <v>34197</v>
      </c>
      <c r="G231" s="17">
        <f t="shared" ref="G231" si="165">+C231-(C$7+F231*C$8)</f>
        <v>-0.12602139999216888</v>
      </c>
      <c r="K231" s="158">
        <f t="shared" si="155"/>
        <v>-0.12602139999216888</v>
      </c>
      <c r="N231" s="158">
        <f t="shared" ref="N231" ca="1" si="166">+C$11+C$12*F231</f>
        <v>-0.1253737251713587</v>
      </c>
      <c r="P231" s="221">
        <f t="shared" ref="P231" si="167">C231-15018.5</f>
        <v>45025.191800000001</v>
      </c>
      <c r="R231" s="158">
        <f t="shared" ref="R231" ca="1" si="168">+(N231-G231)^2</f>
        <v>4.1948267351150467E-7</v>
      </c>
      <c r="S231" s="156">
        <v>1</v>
      </c>
      <c r="T231" s="158">
        <f t="shared" ref="T231" ca="1" si="169">+S231*R231</f>
        <v>4.1948267351150467E-7</v>
      </c>
      <c r="Y231" s="61"/>
      <c r="Z231" s="112"/>
      <c r="AA231" s="112"/>
      <c r="AB231" s="112"/>
      <c r="AC231" s="112"/>
      <c r="AD231" s="112"/>
      <c r="AE231" s="112"/>
      <c r="AF231" s="112"/>
      <c r="AG231" s="139"/>
      <c r="AH231" s="112"/>
      <c r="AI231" s="112"/>
      <c r="AJ231" s="112"/>
      <c r="AK231" s="112"/>
      <c r="AL231" s="112"/>
      <c r="AM231" s="112"/>
      <c r="AN231" s="112"/>
      <c r="AO231" s="112"/>
      <c r="AP231" s="112"/>
      <c r="AQ231" s="112"/>
      <c r="AR231" s="112"/>
      <c r="AS231" s="112"/>
      <c r="AT231" s="112"/>
      <c r="AU231" s="112"/>
      <c r="AV231" s="112"/>
      <c r="AW231" s="112"/>
      <c r="AX231" s="112"/>
      <c r="AY231" s="112"/>
      <c r="AZ231" s="112"/>
      <c r="BA231" s="112"/>
      <c r="BB231" s="112"/>
      <c r="BC231" s="112"/>
      <c r="BD231" s="112"/>
      <c r="BE231" s="112"/>
      <c r="BF231" s="112"/>
      <c r="BG231" s="112"/>
      <c r="BH231" s="112"/>
      <c r="BI231" s="112"/>
      <c r="BJ231" s="112"/>
      <c r="BK231" s="112"/>
      <c r="BL231" s="112"/>
      <c r="BM231" s="112"/>
      <c r="BN231" s="112"/>
      <c r="BO231" s="112"/>
      <c r="BP231" s="112"/>
    </row>
    <row r="232" spans="1:68" s="158" customFormat="1" ht="12.95" customHeight="1" x14ac:dyDescent="0.2">
      <c r="A232" s="301" t="s">
        <v>811</v>
      </c>
      <c r="B232" s="182" t="s">
        <v>81</v>
      </c>
      <c r="C232" s="302">
        <v>60330.718699999998</v>
      </c>
      <c r="D232" s="302">
        <v>5.9999999999999995E-4</v>
      </c>
      <c r="E232" s="224">
        <f t="shared" ref="E232" si="170">+(C232-C$7)/C$8</f>
        <v>34616.810178192711</v>
      </c>
      <c r="F232" s="224">
        <f t="shared" ref="F232" si="171">ROUND(2*E232,0)/2</f>
        <v>34617</v>
      </c>
      <c r="G232" s="17">
        <f t="shared" ref="G232" si="172">+C232-(C$7+F232*C$8)</f>
        <v>-0.12972539999464061</v>
      </c>
      <c r="K232" s="158">
        <f t="shared" ref="K232" si="173">G232</f>
        <v>-0.12972539999464061</v>
      </c>
      <c r="N232" s="158">
        <f t="shared" ref="N232" ca="1" si="174">+C$11+C$12*F232</f>
        <v>-0.12673876630884762</v>
      </c>
      <c r="P232" s="221">
        <f t="shared" ref="P232" si="175">C232-15018.5</f>
        <v>45312.218699999998</v>
      </c>
      <c r="R232" s="158">
        <f t="shared" ref="R232" ca="1" si="176">+(N232-G232)^2</f>
        <v>8.9199807731134454E-6</v>
      </c>
      <c r="S232" s="156">
        <v>1</v>
      </c>
      <c r="T232" s="158">
        <f t="shared" ref="T232" ca="1" si="177">+S232*R232</f>
        <v>8.9199807731134454E-6</v>
      </c>
      <c r="Z232" s="112"/>
      <c r="AA232" s="112"/>
      <c r="AB232" s="112"/>
      <c r="AC232" s="112"/>
      <c r="AD232" s="112"/>
      <c r="AE232" s="112"/>
      <c r="AF232" s="112"/>
      <c r="AG232" s="139"/>
      <c r="AH232" s="112"/>
      <c r="AI232" s="112"/>
      <c r="AJ232" s="112"/>
      <c r="AK232" s="112"/>
      <c r="AL232" s="112"/>
      <c r="AM232" s="112"/>
      <c r="AN232" s="112"/>
      <c r="AO232" s="112"/>
      <c r="AP232" s="112"/>
      <c r="AQ232" s="112"/>
      <c r="AR232" s="112"/>
      <c r="AS232" s="112"/>
      <c r="AT232" s="112"/>
      <c r="AU232" s="112"/>
      <c r="AV232" s="112"/>
      <c r="AW232" s="112"/>
      <c r="AX232" s="112"/>
      <c r="AY232" s="112"/>
      <c r="AZ232" s="112"/>
      <c r="BA232" s="112"/>
      <c r="BB232" s="112"/>
      <c r="BC232" s="112"/>
      <c r="BD232" s="112"/>
      <c r="BE232" s="112"/>
      <c r="BF232" s="112"/>
      <c r="BG232" s="112"/>
      <c r="BH232" s="112"/>
      <c r="BI232" s="112"/>
      <c r="BJ232" s="112"/>
      <c r="BK232" s="112"/>
      <c r="BL232" s="112"/>
      <c r="BM232" s="112"/>
      <c r="BN232" s="112"/>
      <c r="BO232" s="112"/>
      <c r="BP232" s="112"/>
    </row>
    <row r="233" spans="1:68" s="158" customFormat="1" ht="12.95" customHeight="1" x14ac:dyDescent="0.2">
      <c r="C233" s="157"/>
      <c r="D233" s="157"/>
      <c r="G233" s="157"/>
      <c r="S233" s="156"/>
      <c r="Z233" s="112"/>
      <c r="AA233" s="112"/>
      <c r="AB233" s="112"/>
      <c r="AC233" s="112"/>
      <c r="AD233" s="112"/>
      <c r="AE233" s="112"/>
      <c r="AF233" s="112"/>
      <c r="AG233" s="139"/>
      <c r="AH233" s="112"/>
      <c r="AI233" s="112"/>
      <c r="AJ233" s="112"/>
      <c r="AK233" s="112"/>
      <c r="AL233" s="112"/>
      <c r="AM233" s="112"/>
      <c r="AN233" s="112"/>
      <c r="AO233" s="112"/>
      <c r="AP233" s="112"/>
      <c r="AQ233" s="112"/>
      <c r="AR233" s="112"/>
      <c r="AS233" s="112"/>
      <c r="AT233" s="112"/>
      <c r="AU233" s="112"/>
      <c r="AV233" s="112"/>
      <c r="AW233" s="112"/>
      <c r="AX233" s="112"/>
      <c r="AY233" s="112"/>
      <c r="AZ233" s="112"/>
      <c r="BA233" s="112"/>
      <c r="BB233" s="112"/>
      <c r="BC233" s="112"/>
      <c r="BD233" s="112"/>
      <c r="BE233" s="112"/>
      <c r="BF233" s="112"/>
      <c r="BG233" s="112"/>
      <c r="BH233" s="112"/>
      <c r="BI233" s="112"/>
      <c r="BJ233" s="112"/>
      <c r="BK233" s="112"/>
      <c r="BL233" s="112"/>
      <c r="BM233" s="112"/>
      <c r="BN233" s="112"/>
      <c r="BO233" s="112"/>
      <c r="BP233" s="112"/>
    </row>
    <row r="234" spans="1:68" s="158" customFormat="1" ht="12.95" customHeight="1" x14ac:dyDescent="0.2">
      <c r="C234" s="157"/>
      <c r="D234" s="157"/>
      <c r="G234" s="157"/>
      <c r="S234" s="156"/>
      <c r="Z234" s="112"/>
      <c r="AA234" s="112"/>
      <c r="AB234" s="112"/>
      <c r="AC234" s="112"/>
      <c r="AD234" s="112"/>
      <c r="AE234" s="112"/>
      <c r="AF234" s="112"/>
      <c r="AG234" s="139"/>
      <c r="AH234" s="112"/>
      <c r="AI234" s="112"/>
      <c r="AJ234" s="112"/>
      <c r="AK234" s="112"/>
      <c r="AL234" s="112"/>
      <c r="AM234" s="112"/>
      <c r="AN234" s="112"/>
      <c r="AO234" s="112"/>
      <c r="AP234" s="112"/>
      <c r="AQ234" s="112"/>
      <c r="AR234" s="112"/>
      <c r="AS234" s="112"/>
      <c r="AT234" s="112"/>
      <c r="AU234" s="112"/>
      <c r="AV234" s="112"/>
      <c r="AW234" s="112"/>
      <c r="AX234" s="112"/>
      <c r="AY234" s="112"/>
      <c r="AZ234" s="112"/>
      <c r="BA234" s="112"/>
      <c r="BB234" s="112"/>
      <c r="BC234" s="112"/>
      <c r="BD234" s="112"/>
      <c r="BE234" s="112"/>
      <c r="BF234" s="112"/>
      <c r="BG234" s="112"/>
      <c r="BH234" s="112"/>
      <c r="BI234" s="112"/>
      <c r="BJ234" s="112"/>
      <c r="BK234" s="112"/>
      <c r="BL234" s="112"/>
      <c r="BM234" s="112"/>
      <c r="BN234" s="112"/>
      <c r="BO234" s="112"/>
      <c r="BP234" s="112"/>
    </row>
    <row r="235" spans="1:68" s="158" customFormat="1" ht="12.95" customHeight="1" x14ac:dyDescent="0.2">
      <c r="C235" s="157"/>
      <c r="D235" s="157"/>
      <c r="G235" s="157"/>
      <c r="S235" s="156"/>
      <c r="Z235" s="112"/>
      <c r="AA235" s="112"/>
      <c r="AB235" s="112"/>
      <c r="AC235" s="112"/>
      <c r="AD235" s="112"/>
      <c r="AE235" s="112"/>
      <c r="AF235" s="112"/>
      <c r="AG235" s="139"/>
      <c r="AH235" s="112"/>
      <c r="AI235" s="112"/>
      <c r="AJ235" s="112"/>
      <c r="AK235" s="112"/>
      <c r="AL235" s="112"/>
      <c r="AM235" s="112"/>
      <c r="AN235" s="112"/>
      <c r="AO235" s="112"/>
      <c r="AP235" s="112"/>
      <c r="AQ235" s="112"/>
      <c r="AR235" s="112"/>
      <c r="AS235" s="112"/>
      <c r="AT235" s="112"/>
      <c r="AU235" s="112"/>
      <c r="AV235" s="112"/>
      <c r="AW235" s="112"/>
      <c r="AX235" s="112"/>
      <c r="AY235" s="112"/>
      <c r="AZ235" s="112"/>
      <c r="BA235" s="112"/>
      <c r="BB235" s="112"/>
      <c r="BC235" s="112"/>
      <c r="BD235" s="112"/>
      <c r="BE235" s="112"/>
      <c r="BF235" s="112"/>
      <c r="BG235" s="112"/>
      <c r="BH235" s="112"/>
      <c r="BI235" s="112"/>
      <c r="BJ235" s="112"/>
      <c r="BK235" s="112"/>
      <c r="BL235" s="112"/>
      <c r="BM235" s="112"/>
      <c r="BN235" s="112"/>
      <c r="BO235" s="112"/>
      <c r="BP235" s="112"/>
    </row>
    <row r="236" spans="1:68" s="158" customFormat="1" ht="12.95" customHeight="1" x14ac:dyDescent="0.2">
      <c r="C236" s="157"/>
      <c r="D236" s="157"/>
      <c r="G236" s="157"/>
      <c r="S236" s="156"/>
      <c r="Z236" s="112"/>
      <c r="AA236" s="112"/>
      <c r="AB236" s="112"/>
      <c r="AC236" s="112"/>
      <c r="AD236" s="112"/>
      <c r="AE236" s="112"/>
      <c r="AF236" s="112"/>
      <c r="AG236" s="139"/>
      <c r="AH236" s="112"/>
      <c r="AI236" s="112"/>
      <c r="AJ236" s="112"/>
      <c r="AK236" s="112"/>
      <c r="AL236" s="112"/>
      <c r="AM236" s="112"/>
      <c r="AN236" s="112"/>
      <c r="AO236" s="112"/>
      <c r="AP236" s="112"/>
      <c r="AQ236" s="112"/>
      <c r="AR236" s="112"/>
      <c r="AS236" s="112"/>
      <c r="AT236" s="112"/>
      <c r="AU236" s="112"/>
      <c r="AV236" s="112"/>
      <c r="AW236" s="112"/>
      <c r="AX236" s="112"/>
      <c r="AY236" s="112"/>
      <c r="AZ236" s="112"/>
      <c r="BA236" s="112"/>
      <c r="BB236" s="112"/>
      <c r="BC236" s="112"/>
      <c r="BD236" s="112"/>
      <c r="BE236" s="112"/>
      <c r="BF236" s="112"/>
      <c r="BG236" s="112"/>
      <c r="BH236" s="112"/>
      <c r="BI236" s="112"/>
      <c r="BJ236" s="112"/>
      <c r="BK236" s="112"/>
      <c r="BL236" s="112"/>
      <c r="BM236" s="112"/>
      <c r="BN236" s="112"/>
      <c r="BO236" s="112"/>
      <c r="BP236" s="112"/>
    </row>
    <row r="237" spans="1:68" s="158" customFormat="1" ht="12.95" customHeight="1" x14ac:dyDescent="0.2">
      <c r="C237" s="157"/>
      <c r="D237" s="157"/>
      <c r="G237" s="157"/>
      <c r="S237" s="156"/>
      <c r="Z237" s="112"/>
      <c r="AA237" s="112"/>
      <c r="AB237" s="112"/>
      <c r="AC237" s="112"/>
      <c r="AD237" s="112"/>
      <c r="AE237" s="112"/>
      <c r="AF237" s="112"/>
      <c r="AG237" s="139"/>
      <c r="AH237" s="112"/>
      <c r="AI237" s="112"/>
      <c r="AJ237" s="112"/>
      <c r="AK237" s="112"/>
      <c r="AL237" s="112"/>
      <c r="AM237" s="112"/>
      <c r="AN237" s="112"/>
      <c r="AO237" s="112"/>
      <c r="AP237" s="112"/>
      <c r="AQ237" s="112"/>
      <c r="AR237" s="112"/>
      <c r="AS237" s="112"/>
      <c r="AT237" s="112"/>
      <c r="AU237" s="112"/>
      <c r="AV237" s="112"/>
      <c r="AW237" s="112"/>
      <c r="AX237" s="112"/>
      <c r="AY237" s="112"/>
      <c r="AZ237" s="112"/>
      <c r="BA237" s="112"/>
      <c r="BB237" s="112"/>
      <c r="BC237" s="112"/>
      <c r="BD237" s="112"/>
      <c r="BE237" s="112"/>
      <c r="BF237" s="112"/>
      <c r="BG237" s="112"/>
      <c r="BH237" s="112"/>
      <c r="BI237" s="112"/>
      <c r="BJ237" s="112"/>
      <c r="BK237" s="112"/>
      <c r="BL237" s="112"/>
      <c r="BM237" s="112"/>
      <c r="BN237" s="112"/>
      <c r="BO237" s="112"/>
      <c r="BP237" s="112"/>
    </row>
    <row r="238" spans="1:68" s="158" customFormat="1" ht="12.95" customHeight="1" x14ac:dyDescent="0.2">
      <c r="C238" s="157"/>
      <c r="D238" s="157"/>
      <c r="G238" s="157"/>
      <c r="S238" s="156"/>
      <c r="Z238" s="112"/>
      <c r="AA238" s="112"/>
      <c r="AB238" s="112"/>
      <c r="AC238" s="112"/>
      <c r="AD238" s="112"/>
      <c r="AE238" s="112"/>
      <c r="AF238" s="112"/>
      <c r="AG238" s="139"/>
      <c r="AH238" s="112"/>
      <c r="AI238" s="112"/>
      <c r="AJ238" s="112"/>
      <c r="AK238" s="112"/>
      <c r="AL238" s="112"/>
      <c r="AM238" s="112"/>
      <c r="AN238" s="112"/>
      <c r="AO238" s="112"/>
      <c r="AP238" s="112"/>
      <c r="AQ238" s="112"/>
      <c r="AR238" s="112"/>
      <c r="AS238" s="112"/>
      <c r="AT238" s="112"/>
      <c r="AU238" s="112"/>
      <c r="AV238" s="112"/>
      <c r="AW238" s="112"/>
      <c r="AX238" s="112"/>
      <c r="AY238" s="112"/>
      <c r="AZ238" s="112"/>
      <c r="BA238" s="112"/>
      <c r="BB238" s="112"/>
      <c r="BC238" s="112"/>
      <c r="BD238" s="112"/>
      <c r="BE238" s="112"/>
      <c r="BF238" s="112"/>
      <c r="BG238" s="112"/>
      <c r="BH238" s="112"/>
      <c r="BI238" s="112"/>
      <c r="BJ238" s="112"/>
      <c r="BK238" s="112"/>
      <c r="BL238" s="112"/>
      <c r="BM238" s="112"/>
      <c r="BN238" s="112"/>
      <c r="BO238" s="112"/>
      <c r="BP238" s="112"/>
    </row>
    <row r="239" spans="1:68" s="158" customFormat="1" ht="12.95" customHeight="1" x14ac:dyDescent="0.2">
      <c r="C239" s="157"/>
      <c r="D239" s="157"/>
      <c r="G239" s="157"/>
      <c r="S239" s="156"/>
      <c r="Z239" s="112"/>
      <c r="AA239" s="112"/>
      <c r="AB239" s="112"/>
      <c r="AC239" s="112"/>
      <c r="AD239" s="112"/>
      <c r="AE239" s="112"/>
      <c r="AF239" s="112"/>
      <c r="AG239" s="139"/>
      <c r="AH239" s="112"/>
      <c r="AI239" s="112"/>
      <c r="AJ239" s="112"/>
      <c r="AK239" s="112"/>
      <c r="AL239" s="112"/>
      <c r="AM239" s="112"/>
      <c r="AN239" s="112"/>
      <c r="AO239" s="112"/>
      <c r="AP239" s="112"/>
      <c r="AQ239" s="112"/>
      <c r="AR239" s="112"/>
      <c r="AS239" s="112"/>
      <c r="AT239" s="112"/>
      <c r="AU239" s="112"/>
      <c r="AV239" s="112"/>
      <c r="AW239" s="112"/>
      <c r="AX239" s="112"/>
      <c r="AY239" s="112"/>
      <c r="AZ239" s="112"/>
      <c r="BA239" s="112"/>
      <c r="BB239" s="112"/>
      <c r="BC239" s="112"/>
      <c r="BD239" s="112"/>
      <c r="BE239" s="112"/>
      <c r="BF239" s="112"/>
      <c r="BG239" s="112"/>
      <c r="BH239" s="112"/>
      <c r="BI239" s="112"/>
      <c r="BJ239" s="112"/>
      <c r="BK239" s="112"/>
      <c r="BL239" s="112"/>
      <c r="BM239" s="112"/>
      <c r="BN239" s="112"/>
      <c r="BO239" s="112"/>
      <c r="BP239" s="112"/>
    </row>
    <row r="240" spans="1:68" s="158" customFormat="1" ht="12.95" customHeight="1" x14ac:dyDescent="0.2">
      <c r="C240" s="157"/>
      <c r="D240" s="157"/>
      <c r="G240" s="157"/>
      <c r="S240" s="156"/>
      <c r="Z240" s="112"/>
      <c r="AA240" s="112"/>
      <c r="AB240" s="112"/>
      <c r="AC240" s="112"/>
      <c r="AD240" s="112"/>
      <c r="AE240" s="112"/>
      <c r="AF240" s="112"/>
      <c r="AG240" s="139"/>
      <c r="AH240" s="112"/>
      <c r="AI240" s="112"/>
      <c r="AJ240" s="112"/>
      <c r="AK240" s="112"/>
      <c r="AL240" s="112"/>
      <c r="AM240" s="112"/>
      <c r="AN240" s="112"/>
      <c r="AO240" s="112"/>
      <c r="AP240" s="112"/>
      <c r="AQ240" s="112"/>
      <c r="AR240" s="112"/>
      <c r="AS240" s="112"/>
      <c r="AT240" s="112"/>
      <c r="AU240" s="112"/>
      <c r="AV240" s="112"/>
      <c r="AW240" s="112"/>
      <c r="AX240" s="112"/>
      <c r="AY240" s="112"/>
      <c r="AZ240" s="112"/>
      <c r="BA240" s="112"/>
      <c r="BB240" s="112"/>
      <c r="BC240" s="112"/>
      <c r="BD240" s="112"/>
      <c r="BE240" s="112"/>
      <c r="BF240" s="112"/>
      <c r="BG240" s="112"/>
      <c r="BH240" s="112"/>
      <c r="BI240" s="112"/>
      <c r="BJ240" s="112"/>
      <c r="BK240" s="112"/>
      <c r="BL240" s="112"/>
      <c r="BM240" s="112"/>
      <c r="BN240" s="112"/>
      <c r="BO240" s="112"/>
      <c r="BP240" s="112"/>
    </row>
    <row r="241" spans="3:68" s="158" customFormat="1" ht="12.95" customHeight="1" x14ac:dyDescent="0.2">
      <c r="C241" s="157"/>
      <c r="D241" s="157"/>
      <c r="G241" s="157"/>
      <c r="S241" s="156"/>
      <c r="Z241" s="112"/>
      <c r="AA241" s="112"/>
      <c r="AB241" s="112"/>
      <c r="AC241" s="112"/>
      <c r="AD241" s="112"/>
      <c r="AE241" s="112"/>
      <c r="AF241" s="112"/>
      <c r="AG241" s="139"/>
      <c r="AH241" s="112"/>
      <c r="AI241" s="112"/>
      <c r="AJ241" s="112"/>
      <c r="AK241" s="112"/>
      <c r="AL241" s="112"/>
      <c r="AM241" s="112"/>
      <c r="AN241" s="112"/>
      <c r="AO241" s="112"/>
      <c r="AP241" s="112"/>
      <c r="AQ241" s="112"/>
      <c r="AR241" s="112"/>
      <c r="AS241" s="112"/>
      <c r="AT241" s="112"/>
      <c r="AU241" s="112"/>
      <c r="AV241" s="112"/>
      <c r="AW241" s="112"/>
      <c r="AX241" s="112"/>
      <c r="AY241" s="112"/>
      <c r="AZ241" s="112"/>
      <c r="BA241" s="112"/>
      <c r="BB241" s="112"/>
      <c r="BC241" s="112"/>
      <c r="BD241" s="112"/>
      <c r="BE241" s="112"/>
      <c r="BF241" s="112"/>
      <c r="BG241" s="112"/>
      <c r="BH241" s="112"/>
      <c r="BI241" s="112"/>
      <c r="BJ241" s="112"/>
      <c r="BK241" s="112"/>
      <c r="BL241" s="112"/>
      <c r="BM241" s="112"/>
      <c r="BN241" s="112"/>
      <c r="BO241" s="112"/>
      <c r="BP241" s="112"/>
    </row>
    <row r="242" spans="3:68" s="158" customFormat="1" ht="12.95" customHeight="1" x14ac:dyDescent="0.2">
      <c r="C242" s="157"/>
      <c r="D242" s="157"/>
      <c r="G242" s="157"/>
      <c r="S242" s="156"/>
      <c r="Z242" s="112"/>
      <c r="AA242" s="112"/>
      <c r="AB242" s="112"/>
      <c r="AC242" s="112"/>
      <c r="AD242" s="112"/>
      <c r="AE242" s="112"/>
      <c r="AF242" s="112"/>
      <c r="AG242" s="139"/>
      <c r="AH242" s="112"/>
      <c r="AI242" s="112"/>
      <c r="AJ242" s="112"/>
      <c r="AK242" s="112"/>
      <c r="AL242" s="112"/>
      <c r="AM242" s="112"/>
      <c r="AN242" s="112"/>
      <c r="AO242" s="112"/>
      <c r="AP242" s="112"/>
      <c r="AQ242" s="112"/>
      <c r="AR242" s="112"/>
      <c r="AS242" s="112"/>
      <c r="AT242" s="112"/>
      <c r="AU242" s="112"/>
      <c r="AV242" s="112"/>
      <c r="AW242" s="112"/>
      <c r="AX242" s="112"/>
      <c r="AY242" s="112"/>
      <c r="AZ242" s="112"/>
      <c r="BA242" s="112"/>
      <c r="BB242" s="112"/>
      <c r="BC242" s="112"/>
      <c r="BD242" s="112"/>
      <c r="BE242" s="112"/>
      <c r="BF242" s="112"/>
      <c r="BG242" s="112"/>
      <c r="BH242" s="112"/>
      <c r="BI242" s="112"/>
      <c r="BJ242" s="112"/>
      <c r="BK242" s="112"/>
      <c r="BL242" s="112"/>
      <c r="BM242" s="112"/>
      <c r="BN242" s="112"/>
      <c r="BO242" s="112"/>
      <c r="BP242" s="112"/>
    </row>
    <row r="243" spans="3:68" s="158" customFormat="1" ht="12.95" customHeight="1" x14ac:dyDescent="0.2">
      <c r="C243" s="157"/>
      <c r="D243" s="157"/>
      <c r="G243" s="157"/>
      <c r="S243" s="156"/>
      <c r="Z243" s="112"/>
      <c r="AA243" s="112"/>
      <c r="AB243" s="112"/>
      <c r="AC243" s="112"/>
      <c r="AD243" s="112"/>
      <c r="AE243" s="112"/>
      <c r="AF243" s="112"/>
      <c r="AG243" s="139"/>
      <c r="AH243" s="112"/>
      <c r="AI243" s="112"/>
      <c r="AJ243" s="112"/>
      <c r="AK243" s="112"/>
      <c r="AL243" s="112"/>
      <c r="AM243" s="112"/>
      <c r="AN243" s="112"/>
      <c r="AO243" s="112"/>
      <c r="AP243" s="112"/>
      <c r="AQ243" s="112"/>
      <c r="AR243" s="112"/>
      <c r="AS243" s="112"/>
      <c r="AT243" s="112"/>
      <c r="AU243" s="112"/>
      <c r="AV243" s="112"/>
      <c r="AW243" s="112"/>
      <c r="AX243" s="112"/>
      <c r="AY243" s="112"/>
      <c r="AZ243" s="112"/>
      <c r="BA243" s="112"/>
      <c r="BB243" s="112"/>
      <c r="BC243" s="112"/>
      <c r="BD243" s="112"/>
      <c r="BE243" s="112"/>
      <c r="BF243" s="112"/>
      <c r="BG243" s="112"/>
      <c r="BH243" s="112"/>
      <c r="BI243" s="112"/>
      <c r="BJ243" s="112"/>
      <c r="BK243" s="112"/>
      <c r="BL243" s="112"/>
      <c r="BM243" s="112"/>
      <c r="BN243" s="112"/>
      <c r="BO243" s="112"/>
      <c r="BP243" s="112"/>
    </row>
    <row r="244" spans="3:68" s="158" customFormat="1" ht="12.95" customHeight="1" x14ac:dyDescent="0.2">
      <c r="C244" s="157"/>
      <c r="D244" s="157"/>
      <c r="G244" s="157"/>
      <c r="S244" s="156"/>
      <c r="Z244" s="112"/>
      <c r="AA244" s="112"/>
      <c r="AB244" s="112"/>
      <c r="AC244" s="112"/>
      <c r="AD244" s="112"/>
      <c r="AE244" s="112"/>
      <c r="AF244" s="112"/>
      <c r="AG244" s="139"/>
      <c r="AH244" s="112"/>
      <c r="AI244" s="112"/>
      <c r="AJ244" s="112"/>
      <c r="AK244" s="112"/>
      <c r="AL244" s="112"/>
      <c r="AM244" s="112"/>
      <c r="AN244" s="112"/>
      <c r="AO244" s="112"/>
      <c r="AP244" s="112"/>
      <c r="AQ244" s="112"/>
      <c r="AR244" s="112"/>
      <c r="AS244" s="112"/>
      <c r="AT244" s="112"/>
      <c r="AU244" s="112"/>
      <c r="AV244" s="112"/>
      <c r="AW244" s="112"/>
      <c r="AX244" s="112"/>
      <c r="AY244" s="112"/>
      <c r="AZ244" s="112"/>
      <c r="BA244" s="112"/>
      <c r="BB244" s="112"/>
      <c r="BC244" s="112"/>
      <c r="BD244" s="112"/>
      <c r="BE244" s="112"/>
      <c r="BF244" s="112"/>
      <c r="BG244" s="112"/>
      <c r="BH244" s="112"/>
      <c r="BI244" s="112"/>
      <c r="BJ244" s="112"/>
      <c r="BK244" s="112"/>
      <c r="BL244" s="112"/>
      <c r="BM244" s="112"/>
      <c r="BN244" s="112"/>
      <c r="BO244" s="112"/>
      <c r="BP244" s="112"/>
    </row>
    <row r="245" spans="3:68" s="158" customFormat="1" ht="12.95" customHeight="1" x14ac:dyDescent="0.2">
      <c r="C245" s="157"/>
      <c r="D245" s="157"/>
      <c r="G245" s="157"/>
      <c r="S245" s="156"/>
      <c r="Z245" s="112"/>
      <c r="AA245" s="112"/>
      <c r="AB245" s="112"/>
      <c r="AC245" s="112"/>
      <c r="AD245" s="112"/>
      <c r="AE245" s="112"/>
      <c r="AF245" s="112"/>
      <c r="AG245" s="139"/>
      <c r="AH245" s="112"/>
      <c r="AI245" s="112"/>
      <c r="AJ245" s="112"/>
      <c r="AK245" s="112"/>
      <c r="AL245" s="112"/>
      <c r="AM245" s="112"/>
      <c r="AN245" s="112"/>
      <c r="AO245" s="112"/>
      <c r="AP245" s="112"/>
      <c r="AQ245" s="112"/>
      <c r="AR245" s="112"/>
      <c r="AS245" s="112"/>
      <c r="AT245" s="112"/>
      <c r="AU245" s="112"/>
      <c r="AV245" s="112"/>
      <c r="AW245" s="112"/>
      <c r="AX245" s="112"/>
      <c r="AY245" s="112"/>
      <c r="AZ245" s="112"/>
      <c r="BA245" s="112"/>
      <c r="BB245" s="112"/>
      <c r="BC245" s="112"/>
      <c r="BD245" s="112"/>
      <c r="BE245" s="112"/>
      <c r="BF245" s="112"/>
      <c r="BG245" s="112"/>
      <c r="BH245" s="112"/>
      <c r="BI245" s="112"/>
      <c r="BJ245" s="112"/>
      <c r="BK245" s="112"/>
      <c r="BL245" s="112"/>
      <c r="BM245" s="112"/>
      <c r="BN245" s="112"/>
      <c r="BO245" s="112"/>
      <c r="BP245" s="112"/>
    </row>
    <row r="246" spans="3:68" s="158" customFormat="1" ht="12.95" customHeight="1" x14ac:dyDescent="0.2">
      <c r="C246" s="157"/>
      <c r="D246" s="157"/>
      <c r="G246" s="157"/>
      <c r="S246" s="156"/>
      <c r="Z246" s="112"/>
      <c r="AA246" s="112"/>
      <c r="AB246" s="112"/>
      <c r="AC246" s="112"/>
      <c r="AD246" s="112"/>
      <c r="AE246" s="112"/>
      <c r="AF246" s="112"/>
      <c r="AG246" s="139"/>
      <c r="AH246" s="112"/>
      <c r="AI246" s="112"/>
      <c r="AJ246" s="112"/>
      <c r="AK246" s="112"/>
      <c r="AL246" s="112"/>
      <c r="AM246" s="112"/>
      <c r="AN246" s="112"/>
      <c r="AO246" s="112"/>
      <c r="AP246" s="112"/>
      <c r="AQ246" s="112"/>
      <c r="AR246" s="112"/>
      <c r="AS246" s="112"/>
      <c r="AT246" s="112"/>
      <c r="AU246" s="112"/>
      <c r="AV246" s="112"/>
      <c r="AW246" s="112"/>
      <c r="AX246" s="112"/>
      <c r="AY246" s="112"/>
      <c r="AZ246" s="112"/>
      <c r="BA246" s="112"/>
      <c r="BB246" s="112"/>
      <c r="BC246" s="112"/>
      <c r="BD246" s="112"/>
      <c r="BE246" s="112"/>
      <c r="BF246" s="112"/>
      <c r="BG246" s="112"/>
      <c r="BH246" s="112"/>
      <c r="BI246" s="112"/>
      <c r="BJ246" s="112"/>
      <c r="BK246" s="112"/>
      <c r="BL246" s="112"/>
      <c r="BM246" s="112"/>
      <c r="BN246" s="112"/>
      <c r="BO246" s="112"/>
      <c r="BP246" s="112"/>
    </row>
    <row r="247" spans="3:68" s="158" customFormat="1" ht="12.95" customHeight="1" x14ac:dyDescent="0.2">
      <c r="C247" s="157"/>
      <c r="D247" s="157"/>
      <c r="G247" s="157"/>
      <c r="S247" s="156"/>
      <c r="Z247" s="112"/>
      <c r="AA247" s="112"/>
      <c r="AB247" s="112"/>
      <c r="AC247" s="112"/>
      <c r="AD247" s="112"/>
      <c r="AE247" s="112"/>
      <c r="AF247" s="112"/>
      <c r="AG247" s="139"/>
      <c r="AH247" s="112"/>
      <c r="AI247" s="112"/>
      <c r="AJ247" s="112"/>
      <c r="AK247" s="112"/>
      <c r="AL247" s="112"/>
      <c r="AM247" s="112"/>
      <c r="AN247" s="112"/>
      <c r="AO247" s="112"/>
      <c r="AP247" s="112"/>
      <c r="AQ247" s="112"/>
      <c r="AR247" s="112"/>
      <c r="AS247" s="112"/>
      <c r="AT247" s="112"/>
      <c r="AU247" s="112"/>
      <c r="AV247" s="112"/>
      <c r="AW247" s="112"/>
      <c r="AX247" s="112"/>
      <c r="AY247" s="112"/>
      <c r="AZ247" s="112"/>
      <c r="BA247" s="112"/>
      <c r="BB247" s="112"/>
      <c r="BC247" s="112"/>
      <c r="BD247" s="112"/>
      <c r="BE247" s="112"/>
      <c r="BF247" s="112"/>
      <c r="BG247" s="112"/>
      <c r="BH247" s="112"/>
      <c r="BI247" s="112"/>
      <c r="BJ247" s="112"/>
      <c r="BK247" s="112"/>
      <c r="BL247" s="112"/>
      <c r="BM247" s="112"/>
      <c r="BN247" s="112"/>
      <c r="BO247" s="112"/>
      <c r="BP247" s="112"/>
    </row>
    <row r="248" spans="3:68" s="158" customFormat="1" ht="12.95" customHeight="1" x14ac:dyDescent="0.2">
      <c r="C248" s="157"/>
      <c r="D248" s="157"/>
      <c r="G248" s="157"/>
      <c r="S248" s="156"/>
      <c r="Z248" s="112"/>
      <c r="AA248" s="112"/>
      <c r="AB248" s="112"/>
      <c r="AC248" s="112"/>
      <c r="AD248" s="112"/>
      <c r="AE248" s="112"/>
      <c r="AF248" s="112"/>
      <c r="AG248" s="139"/>
      <c r="AH248" s="112"/>
      <c r="AI248" s="112"/>
      <c r="AJ248" s="112"/>
      <c r="AK248" s="112"/>
      <c r="AL248" s="112"/>
      <c r="AM248" s="112"/>
      <c r="AN248" s="112"/>
      <c r="AO248" s="112"/>
      <c r="AP248" s="112"/>
      <c r="AQ248" s="112"/>
      <c r="AR248" s="112"/>
      <c r="AS248" s="112"/>
      <c r="AT248" s="112"/>
      <c r="AU248" s="112"/>
      <c r="AV248" s="112"/>
      <c r="AW248" s="112"/>
      <c r="AX248" s="112"/>
      <c r="AY248" s="112"/>
      <c r="AZ248" s="112"/>
      <c r="BA248" s="112"/>
      <c r="BB248" s="112"/>
      <c r="BC248" s="112"/>
      <c r="BD248" s="112"/>
      <c r="BE248" s="112"/>
      <c r="BF248" s="112"/>
      <c r="BG248" s="112"/>
      <c r="BH248" s="112"/>
      <c r="BI248" s="112"/>
      <c r="BJ248" s="112"/>
      <c r="BK248" s="112"/>
      <c r="BL248" s="112"/>
      <c r="BM248" s="112"/>
      <c r="BN248" s="112"/>
      <c r="BO248" s="112"/>
      <c r="BP248" s="112"/>
    </row>
    <row r="249" spans="3:68" s="158" customFormat="1" ht="12.95" customHeight="1" x14ac:dyDescent="0.2">
      <c r="C249" s="157"/>
      <c r="D249" s="157"/>
      <c r="G249" s="157"/>
      <c r="S249" s="156"/>
      <c r="Z249" s="112"/>
      <c r="AA249" s="112"/>
      <c r="AB249" s="112"/>
      <c r="AC249" s="112"/>
      <c r="AD249" s="112"/>
      <c r="AE249" s="112"/>
      <c r="AF249" s="112"/>
      <c r="AG249" s="139"/>
      <c r="AH249" s="112"/>
      <c r="AI249" s="112"/>
      <c r="AJ249" s="112"/>
      <c r="AK249" s="112"/>
      <c r="AL249" s="112"/>
      <c r="AM249" s="112"/>
      <c r="AN249" s="112"/>
      <c r="AO249" s="112"/>
      <c r="AP249" s="112"/>
      <c r="AQ249" s="112"/>
      <c r="AR249" s="112"/>
      <c r="AS249" s="112"/>
      <c r="AT249" s="112"/>
      <c r="AU249" s="112"/>
      <c r="AV249" s="112"/>
      <c r="AW249" s="112"/>
      <c r="AX249" s="112"/>
      <c r="AY249" s="112"/>
      <c r="AZ249" s="112"/>
      <c r="BA249" s="112"/>
      <c r="BB249" s="112"/>
      <c r="BC249" s="112"/>
      <c r="BD249" s="112"/>
      <c r="BE249" s="112"/>
      <c r="BF249" s="112"/>
      <c r="BG249" s="112"/>
      <c r="BH249" s="112"/>
      <c r="BI249" s="112"/>
      <c r="BJ249" s="112"/>
      <c r="BK249" s="112"/>
      <c r="BL249" s="112"/>
      <c r="BM249" s="112"/>
      <c r="BN249" s="112"/>
      <c r="BO249" s="112"/>
      <c r="BP249" s="112"/>
    </row>
    <row r="250" spans="3:68" s="158" customFormat="1" ht="12.95" customHeight="1" x14ac:dyDescent="0.2">
      <c r="C250" s="157"/>
      <c r="D250" s="157"/>
      <c r="G250" s="157"/>
      <c r="S250" s="156"/>
      <c r="Z250" s="112"/>
      <c r="AA250" s="112"/>
      <c r="AB250" s="112"/>
      <c r="AC250" s="112"/>
      <c r="AD250" s="112"/>
      <c r="AE250" s="112"/>
      <c r="AF250" s="112"/>
      <c r="AG250" s="139"/>
      <c r="AH250" s="112"/>
      <c r="AI250" s="112"/>
      <c r="AJ250" s="112"/>
      <c r="AK250" s="112"/>
      <c r="AL250" s="112"/>
      <c r="AM250" s="112"/>
      <c r="AN250" s="112"/>
      <c r="AO250" s="112"/>
      <c r="AP250" s="112"/>
      <c r="AQ250" s="112"/>
      <c r="AR250" s="112"/>
      <c r="AS250" s="112"/>
      <c r="AT250" s="112"/>
      <c r="AU250" s="112"/>
      <c r="AV250" s="112"/>
      <c r="AW250" s="112"/>
      <c r="AX250" s="112"/>
      <c r="AY250" s="112"/>
      <c r="AZ250" s="112"/>
      <c r="BA250" s="112"/>
      <c r="BB250" s="112"/>
      <c r="BC250" s="112"/>
      <c r="BD250" s="112"/>
      <c r="BE250" s="112"/>
      <c r="BF250" s="112"/>
      <c r="BG250" s="112"/>
      <c r="BH250" s="112"/>
      <c r="BI250" s="112"/>
      <c r="BJ250" s="112"/>
      <c r="BK250" s="112"/>
      <c r="BL250" s="112"/>
      <c r="BM250" s="112"/>
      <c r="BN250" s="112"/>
      <c r="BO250" s="112"/>
      <c r="BP250" s="112"/>
    </row>
    <row r="251" spans="3:68" s="158" customFormat="1" ht="12.95" customHeight="1" x14ac:dyDescent="0.2">
      <c r="C251" s="157"/>
      <c r="D251" s="157"/>
      <c r="G251" s="157"/>
      <c r="S251" s="156"/>
      <c r="Z251" s="112"/>
      <c r="AA251" s="112"/>
      <c r="AB251" s="112"/>
      <c r="AC251" s="112"/>
      <c r="AD251" s="112"/>
      <c r="AE251" s="112"/>
      <c r="AF251" s="112"/>
      <c r="AG251" s="139"/>
      <c r="AH251" s="112"/>
      <c r="AI251" s="112"/>
      <c r="AJ251" s="112"/>
      <c r="AK251" s="112"/>
      <c r="AL251" s="112"/>
      <c r="AM251" s="112"/>
      <c r="AN251" s="112"/>
      <c r="AO251" s="112"/>
      <c r="AP251" s="112"/>
      <c r="AQ251" s="112"/>
      <c r="AR251" s="112"/>
      <c r="AS251" s="112"/>
      <c r="AT251" s="112"/>
      <c r="AU251" s="112"/>
      <c r="AV251" s="112"/>
      <c r="AW251" s="112"/>
      <c r="AX251" s="112"/>
      <c r="AY251" s="112"/>
      <c r="AZ251" s="112"/>
      <c r="BA251" s="112"/>
      <c r="BB251" s="112"/>
      <c r="BC251" s="112"/>
      <c r="BD251" s="112"/>
      <c r="BE251" s="112"/>
      <c r="BF251" s="112"/>
      <c r="BG251" s="112"/>
      <c r="BH251" s="112"/>
      <c r="BI251" s="112"/>
      <c r="BJ251" s="112"/>
      <c r="BK251" s="112"/>
      <c r="BL251" s="112"/>
      <c r="BM251" s="112"/>
      <c r="BN251" s="112"/>
      <c r="BO251" s="112"/>
      <c r="BP251" s="112"/>
    </row>
    <row r="252" spans="3:68" s="158" customFormat="1" ht="12.95" customHeight="1" x14ac:dyDescent="0.2">
      <c r="C252" s="157"/>
      <c r="D252" s="157"/>
      <c r="G252" s="157"/>
      <c r="S252" s="156"/>
      <c r="Z252" s="112"/>
      <c r="AA252" s="112"/>
      <c r="AB252" s="112"/>
      <c r="AC252" s="112"/>
      <c r="AD252" s="112"/>
      <c r="AE252" s="112"/>
      <c r="AF252" s="112"/>
      <c r="AG252" s="139"/>
      <c r="AH252" s="112"/>
      <c r="AI252" s="112"/>
      <c r="AJ252" s="112"/>
      <c r="AK252" s="112"/>
      <c r="AL252" s="112"/>
      <c r="AM252" s="112"/>
      <c r="AN252" s="112"/>
      <c r="AO252" s="112"/>
      <c r="AP252" s="112"/>
      <c r="AQ252" s="112"/>
      <c r="AR252" s="112"/>
      <c r="AS252" s="112"/>
      <c r="AT252" s="112"/>
      <c r="AU252" s="112"/>
      <c r="AV252" s="112"/>
      <c r="AW252" s="112"/>
      <c r="AX252" s="112"/>
      <c r="AY252" s="112"/>
      <c r="AZ252" s="112"/>
      <c r="BA252" s="112"/>
      <c r="BB252" s="112"/>
      <c r="BC252" s="112"/>
      <c r="BD252" s="112"/>
      <c r="BE252" s="112"/>
      <c r="BF252" s="112"/>
      <c r="BG252" s="112"/>
      <c r="BH252" s="112"/>
      <c r="BI252" s="112"/>
      <c r="BJ252" s="112"/>
      <c r="BK252" s="112"/>
      <c r="BL252" s="112"/>
      <c r="BM252" s="112"/>
      <c r="BN252" s="112"/>
      <c r="BO252" s="112"/>
      <c r="BP252" s="112"/>
    </row>
    <row r="253" spans="3:68" s="158" customFormat="1" ht="12.95" customHeight="1" x14ac:dyDescent="0.2">
      <c r="C253" s="157"/>
      <c r="D253" s="157"/>
      <c r="G253" s="157"/>
      <c r="S253" s="156"/>
      <c r="Z253" s="112"/>
      <c r="AA253" s="112"/>
      <c r="AB253" s="112"/>
      <c r="AC253" s="112"/>
      <c r="AD253" s="112"/>
      <c r="AE253" s="112"/>
      <c r="AF253" s="112"/>
      <c r="AG253" s="139"/>
      <c r="AH253" s="112"/>
      <c r="AI253" s="112"/>
      <c r="AJ253" s="112"/>
      <c r="AK253" s="112"/>
      <c r="AL253" s="112"/>
      <c r="AM253" s="112"/>
      <c r="AN253" s="112"/>
      <c r="AO253" s="112"/>
      <c r="AP253" s="112"/>
      <c r="AQ253" s="112"/>
      <c r="AR253" s="112"/>
      <c r="AS253" s="112"/>
      <c r="AT253" s="112"/>
      <c r="AU253" s="112"/>
      <c r="AV253" s="112"/>
      <c r="AW253" s="112"/>
      <c r="AX253" s="112"/>
      <c r="AY253" s="112"/>
      <c r="AZ253" s="112"/>
      <c r="BA253" s="112"/>
      <c r="BB253" s="112"/>
      <c r="BC253" s="112"/>
      <c r="BD253" s="112"/>
      <c r="BE253" s="112"/>
      <c r="BF253" s="112"/>
      <c r="BG253" s="112"/>
      <c r="BH253" s="112"/>
      <c r="BI253" s="112"/>
      <c r="BJ253" s="112"/>
      <c r="BK253" s="112"/>
      <c r="BL253" s="112"/>
      <c r="BM253" s="112"/>
      <c r="BN253" s="112"/>
      <c r="BO253" s="112"/>
      <c r="BP253" s="112"/>
    </row>
    <row r="254" spans="3:68" s="158" customFormat="1" ht="12.95" customHeight="1" x14ac:dyDescent="0.2">
      <c r="C254" s="157"/>
      <c r="D254" s="157"/>
      <c r="G254" s="157"/>
      <c r="S254" s="156"/>
      <c r="Z254" s="112"/>
      <c r="AA254" s="112"/>
      <c r="AB254" s="112"/>
      <c r="AC254" s="112"/>
      <c r="AD254" s="112"/>
      <c r="AE254" s="112"/>
      <c r="AF254" s="112"/>
      <c r="AG254" s="139"/>
      <c r="AH254" s="112"/>
      <c r="AI254" s="112"/>
      <c r="AJ254" s="112"/>
      <c r="AK254" s="112"/>
      <c r="AL254" s="112"/>
      <c r="AM254" s="112"/>
      <c r="AN254" s="112"/>
      <c r="AO254" s="112"/>
      <c r="AP254" s="112"/>
      <c r="AQ254" s="112"/>
      <c r="AR254" s="112"/>
      <c r="AS254" s="112"/>
      <c r="AT254" s="112"/>
      <c r="AU254" s="112"/>
      <c r="AV254" s="112"/>
      <c r="AW254" s="112"/>
      <c r="AX254" s="112"/>
      <c r="AY254" s="112"/>
      <c r="AZ254" s="112"/>
      <c r="BA254" s="112"/>
      <c r="BB254" s="112"/>
      <c r="BC254" s="112"/>
      <c r="BD254" s="112"/>
      <c r="BE254" s="112"/>
      <c r="BF254" s="112"/>
      <c r="BG254" s="112"/>
      <c r="BH254" s="112"/>
      <c r="BI254" s="112"/>
      <c r="BJ254" s="112"/>
      <c r="BK254" s="112"/>
      <c r="BL254" s="112"/>
      <c r="BM254" s="112"/>
      <c r="BN254" s="112"/>
      <c r="BO254" s="112"/>
      <c r="BP254" s="112"/>
    </row>
    <row r="255" spans="3:68" s="158" customFormat="1" ht="12.95" customHeight="1" x14ac:dyDescent="0.2">
      <c r="C255" s="157"/>
      <c r="D255" s="157"/>
      <c r="G255" s="157"/>
      <c r="S255" s="156"/>
      <c r="Z255" s="112"/>
      <c r="AA255" s="112"/>
      <c r="AB255" s="112"/>
      <c r="AC255" s="112"/>
      <c r="AD255" s="112"/>
      <c r="AE255" s="112"/>
      <c r="AF255" s="112"/>
      <c r="AG255" s="139"/>
      <c r="AH255" s="112"/>
      <c r="AI255" s="112"/>
      <c r="AJ255" s="112"/>
      <c r="AK255" s="112"/>
      <c r="AL255" s="112"/>
      <c r="AM255" s="112"/>
      <c r="AN255" s="112"/>
      <c r="AO255" s="112"/>
      <c r="AP255" s="112"/>
      <c r="AQ255" s="112"/>
      <c r="AR255" s="112"/>
      <c r="AS255" s="112"/>
      <c r="AT255" s="112"/>
      <c r="AU255" s="112"/>
      <c r="AV255" s="112"/>
      <c r="AW255" s="112"/>
      <c r="AX255" s="112"/>
      <c r="AY255" s="112"/>
      <c r="AZ255" s="112"/>
      <c r="BA255" s="112"/>
      <c r="BB255" s="112"/>
      <c r="BC255" s="112"/>
      <c r="BD255" s="112"/>
      <c r="BE255" s="112"/>
      <c r="BF255" s="112"/>
      <c r="BG255" s="112"/>
      <c r="BH255" s="112"/>
      <c r="BI255" s="112"/>
      <c r="BJ255" s="112"/>
      <c r="BK255" s="112"/>
      <c r="BL255" s="112"/>
      <c r="BM255" s="112"/>
      <c r="BN255" s="112"/>
      <c r="BO255" s="112"/>
      <c r="BP255" s="112"/>
    </row>
    <row r="256" spans="3:68" s="158" customFormat="1" ht="12.95" customHeight="1" x14ac:dyDescent="0.2">
      <c r="C256" s="157"/>
      <c r="D256" s="157"/>
      <c r="G256" s="157"/>
      <c r="S256" s="156"/>
      <c r="Z256" s="112"/>
      <c r="AA256" s="112"/>
      <c r="AB256" s="112"/>
      <c r="AC256" s="112"/>
      <c r="AD256" s="112"/>
      <c r="AE256" s="112"/>
      <c r="AF256" s="112"/>
      <c r="AG256" s="139"/>
      <c r="AH256" s="112"/>
      <c r="AI256" s="112"/>
      <c r="AJ256" s="112"/>
      <c r="AK256" s="112"/>
      <c r="AL256" s="112"/>
      <c r="AM256" s="112"/>
      <c r="AN256" s="112"/>
      <c r="AO256" s="112"/>
      <c r="AP256" s="112"/>
      <c r="AQ256" s="112"/>
      <c r="AR256" s="112"/>
      <c r="AS256" s="112"/>
      <c r="AT256" s="112"/>
      <c r="AU256" s="112"/>
      <c r="AV256" s="112"/>
      <c r="AW256" s="112"/>
      <c r="AX256" s="112"/>
      <c r="AY256" s="112"/>
      <c r="AZ256" s="112"/>
      <c r="BA256" s="112"/>
      <c r="BB256" s="112"/>
      <c r="BC256" s="112"/>
      <c r="BD256" s="112"/>
      <c r="BE256" s="112"/>
      <c r="BF256" s="112"/>
      <c r="BG256" s="112"/>
      <c r="BH256" s="112"/>
      <c r="BI256" s="112"/>
      <c r="BJ256" s="112"/>
      <c r="BK256" s="112"/>
      <c r="BL256" s="112"/>
      <c r="BM256" s="112"/>
      <c r="BN256" s="112"/>
      <c r="BO256" s="112"/>
      <c r="BP256" s="112"/>
    </row>
    <row r="257" spans="3:68" s="158" customFormat="1" ht="12.95" customHeight="1" x14ac:dyDescent="0.2">
      <c r="C257" s="157"/>
      <c r="D257" s="157"/>
      <c r="G257" s="157"/>
      <c r="S257" s="156"/>
      <c r="Z257" s="112"/>
      <c r="AA257" s="112"/>
      <c r="AB257" s="112"/>
      <c r="AC257" s="112"/>
      <c r="AD257" s="112"/>
      <c r="AE257" s="112"/>
      <c r="AF257" s="112"/>
      <c r="AG257" s="139"/>
      <c r="AH257" s="112"/>
      <c r="AI257" s="112"/>
      <c r="AJ257" s="112"/>
      <c r="AK257" s="112"/>
      <c r="AL257" s="112"/>
      <c r="AM257" s="112"/>
      <c r="AN257" s="112"/>
      <c r="AO257" s="112"/>
      <c r="AP257" s="112"/>
      <c r="AQ257" s="112"/>
      <c r="AR257" s="112"/>
      <c r="AS257" s="112"/>
      <c r="AT257" s="112"/>
      <c r="AU257" s="112"/>
      <c r="AV257" s="112"/>
      <c r="AW257" s="112"/>
      <c r="AX257" s="112"/>
      <c r="AY257" s="112"/>
      <c r="AZ257" s="112"/>
      <c r="BA257" s="112"/>
      <c r="BB257" s="112"/>
      <c r="BC257" s="112"/>
      <c r="BD257" s="112"/>
      <c r="BE257" s="112"/>
      <c r="BF257" s="112"/>
      <c r="BG257" s="112"/>
      <c r="BH257" s="112"/>
      <c r="BI257" s="112"/>
      <c r="BJ257" s="112"/>
      <c r="BK257" s="112"/>
      <c r="BL257" s="112"/>
      <c r="BM257" s="112"/>
      <c r="BN257" s="112"/>
      <c r="BO257" s="112"/>
      <c r="BP257" s="112"/>
    </row>
    <row r="258" spans="3:68" s="158" customFormat="1" ht="12.95" customHeight="1" x14ac:dyDescent="0.2">
      <c r="C258" s="157"/>
      <c r="D258" s="157"/>
      <c r="G258" s="157"/>
      <c r="S258" s="156"/>
      <c r="Z258" s="112"/>
      <c r="AA258" s="112"/>
      <c r="AB258" s="112"/>
      <c r="AC258" s="112"/>
      <c r="AD258" s="112"/>
      <c r="AE258" s="112"/>
      <c r="AF258" s="112"/>
      <c r="AG258" s="139"/>
      <c r="AH258" s="112"/>
      <c r="AI258" s="112"/>
      <c r="AJ258" s="112"/>
      <c r="AK258" s="112"/>
      <c r="AL258" s="112"/>
      <c r="AM258" s="112"/>
      <c r="AN258" s="112"/>
      <c r="AO258" s="112"/>
      <c r="AP258" s="112"/>
      <c r="AQ258" s="112"/>
      <c r="AR258" s="112"/>
      <c r="AS258" s="112"/>
      <c r="AT258" s="112"/>
      <c r="AU258" s="112"/>
      <c r="AV258" s="112"/>
      <c r="AW258" s="112"/>
      <c r="AX258" s="112"/>
      <c r="AY258" s="112"/>
      <c r="AZ258" s="112"/>
      <c r="BA258" s="112"/>
      <c r="BB258" s="112"/>
      <c r="BC258" s="112"/>
      <c r="BD258" s="112"/>
      <c r="BE258" s="112"/>
      <c r="BF258" s="112"/>
      <c r="BG258" s="112"/>
      <c r="BH258" s="112"/>
      <c r="BI258" s="112"/>
      <c r="BJ258" s="112"/>
      <c r="BK258" s="112"/>
      <c r="BL258" s="112"/>
      <c r="BM258" s="112"/>
      <c r="BN258" s="112"/>
      <c r="BO258" s="112"/>
      <c r="BP258" s="112"/>
    </row>
    <row r="259" spans="3:68" s="158" customFormat="1" ht="12.95" customHeight="1" x14ac:dyDescent="0.2">
      <c r="C259" s="157"/>
      <c r="D259" s="157"/>
      <c r="G259" s="157"/>
      <c r="S259" s="156"/>
      <c r="Z259" s="112"/>
      <c r="AA259" s="112"/>
      <c r="AB259" s="112"/>
      <c r="AC259" s="112"/>
      <c r="AD259" s="112"/>
      <c r="AE259" s="112"/>
      <c r="AF259" s="112"/>
      <c r="AG259" s="139"/>
      <c r="AH259" s="112"/>
      <c r="AI259" s="112"/>
      <c r="AJ259" s="112"/>
      <c r="AK259" s="112"/>
      <c r="AL259" s="112"/>
      <c r="AM259" s="112"/>
      <c r="AN259" s="112"/>
      <c r="AO259" s="112"/>
      <c r="AP259" s="112"/>
      <c r="AQ259" s="112"/>
      <c r="AR259" s="112"/>
      <c r="AS259" s="112"/>
      <c r="AT259" s="112"/>
      <c r="AU259" s="112"/>
      <c r="AV259" s="112"/>
      <c r="AW259" s="112"/>
      <c r="AX259" s="112"/>
      <c r="AY259" s="112"/>
      <c r="AZ259" s="112"/>
      <c r="BA259" s="112"/>
      <c r="BB259" s="112"/>
      <c r="BC259" s="112"/>
      <c r="BD259" s="112"/>
      <c r="BE259" s="112"/>
      <c r="BF259" s="112"/>
      <c r="BG259" s="112"/>
      <c r="BH259" s="112"/>
      <c r="BI259" s="112"/>
      <c r="BJ259" s="112"/>
      <c r="BK259" s="112"/>
      <c r="BL259" s="112"/>
      <c r="BM259" s="112"/>
      <c r="BN259" s="112"/>
      <c r="BO259" s="112"/>
      <c r="BP259" s="112"/>
    </row>
    <row r="260" spans="3:68" s="158" customFormat="1" ht="12.95" customHeight="1" x14ac:dyDescent="0.2">
      <c r="C260" s="157"/>
      <c r="D260" s="157"/>
      <c r="G260" s="157"/>
      <c r="S260" s="156"/>
      <c r="Z260" s="112"/>
      <c r="AA260" s="112"/>
      <c r="AB260" s="112"/>
      <c r="AC260" s="112"/>
      <c r="AD260" s="112"/>
      <c r="AE260" s="112"/>
      <c r="AF260" s="112"/>
      <c r="AG260" s="139"/>
      <c r="AH260" s="112"/>
      <c r="AI260" s="112"/>
      <c r="AJ260" s="112"/>
      <c r="AK260" s="112"/>
      <c r="AL260" s="112"/>
      <c r="AM260" s="112"/>
      <c r="AN260" s="112"/>
      <c r="AO260" s="112"/>
      <c r="AP260" s="112"/>
      <c r="AQ260" s="112"/>
      <c r="AR260" s="112"/>
      <c r="AS260" s="112"/>
      <c r="AT260" s="112"/>
      <c r="AU260" s="112"/>
      <c r="AV260" s="112"/>
      <c r="AW260" s="112"/>
      <c r="AX260" s="112"/>
      <c r="AY260" s="112"/>
      <c r="AZ260" s="112"/>
      <c r="BA260" s="112"/>
      <c r="BB260" s="112"/>
      <c r="BC260" s="112"/>
      <c r="BD260" s="112"/>
      <c r="BE260" s="112"/>
      <c r="BF260" s="112"/>
      <c r="BG260" s="112"/>
      <c r="BH260" s="112"/>
      <c r="BI260" s="112"/>
      <c r="BJ260" s="112"/>
      <c r="BK260" s="112"/>
      <c r="BL260" s="112"/>
      <c r="BM260" s="112"/>
      <c r="BN260" s="112"/>
      <c r="BO260" s="112"/>
      <c r="BP260" s="112"/>
    </row>
    <row r="261" spans="3:68" s="158" customFormat="1" ht="12.95" customHeight="1" x14ac:dyDescent="0.2">
      <c r="C261" s="157"/>
      <c r="D261" s="157"/>
      <c r="G261" s="157"/>
      <c r="S261" s="156"/>
      <c r="Z261" s="112"/>
      <c r="AA261" s="112"/>
      <c r="AB261" s="112"/>
      <c r="AC261" s="112"/>
      <c r="AD261" s="112"/>
      <c r="AE261" s="112"/>
      <c r="AF261" s="112"/>
      <c r="AG261" s="139"/>
      <c r="AH261" s="112"/>
      <c r="AI261" s="112"/>
      <c r="AJ261" s="112"/>
      <c r="AK261" s="112"/>
      <c r="AL261" s="112"/>
      <c r="AM261" s="112"/>
      <c r="AN261" s="112"/>
      <c r="AO261" s="112"/>
      <c r="AP261" s="112"/>
      <c r="AQ261" s="112"/>
      <c r="AR261" s="112"/>
      <c r="AS261" s="112"/>
      <c r="AT261" s="112"/>
      <c r="AU261" s="112"/>
      <c r="AV261" s="112"/>
      <c r="AW261" s="112"/>
      <c r="AX261" s="112"/>
      <c r="AY261" s="112"/>
      <c r="AZ261" s="112"/>
      <c r="BA261" s="112"/>
      <c r="BB261" s="112"/>
      <c r="BC261" s="112"/>
      <c r="BD261" s="112"/>
      <c r="BE261" s="112"/>
      <c r="BF261" s="112"/>
      <c r="BG261" s="112"/>
      <c r="BH261" s="112"/>
      <c r="BI261" s="112"/>
      <c r="BJ261" s="112"/>
      <c r="BK261" s="112"/>
      <c r="BL261" s="112"/>
      <c r="BM261" s="112"/>
      <c r="BN261" s="112"/>
      <c r="BO261" s="112"/>
      <c r="BP261" s="112"/>
    </row>
    <row r="262" spans="3:68" s="158" customFormat="1" ht="12.95" customHeight="1" x14ac:dyDescent="0.2">
      <c r="C262" s="157"/>
      <c r="D262" s="157"/>
      <c r="G262" s="157"/>
      <c r="S262" s="156"/>
      <c r="Z262" s="112"/>
      <c r="AA262" s="112"/>
      <c r="AB262" s="112"/>
      <c r="AC262" s="112"/>
      <c r="AD262" s="112"/>
      <c r="AE262" s="112"/>
      <c r="AF262" s="112"/>
      <c r="AG262" s="139"/>
      <c r="AH262" s="112"/>
      <c r="AI262" s="112"/>
      <c r="AJ262" s="112"/>
      <c r="AK262" s="112"/>
      <c r="AL262" s="112"/>
      <c r="AM262" s="112"/>
      <c r="AN262" s="112"/>
      <c r="AO262" s="112"/>
      <c r="AP262" s="112"/>
      <c r="AQ262" s="112"/>
      <c r="AR262" s="112"/>
      <c r="AS262" s="112"/>
      <c r="AT262" s="112"/>
      <c r="AU262" s="112"/>
      <c r="AV262" s="112"/>
      <c r="AW262" s="112"/>
      <c r="AX262" s="112"/>
      <c r="AY262" s="112"/>
      <c r="AZ262" s="112"/>
      <c r="BA262" s="112"/>
      <c r="BB262" s="112"/>
      <c r="BC262" s="112"/>
      <c r="BD262" s="112"/>
      <c r="BE262" s="112"/>
      <c r="BF262" s="112"/>
      <c r="BG262" s="112"/>
      <c r="BH262" s="112"/>
      <c r="BI262" s="112"/>
      <c r="BJ262" s="112"/>
      <c r="BK262" s="112"/>
      <c r="BL262" s="112"/>
      <c r="BM262" s="112"/>
      <c r="BN262" s="112"/>
      <c r="BO262" s="112"/>
      <c r="BP262" s="112"/>
    </row>
    <row r="263" spans="3:68" s="158" customFormat="1" ht="12.95" customHeight="1" x14ac:dyDescent="0.2">
      <c r="C263" s="157"/>
      <c r="D263" s="157"/>
      <c r="G263" s="157"/>
      <c r="S263" s="156"/>
      <c r="Z263" s="112"/>
      <c r="AA263" s="112"/>
      <c r="AB263" s="112"/>
      <c r="AC263" s="112"/>
      <c r="AD263" s="112"/>
      <c r="AE263" s="112"/>
      <c r="AF263" s="112"/>
      <c r="AG263" s="139"/>
      <c r="AH263" s="112"/>
      <c r="AI263" s="112"/>
      <c r="AJ263" s="112"/>
      <c r="AK263" s="112"/>
      <c r="AL263" s="112"/>
      <c r="AM263" s="112"/>
      <c r="AN263" s="112"/>
      <c r="AO263" s="112"/>
      <c r="AP263" s="112"/>
      <c r="AQ263" s="112"/>
      <c r="AR263" s="112"/>
      <c r="AS263" s="112"/>
      <c r="AT263" s="112"/>
      <c r="AU263" s="112"/>
      <c r="AV263" s="112"/>
      <c r="AW263" s="112"/>
      <c r="AX263" s="112"/>
      <c r="AY263" s="112"/>
      <c r="AZ263" s="112"/>
      <c r="BA263" s="112"/>
      <c r="BB263" s="112"/>
      <c r="BC263" s="112"/>
      <c r="BD263" s="112"/>
      <c r="BE263" s="112"/>
      <c r="BF263" s="112"/>
      <c r="BG263" s="112"/>
      <c r="BH263" s="112"/>
      <c r="BI263" s="112"/>
      <c r="BJ263" s="112"/>
      <c r="BK263" s="112"/>
      <c r="BL263" s="112"/>
      <c r="BM263" s="112"/>
      <c r="BN263" s="112"/>
      <c r="BO263" s="112"/>
      <c r="BP263" s="112"/>
    </row>
    <row r="264" spans="3:68" s="158" customFormat="1" ht="12.95" customHeight="1" x14ac:dyDescent="0.2">
      <c r="C264" s="157"/>
      <c r="D264" s="157"/>
      <c r="G264" s="157"/>
      <c r="S264" s="156"/>
      <c r="Z264" s="112"/>
      <c r="AA264" s="112"/>
      <c r="AB264" s="112"/>
      <c r="AC264" s="112"/>
      <c r="AD264" s="112"/>
      <c r="AE264" s="112"/>
      <c r="AF264" s="112"/>
      <c r="AG264" s="139"/>
      <c r="AH264" s="112"/>
      <c r="AI264" s="112"/>
      <c r="AJ264" s="112"/>
      <c r="AK264" s="112"/>
      <c r="AL264" s="112"/>
      <c r="AM264" s="112"/>
      <c r="AN264" s="112"/>
      <c r="AO264" s="112"/>
      <c r="AP264" s="112"/>
      <c r="AQ264" s="112"/>
      <c r="AR264" s="112"/>
      <c r="AS264" s="112"/>
      <c r="AT264" s="112"/>
      <c r="AU264" s="112"/>
      <c r="AV264" s="112"/>
      <c r="AW264" s="112"/>
      <c r="AX264" s="112"/>
      <c r="AY264" s="112"/>
      <c r="AZ264" s="112"/>
      <c r="BA264" s="112"/>
      <c r="BB264" s="112"/>
      <c r="BC264" s="112"/>
      <c r="BD264" s="112"/>
      <c r="BE264" s="112"/>
      <c r="BF264" s="112"/>
      <c r="BG264" s="112"/>
      <c r="BH264" s="112"/>
      <c r="BI264" s="112"/>
      <c r="BJ264" s="112"/>
      <c r="BK264" s="112"/>
      <c r="BL264" s="112"/>
      <c r="BM264" s="112"/>
      <c r="BN264" s="112"/>
      <c r="BO264" s="112"/>
      <c r="BP264" s="112"/>
    </row>
    <row r="265" spans="3:68" s="158" customFormat="1" ht="12.95" customHeight="1" x14ac:dyDescent="0.2">
      <c r="C265" s="157"/>
      <c r="D265" s="157"/>
      <c r="G265" s="157"/>
      <c r="S265" s="156"/>
      <c r="Z265" s="112"/>
      <c r="AA265" s="112"/>
      <c r="AB265" s="112"/>
      <c r="AC265" s="112"/>
      <c r="AD265" s="112"/>
      <c r="AE265" s="112"/>
      <c r="AF265" s="112"/>
      <c r="AG265" s="139"/>
      <c r="AH265" s="112"/>
      <c r="AI265" s="112"/>
      <c r="AJ265" s="112"/>
      <c r="AK265" s="112"/>
      <c r="AL265" s="112"/>
      <c r="AM265" s="112"/>
      <c r="AN265" s="112"/>
      <c r="AO265" s="112"/>
      <c r="AP265" s="112"/>
      <c r="AQ265" s="112"/>
      <c r="AR265" s="112"/>
      <c r="AS265" s="112"/>
      <c r="AT265" s="112"/>
      <c r="AU265" s="112"/>
      <c r="AV265" s="112"/>
      <c r="AW265" s="112"/>
      <c r="AX265" s="112"/>
      <c r="AY265" s="112"/>
      <c r="AZ265" s="112"/>
      <c r="BA265" s="112"/>
      <c r="BB265" s="112"/>
      <c r="BC265" s="112"/>
      <c r="BD265" s="112"/>
      <c r="BE265" s="112"/>
      <c r="BF265" s="112"/>
      <c r="BG265" s="112"/>
      <c r="BH265" s="112"/>
      <c r="BI265" s="112"/>
      <c r="BJ265" s="112"/>
      <c r="BK265" s="112"/>
      <c r="BL265" s="112"/>
      <c r="BM265" s="112"/>
      <c r="BN265" s="112"/>
      <c r="BO265" s="112"/>
      <c r="BP265" s="112"/>
    </row>
    <row r="266" spans="3:68" s="158" customFormat="1" ht="12.95" customHeight="1" x14ac:dyDescent="0.2">
      <c r="C266" s="157"/>
      <c r="D266" s="157"/>
      <c r="G266" s="157"/>
      <c r="S266" s="156"/>
      <c r="Z266" s="112"/>
      <c r="AA266" s="112"/>
      <c r="AB266" s="112"/>
      <c r="AC266" s="112"/>
      <c r="AD266" s="112"/>
      <c r="AE266" s="112"/>
      <c r="AF266" s="112"/>
      <c r="AG266" s="139"/>
      <c r="AH266" s="112"/>
      <c r="AI266" s="112"/>
      <c r="AJ266" s="112"/>
      <c r="AK266" s="112"/>
      <c r="AL266" s="112"/>
      <c r="AM266" s="112"/>
      <c r="AN266" s="112"/>
      <c r="AO266" s="112"/>
      <c r="AP266" s="112"/>
      <c r="AQ266" s="112"/>
      <c r="AR266" s="112"/>
      <c r="AS266" s="112"/>
      <c r="AT266" s="112"/>
      <c r="AU266" s="112"/>
      <c r="AV266" s="112"/>
      <c r="AW266" s="112"/>
      <c r="AX266" s="112"/>
      <c r="AY266" s="112"/>
      <c r="AZ266" s="112"/>
      <c r="BA266" s="112"/>
      <c r="BB266" s="112"/>
      <c r="BC266" s="112"/>
      <c r="BD266" s="112"/>
      <c r="BE266" s="112"/>
      <c r="BF266" s="112"/>
      <c r="BG266" s="112"/>
      <c r="BH266" s="112"/>
      <c r="BI266" s="112"/>
      <c r="BJ266" s="112"/>
      <c r="BK266" s="112"/>
      <c r="BL266" s="112"/>
      <c r="BM266" s="112"/>
      <c r="BN266" s="112"/>
      <c r="BO266" s="112"/>
      <c r="BP266" s="112"/>
    </row>
    <row r="267" spans="3:68" s="158" customFormat="1" ht="12.95" customHeight="1" x14ac:dyDescent="0.2">
      <c r="C267" s="157"/>
      <c r="D267" s="157"/>
      <c r="G267" s="157"/>
      <c r="S267" s="156"/>
      <c r="Z267" s="112"/>
      <c r="AA267" s="112"/>
      <c r="AB267" s="112"/>
      <c r="AC267" s="112"/>
      <c r="AD267" s="112"/>
      <c r="AE267" s="112"/>
      <c r="AF267" s="112"/>
      <c r="AG267" s="139"/>
      <c r="AH267" s="112"/>
      <c r="AI267" s="112"/>
      <c r="AJ267" s="112"/>
      <c r="AK267" s="112"/>
      <c r="AL267" s="112"/>
      <c r="AM267" s="112"/>
      <c r="AN267" s="112"/>
      <c r="AO267" s="112"/>
      <c r="AP267" s="112"/>
      <c r="AQ267" s="112"/>
      <c r="AR267" s="112"/>
      <c r="AS267" s="112"/>
      <c r="AT267" s="112"/>
      <c r="AU267" s="112"/>
      <c r="AV267" s="112"/>
      <c r="AW267" s="112"/>
      <c r="AX267" s="112"/>
      <c r="AY267" s="112"/>
      <c r="AZ267" s="112"/>
      <c r="BA267" s="112"/>
      <c r="BB267" s="112"/>
      <c r="BC267" s="112"/>
      <c r="BD267" s="112"/>
      <c r="BE267" s="112"/>
      <c r="BF267" s="112"/>
      <c r="BG267" s="112"/>
      <c r="BH267" s="112"/>
      <c r="BI267" s="112"/>
      <c r="BJ267" s="112"/>
      <c r="BK267" s="112"/>
      <c r="BL267" s="112"/>
      <c r="BM267" s="112"/>
      <c r="BN267" s="112"/>
      <c r="BO267" s="112"/>
      <c r="BP267" s="112"/>
    </row>
    <row r="268" spans="3:68" s="158" customFormat="1" ht="12.95" customHeight="1" x14ac:dyDescent="0.2">
      <c r="C268" s="157"/>
      <c r="D268" s="157"/>
      <c r="G268" s="157"/>
      <c r="S268" s="156"/>
      <c r="Z268" s="112"/>
      <c r="AA268" s="112"/>
      <c r="AB268" s="112"/>
      <c r="AC268" s="112"/>
      <c r="AD268" s="112"/>
      <c r="AE268" s="112"/>
      <c r="AF268" s="112"/>
      <c r="AG268" s="139"/>
      <c r="AH268" s="112"/>
      <c r="AI268" s="112"/>
      <c r="AJ268" s="112"/>
      <c r="AK268" s="112"/>
      <c r="AL268" s="112"/>
      <c r="AM268" s="112"/>
      <c r="AN268" s="112"/>
      <c r="AO268" s="112"/>
      <c r="AP268" s="112"/>
      <c r="AQ268" s="112"/>
      <c r="AR268" s="112"/>
      <c r="AS268" s="112"/>
      <c r="AT268" s="112"/>
      <c r="AU268" s="112"/>
      <c r="AV268" s="112"/>
      <c r="AW268" s="112"/>
      <c r="AX268" s="112"/>
      <c r="AY268" s="112"/>
      <c r="AZ268" s="112"/>
      <c r="BA268" s="112"/>
      <c r="BB268" s="112"/>
      <c r="BC268" s="112"/>
      <c r="BD268" s="112"/>
      <c r="BE268" s="112"/>
      <c r="BF268" s="112"/>
      <c r="BG268" s="112"/>
      <c r="BH268" s="112"/>
      <c r="BI268" s="112"/>
      <c r="BJ268" s="112"/>
      <c r="BK268" s="112"/>
      <c r="BL268" s="112"/>
      <c r="BM268" s="112"/>
      <c r="BN268" s="112"/>
      <c r="BO268" s="112"/>
      <c r="BP268" s="112"/>
    </row>
    <row r="269" spans="3:68" s="158" customFormat="1" ht="12.95" customHeight="1" x14ac:dyDescent="0.2">
      <c r="C269" s="157"/>
      <c r="D269" s="157"/>
      <c r="G269" s="157"/>
      <c r="S269" s="156"/>
      <c r="Z269" s="112"/>
      <c r="AA269" s="112"/>
      <c r="AB269" s="112"/>
      <c r="AC269" s="112"/>
      <c r="AD269" s="112"/>
      <c r="AE269" s="112"/>
      <c r="AF269" s="112"/>
      <c r="AG269" s="139"/>
      <c r="AH269" s="112"/>
      <c r="AI269" s="112"/>
      <c r="AJ269" s="112"/>
      <c r="AK269" s="112"/>
      <c r="AL269" s="112"/>
      <c r="AM269" s="112"/>
      <c r="AN269" s="112"/>
      <c r="AO269" s="112"/>
      <c r="AP269" s="112"/>
      <c r="AQ269" s="112"/>
      <c r="AR269" s="112"/>
      <c r="AS269" s="112"/>
      <c r="AT269" s="112"/>
      <c r="AU269" s="112"/>
      <c r="AV269" s="112"/>
      <c r="AW269" s="112"/>
      <c r="AX269" s="112"/>
      <c r="AY269" s="112"/>
      <c r="AZ269" s="112"/>
      <c r="BA269" s="112"/>
      <c r="BB269" s="112"/>
      <c r="BC269" s="112"/>
      <c r="BD269" s="112"/>
      <c r="BE269" s="112"/>
      <c r="BF269" s="112"/>
      <c r="BG269" s="112"/>
      <c r="BH269" s="112"/>
      <c r="BI269" s="112"/>
      <c r="BJ269" s="112"/>
      <c r="BK269" s="112"/>
      <c r="BL269" s="112"/>
      <c r="BM269" s="112"/>
      <c r="BN269" s="112"/>
      <c r="BO269" s="112"/>
      <c r="BP269" s="112"/>
    </row>
    <row r="270" spans="3:68" s="158" customFormat="1" ht="12.95" customHeight="1" x14ac:dyDescent="0.2">
      <c r="C270" s="157"/>
      <c r="D270" s="157"/>
      <c r="G270" s="157"/>
      <c r="S270" s="156"/>
      <c r="Z270" s="112"/>
      <c r="AA270" s="112"/>
      <c r="AB270" s="112"/>
      <c r="AC270" s="112"/>
      <c r="AD270" s="112"/>
      <c r="AE270" s="112"/>
      <c r="AF270" s="112"/>
      <c r="AG270" s="139"/>
      <c r="AH270" s="112"/>
      <c r="AI270" s="112"/>
      <c r="AJ270" s="112"/>
      <c r="AK270" s="112"/>
      <c r="AL270" s="112"/>
      <c r="AM270" s="112"/>
      <c r="AN270" s="112"/>
      <c r="AO270" s="112"/>
      <c r="AP270" s="112"/>
      <c r="AQ270" s="112"/>
      <c r="AR270" s="112"/>
      <c r="AS270" s="112"/>
      <c r="AT270" s="112"/>
      <c r="AU270" s="112"/>
      <c r="AV270" s="112"/>
      <c r="AW270" s="112"/>
      <c r="AX270" s="112"/>
      <c r="AY270" s="112"/>
      <c r="AZ270" s="112"/>
      <c r="BA270" s="112"/>
      <c r="BB270" s="112"/>
      <c r="BC270" s="112"/>
      <c r="BD270" s="112"/>
      <c r="BE270" s="112"/>
      <c r="BF270" s="112"/>
      <c r="BG270" s="112"/>
      <c r="BH270" s="112"/>
      <c r="BI270" s="112"/>
      <c r="BJ270" s="112"/>
      <c r="BK270" s="112"/>
      <c r="BL270" s="112"/>
      <c r="BM270" s="112"/>
      <c r="BN270" s="112"/>
      <c r="BO270" s="112"/>
      <c r="BP270" s="112"/>
    </row>
    <row r="271" spans="3:68" s="158" customFormat="1" ht="12.95" customHeight="1" x14ac:dyDescent="0.2">
      <c r="C271" s="157"/>
      <c r="D271" s="157"/>
      <c r="G271" s="157"/>
      <c r="S271" s="156"/>
      <c r="Z271" s="112"/>
      <c r="AA271" s="112"/>
      <c r="AB271" s="112"/>
      <c r="AC271" s="112"/>
      <c r="AD271" s="112"/>
      <c r="AE271" s="112"/>
      <c r="AF271" s="112"/>
      <c r="AG271" s="139"/>
      <c r="AH271" s="112"/>
      <c r="AI271" s="112"/>
      <c r="AJ271" s="112"/>
      <c r="AK271" s="112"/>
      <c r="AL271" s="112"/>
      <c r="AM271" s="112"/>
      <c r="AN271" s="112"/>
      <c r="AO271" s="112"/>
      <c r="AP271" s="112"/>
      <c r="AQ271" s="112"/>
      <c r="AR271" s="112"/>
      <c r="AS271" s="112"/>
      <c r="AT271" s="112"/>
      <c r="AU271" s="112"/>
      <c r="AV271" s="112"/>
      <c r="AW271" s="112"/>
      <c r="AX271" s="112"/>
      <c r="AY271" s="112"/>
      <c r="AZ271" s="112"/>
      <c r="BA271" s="112"/>
      <c r="BB271" s="112"/>
      <c r="BC271" s="112"/>
      <c r="BD271" s="112"/>
      <c r="BE271" s="112"/>
      <c r="BF271" s="112"/>
      <c r="BG271" s="112"/>
      <c r="BH271" s="112"/>
      <c r="BI271" s="112"/>
      <c r="BJ271" s="112"/>
      <c r="BK271" s="112"/>
      <c r="BL271" s="112"/>
      <c r="BM271" s="112"/>
      <c r="BN271" s="112"/>
      <c r="BO271" s="112"/>
      <c r="BP271" s="112"/>
    </row>
    <row r="272" spans="3:68" s="158" customFormat="1" ht="12.95" customHeight="1" x14ac:dyDescent="0.2">
      <c r="C272" s="157"/>
      <c r="D272" s="157"/>
      <c r="G272" s="157"/>
      <c r="S272" s="156"/>
      <c r="Z272" s="112"/>
      <c r="AA272" s="112"/>
      <c r="AB272" s="112"/>
      <c r="AC272" s="112"/>
      <c r="AD272" s="112"/>
      <c r="AE272" s="112"/>
      <c r="AF272" s="112"/>
      <c r="AG272" s="139"/>
      <c r="AH272" s="112"/>
      <c r="AI272" s="112"/>
      <c r="AJ272" s="112"/>
      <c r="AK272" s="112"/>
      <c r="AL272" s="112"/>
      <c r="AM272" s="112"/>
      <c r="AN272" s="112"/>
      <c r="AO272" s="112"/>
      <c r="AP272" s="112"/>
      <c r="AQ272" s="112"/>
      <c r="AR272" s="112"/>
      <c r="AS272" s="112"/>
      <c r="AT272" s="112"/>
      <c r="AU272" s="112"/>
      <c r="AV272" s="112"/>
      <c r="AW272" s="112"/>
      <c r="AX272" s="112"/>
      <c r="AY272" s="112"/>
      <c r="AZ272" s="112"/>
      <c r="BA272" s="112"/>
      <c r="BB272" s="112"/>
      <c r="BC272" s="112"/>
      <c r="BD272" s="112"/>
      <c r="BE272" s="112"/>
      <c r="BF272" s="112"/>
      <c r="BG272" s="112"/>
      <c r="BH272" s="112"/>
      <c r="BI272" s="112"/>
      <c r="BJ272" s="112"/>
      <c r="BK272" s="112"/>
      <c r="BL272" s="112"/>
      <c r="BM272" s="112"/>
      <c r="BN272" s="112"/>
      <c r="BO272" s="112"/>
      <c r="BP272" s="112"/>
    </row>
    <row r="273" spans="3:68" s="158" customFormat="1" ht="12.95" customHeight="1" x14ac:dyDescent="0.2">
      <c r="C273" s="157"/>
      <c r="D273" s="157"/>
      <c r="G273" s="157"/>
      <c r="S273" s="156"/>
      <c r="Z273" s="112"/>
      <c r="AA273" s="112"/>
      <c r="AB273" s="112"/>
      <c r="AC273" s="112"/>
      <c r="AD273" s="112"/>
      <c r="AE273" s="112"/>
      <c r="AF273" s="112"/>
      <c r="AG273" s="139"/>
      <c r="AH273" s="112"/>
      <c r="AI273" s="112"/>
      <c r="AJ273" s="112"/>
      <c r="AK273" s="112"/>
      <c r="AL273" s="112"/>
      <c r="AM273" s="112"/>
      <c r="AN273" s="112"/>
      <c r="AO273" s="112"/>
      <c r="AP273" s="112"/>
      <c r="AQ273" s="112"/>
      <c r="AR273" s="112"/>
      <c r="AS273" s="112"/>
      <c r="AT273" s="112"/>
      <c r="AU273" s="112"/>
      <c r="AV273" s="112"/>
      <c r="AW273" s="112"/>
      <c r="AX273" s="112"/>
      <c r="AY273" s="112"/>
      <c r="AZ273" s="112"/>
      <c r="BA273" s="112"/>
      <c r="BB273" s="112"/>
      <c r="BC273" s="112"/>
      <c r="BD273" s="112"/>
      <c r="BE273" s="112"/>
      <c r="BF273" s="112"/>
      <c r="BG273" s="112"/>
      <c r="BH273" s="112"/>
      <c r="BI273" s="112"/>
      <c r="BJ273" s="112"/>
      <c r="BK273" s="112"/>
      <c r="BL273" s="112"/>
      <c r="BM273" s="112"/>
      <c r="BN273" s="112"/>
      <c r="BO273" s="112"/>
      <c r="BP273" s="112"/>
    </row>
    <row r="274" spans="3:68" s="158" customFormat="1" ht="12.95" customHeight="1" x14ac:dyDescent="0.2">
      <c r="C274" s="157"/>
      <c r="D274" s="157"/>
      <c r="G274" s="157"/>
      <c r="S274" s="156"/>
      <c r="Z274" s="112"/>
      <c r="AA274" s="112"/>
      <c r="AB274" s="112"/>
      <c r="AC274" s="112"/>
      <c r="AD274" s="112"/>
      <c r="AE274" s="112"/>
      <c r="AF274" s="112"/>
      <c r="AG274" s="139"/>
      <c r="AH274" s="112"/>
      <c r="AI274" s="112"/>
      <c r="AJ274" s="112"/>
      <c r="AK274" s="112"/>
      <c r="AL274" s="112"/>
      <c r="AM274" s="112"/>
      <c r="AN274" s="112"/>
      <c r="AO274" s="112"/>
      <c r="AP274" s="112"/>
      <c r="AQ274" s="112"/>
      <c r="AR274" s="112"/>
      <c r="AS274" s="112"/>
      <c r="AT274" s="112"/>
      <c r="AU274" s="112"/>
      <c r="AV274" s="112"/>
      <c r="AW274" s="112"/>
      <c r="AX274" s="112"/>
      <c r="AY274" s="112"/>
      <c r="AZ274" s="112"/>
      <c r="BA274" s="112"/>
      <c r="BB274" s="112"/>
      <c r="BC274" s="112"/>
      <c r="BD274" s="112"/>
      <c r="BE274" s="112"/>
      <c r="BF274" s="112"/>
      <c r="BG274" s="112"/>
      <c r="BH274" s="112"/>
      <c r="BI274" s="112"/>
      <c r="BJ274" s="112"/>
      <c r="BK274" s="112"/>
      <c r="BL274" s="112"/>
      <c r="BM274" s="112"/>
      <c r="BN274" s="112"/>
      <c r="BO274" s="112"/>
      <c r="BP274" s="112"/>
    </row>
    <row r="275" spans="3:68" s="158" customFormat="1" ht="12.95" customHeight="1" x14ac:dyDescent="0.2">
      <c r="C275" s="157"/>
      <c r="D275" s="157"/>
      <c r="G275" s="157"/>
      <c r="S275" s="156"/>
      <c r="Z275" s="112"/>
      <c r="AA275" s="112"/>
      <c r="AB275" s="112"/>
      <c r="AC275" s="112"/>
      <c r="AD275" s="112"/>
      <c r="AE275" s="112"/>
      <c r="AF275" s="112"/>
      <c r="AG275" s="139"/>
      <c r="AH275" s="112"/>
      <c r="AI275" s="112"/>
      <c r="AJ275" s="112"/>
      <c r="AK275" s="112"/>
      <c r="AL275" s="112"/>
      <c r="AM275" s="112"/>
      <c r="AN275" s="112"/>
      <c r="AO275" s="112"/>
      <c r="AP275" s="112"/>
      <c r="AQ275" s="112"/>
      <c r="AR275" s="112"/>
      <c r="AS275" s="112"/>
      <c r="AT275" s="112"/>
      <c r="AU275" s="112"/>
      <c r="AV275" s="112"/>
      <c r="AW275" s="112"/>
      <c r="AX275" s="112"/>
      <c r="AY275" s="112"/>
      <c r="AZ275" s="112"/>
      <c r="BA275" s="112"/>
      <c r="BB275" s="112"/>
      <c r="BC275" s="112"/>
      <c r="BD275" s="112"/>
      <c r="BE275" s="112"/>
      <c r="BF275" s="112"/>
      <c r="BG275" s="112"/>
      <c r="BH275" s="112"/>
      <c r="BI275" s="112"/>
      <c r="BJ275" s="112"/>
      <c r="BK275" s="112"/>
      <c r="BL275" s="112"/>
      <c r="BM275" s="112"/>
      <c r="BN275" s="112"/>
      <c r="BO275" s="112"/>
      <c r="BP275" s="112"/>
    </row>
    <row r="276" spans="3:68" s="158" customFormat="1" ht="12.95" customHeight="1" x14ac:dyDescent="0.2">
      <c r="C276" s="157"/>
      <c r="D276" s="157"/>
      <c r="G276" s="157"/>
      <c r="S276" s="156"/>
      <c r="Z276" s="112"/>
      <c r="AA276" s="112"/>
      <c r="AB276" s="112"/>
      <c r="AC276" s="112"/>
      <c r="AD276" s="112"/>
      <c r="AE276" s="112"/>
      <c r="AF276" s="112"/>
      <c r="AG276" s="139"/>
      <c r="AH276" s="112"/>
      <c r="AI276" s="112"/>
      <c r="AJ276" s="112"/>
      <c r="AK276" s="112"/>
      <c r="AL276" s="112"/>
      <c r="AM276" s="112"/>
      <c r="AN276" s="112"/>
      <c r="AO276" s="112"/>
      <c r="AP276" s="112"/>
      <c r="AQ276" s="112"/>
      <c r="AR276" s="112"/>
      <c r="AS276" s="112"/>
      <c r="AT276" s="112"/>
      <c r="AU276" s="112"/>
      <c r="AV276" s="112"/>
      <c r="AW276" s="112"/>
      <c r="AX276" s="112"/>
      <c r="AY276" s="112"/>
      <c r="AZ276" s="112"/>
      <c r="BA276" s="112"/>
      <c r="BB276" s="112"/>
      <c r="BC276" s="112"/>
      <c r="BD276" s="112"/>
      <c r="BE276" s="112"/>
      <c r="BF276" s="112"/>
      <c r="BG276" s="112"/>
      <c r="BH276" s="112"/>
      <c r="BI276" s="112"/>
      <c r="BJ276" s="112"/>
      <c r="BK276" s="112"/>
      <c r="BL276" s="112"/>
      <c r="BM276" s="112"/>
      <c r="BN276" s="112"/>
      <c r="BO276" s="112"/>
      <c r="BP276" s="112"/>
    </row>
    <row r="277" spans="3:68" s="158" customFormat="1" ht="12.95" customHeight="1" x14ac:dyDescent="0.2">
      <c r="C277" s="157"/>
      <c r="D277" s="157"/>
      <c r="G277" s="157"/>
      <c r="S277" s="156"/>
      <c r="Z277" s="112"/>
      <c r="AA277" s="112"/>
      <c r="AB277" s="112"/>
      <c r="AC277" s="112"/>
      <c r="AD277" s="112"/>
      <c r="AE277" s="112"/>
      <c r="AF277" s="112"/>
      <c r="AG277" s="139"/>
      <c r="AH277" s="112"/>
      <c r="AI277" s="112"/>
      <c r="AJ277" s="112"/>
      <c r="AK277" s="112"/>
      <c r="AL277" s="112"/>
      <c r="AM277" s="112"/>
      <c r="AN277" s="112"/>
      <c r="AO277" s="112"/>
      <c r="AP277" s="112"/>
      <c r="AQ277" s="112"/>
      <c r="AR277" s="112"/>
      <c r="AS277" s="112"/>
      <c r="AT277" s="112"/>
      <c r="AU277" s="112"/>
      <c r="AV277" s="112"/>
      <c r="AW277" s="112"/>
      <c r="AX277" s="112"/>
      <c r="AY277" s="112"/>
      <c r="AZ277" s="112"/>
      <c r="BA277" s="112"/>
      <c r="BB277" s="112"/>
      <c r="BC277" s="112"/>
      <c r="BD277" s="112"/>
      <c r="BE277" s="112"/>
      <c r="BF277" s="112"/>
      <c r="BG277" s="112"/>
      <c r="BH277" s="112"/>
      <c r="BI277" s="112"/>
      <c r="BJ277" s="112"/>
      <c r="BK277" s="112"/>
      <c r="BL277" s="112"/>
      <c r="BM277" s="112"/>
      <c r="BN277" s="112"/>
      <c r="BO277" s="112"/>
      <c r="BP277" s="112"/>
    </row>
    <row r="278" spans="3:68" s="158" customFormat="1" ht="12.95" customHeight="1" x14ac:dyDescent="0.2">
      <c r="C278" s="157"/>
      <c r="D278" s="157"/>
      <c r="G278" s="157"/>
      <c r="S278" s="156"/>
      <c r="Z278" s="112"/>
      <c r="AA278" s="112"/>
      <c r="AB278" s="112"/>
      <c r="AC278" s="112"/>
      <c r="AD278" s="112"/>
      <c r="AE278" s="112"/>
      <c r="AF278" s="112"/>
      <c r="AG278" s="139"/>
      <c r="AH278" s="112"/>
      <c r="AI278" s="112"/>
      <c r="AJ278" s="112"/>
      <c r="AK278" s="112"/>
      <c r="AL278" s="112"/>
      <c r="AM278" s="112"/>
      <c r="AN278" s="112"/>
      <c r="AO278" s="112"/>
      <c r="AP278" s="112"/>
      <c r="AQ278" s="112"/>
      <c r="AR278" s="112"/>
      <c r="AS278" s="112"/>
      <c r="AT278" s="112"/>
      <c r="AU278" s="112"/>
      <c r="AV278" s="112"/>
      <c r="AW278" s="112"/>
      <c r="AX278" s="112"/>
      <c r="AY278" s="112"/>
      <c r="AZ278" s="112"/>
      <c r="BA278" s="112"/>
      <c r="BB278" s="112"/>
      <c r="BC278" s="112"/>
      <c r="BD278" s="112"/>
      <c r="BE278" s="112"/>
      <c r="BF278" s="112"/>
      <c r="BG278" s="112"/>
      <c r="BH278" s="112"/>
      <c r="BI278" s="112"/>
      <c r="BJ278" s="112"/>
      <c r="BK278" s="112"/>
      <c r="BL278" s="112"/>
      <c r="BM278" s="112"/>
      <c r="BN278" s="112"/>
      <c r="BO278" s="112"/>
      <c r="BP278" s="112"/>
    </row>
    <row r="279" spans="3:68" s="158" customFormat="1" ht="12.95" customHeight="1" x14ac:dyDescent="0.2">
      <c r="C279" s="157"/>
      <c r="D279" s="157"/>
      <c r="G279" s="157"/>
      <c r="S279" s="156"/>
      <c r="Z279" s="112"/>
      <c r="AA279" s="112"/>
      <c r="AB279" s="112"/>
      <c r="AC279" s="112"/>
      <c r="AD279" s="112"/>
      <c r="AE279" s="112"/>
      <c r="AF279" s="112"/>
      <c r="AG279" s="139"/>
      <c r="AH279" s="112"/>
      <c r="AI279" s="112"/>
      <c r="AJ279" s="112"/>
      <c r="AK279" s="112"/>
      <c r="AL279" s="112"/>
      <c r="AM279" s="112"/>
      <c r="AN279" s="112"/>
      <c r="AO279" s="112"/>
      <c r="AP279" s="112"/>
      <c r="AQ279" s="112"/>
      <c r="AR279" s="112"/>
      <c r="AS279" s="112"/>
      <c r="AT279" s="112"/>
      <c r="AU279" s="112"/>
      <c r="AV279" s="112"/>
      <c r="AW279" s="112"/>
      <c r="AX279" s="112"/>
      <c r="AY279" s="112"/>
      <c r="AZ279" s="112"/>
      <c r="BA279" s="112"/>
      <c r="BB279" s="112"/>
      <c r="BC279" s="112"/>
      <c r="BD279" s="112"/>
      <c r="BE279" s="112"/>
      <c r="BF279" s="112"/>
      <c r="BG279" s="112"/>
      <c r="BH279" s="112"/>
      <c r="BI279" s="112"/>
      <c r="BJ279" s="112"/>
      <c r="BK279" s="112"/>
      <c r="BL279" s="112"/>
      <c r="BM279" s="112"/>
      <c r="BN279" s="112"/>
      <c r="BO279" s="112"/>
      <c r="BP279" s="112"/>
    </row>
    <row r="280" spans="3:68" s="158" customFormat="1" ht="12.95" customHeight="1" x14ac:dyDescent="0.2">
      <c r="C280" s="157"/>
      <c r="D280" s="157"/>
      <c r="G280" s="157"/>
      <c r="S280" s="156"/>
      <c r="Z280" s="112"/>
      <c r="AA280" s="112"/>
      <c r="AB280" s="112"/>
      <c r="AC280" s="112"/>
      <c r="AD280" s="112"/>
      <c r="AE280" s="112"/>
      <c r="AF280" s="112"/>
      <c r="AG280" s="139"/>
      <c r="AH280" s="112"/>
      <c r="AI280" s="112"/>
      <c r="AJ280" s="112"/>
      <c r="AK280" s="112"/>
      <c r="AL280" s="112"/>
      <c r="AM280" s="112"/>
      <c r="AN280" s="112"/>
      <c r="AO280" s="112"/>
      <c r="AP280" s="112"/>
      <c r="AQ280" s="112"/>
      <c r="AR280" s="112"/>
      <c r="AS280" s="112"/>
      <c r="AT280" s="112"/>
      <c r="AU280" s="112"/>
      <c r="AV280" s="112"/>
      <c r="AW280" s="112"/>
      <c r="AX280" s="112"/>
      <c r="AY280" s="112"/>
      <c r="AZ280" s="112"/>
      <c r="BA280" s="112"/>
      <c r="BB280" s="112"/>
      <c r="BC280" s="112"/>
      <c r="BD280" s="112"/>
      <c r="BE280" s="112"/>
      <c r="BF280" s="112"/>
      <c r="BG280" s="112"/>
      <c r="BH280" s="112"/>
      <c r="BI280" s="112"/>
      <c r="BJ280" s="112"/>
      <c r="BK280" s="112"/>
      <c r="BL280" s="112"/>
      <c r="BM280" s="112"/>
      <c r="BN280" s="112"/>
      <c r="BO280" s="112"/>
      <c r="BP280" s="112"/>
    </row>
    <row r="281" spans="3:68" s="158" customFormat="1" ht="12.95" customHeight="1" x14ac:dyDescent="0.2">
      <c r="C281" s="157"/>
      <c r="D281" s="157"/>
      <c r="G281" s="157"/>
      <c r="S281" s="156"/>
      <c r="Z281" s="112"/>
      <c r="AA281" s="112"/>
      <c r="AB281" s="112"/>
      <c r="AC281" s="112"/>
      <c r="AD281" s="112"/>
      <c r="AE281" s="112"/>
      <c r="AF281" s="112"/>
      <c r="AG281" s="139"/>
      <c r="AH281" s="112"/>
      <c r="AI281" s="112"/>
      <c r="AJ281" s="112"/>
      <c r="AK281" s="112"/>
      <c r="AL281" s="112"/>
      <c r="AM281" s="112"/>
      <c r="AN281" s="112"/>
      <c r="AO281" s="112"/>
      <c r="AP281" s="112"/>
      <c r="AQ281" s="112"/>
      <c r="AR281" s="112"/>
      <c r="AS281" s="112"/>
      <c r="AT281" s="112"/>
      <c r="AU281" s="112"/>
      <c r="AV281" s="112"/>
      <c r="AW281" s="112"/>
      <c r="AX281" s="112"/>
      <c r="AY281" s="112"/>
      <c r="AZ281" s="112"/>
      <c r="BA281" s="112"/>
      <c r="BB281" s="112"/>
      <c r="BC281" s="112"/>
      <c r="BD281" s="112"/>
      <c r="BE281" s="112"/>
      <c r="BF281" s="112"/>
      <c r="BG281" s="112"/>
      <c r="BH281" s="112"/>
      <c r="BI281" s="112"/>
      <c r="BJ281" s="112"/>
      <c r="BK281" s="112"/>
      <c r="BL281" s="112"/>
      <c r="BM281" s="112"/>
      <c r="BN281" s="112"/>
      <c r="BO281" s="112"/>
      <c r="BP281" s="112"/>
    </row>
    <row r="282" spans="3:68" s="158" customFormat="1" ht="12.95" customHeight="1" x14ac:dyDescent="0.2">
      <c r="C282" s="157"/>
      <c r="D282" s="157"/>
      <c r="G282" s="157"/>
      <c r="S282" s="156"/>
      <c r="Z282" s="112"/>
      <c r="AA282" s="112"/>
      <c r="AB282" s="112"/>
      <c r="AC282" s="112"/>
      <c r="AD282" s="112"/>
      <c r="AE282" s="112"/>
      <c r="AF282" s="112"/>
      <c r="AG282" s="139"/>
      <c r="AH282" s="112"/>
      <c r="AI282" s="112"/>
      <c r="AJ282" s="112"/>
      <c r="AK282" s="112"/>
      <c r="AL282" s="112"/>
      <c r="AM282" s="112"/>
      <c r="AN282" s="112"/>
      <c r="AO282" s="112"/>
      <c r="AP282" s="112"/>
      <c r="AQ282" s="112"/>
      <c r="AR282" s="112"/>
      <c r="AS282" s="112"/>
      <c r="AT282" s="112"/>
      <c r="AU282" s="112"/>
      <c r="AV282" s="112"/>
      <c r="AW282" s="112"/>
      <c r="AX282" s="112"/>
      <c r="AY282" s="112"/>
      <c r="AZ282" s="112"/>
      <c r="BA282" s="112"/>
      <c r="BB282" s="112"/>
      <c r="BC282" s="112"/>
      <c r="BD282" s="112"/>
      <c r="BE282" s="112"/>
      <c r="BF282" s="112"/>
      <c r="BG282" s="112"/>
      <c r="BH282" s="112"/>
      <c r="BI282" s="112"/>
      <c r="BJ282" s="112"/>
      <c r="BK282" s="112"/>
      <c r="BL282" s="112"/>
      <c r="BM282" s="112"/>
      <c r="BN282" s="112"/>
      <c r="BO282" s="112"/>
      <c r="BP282" s="112"/>
    </row>
    <row r="283" spans="3:68" s="158" customFormat="1" ht="12.95" customHeight="1" x14ac:dyDescent="0.2">
      <c r="C283" s="157"/>
      <c r="D283" s="157"/>
      <c r="G283" s="157"/>
      <c r="S283" s="156"/>
      <c r="Z283" s="112"/>
      <c r="AA283" s="112"/>
      <c r="AB283" s="112"/>
      <c r="AC283" s="112"/>
      <c r="AD283" s="112"/>
      <c r="AE283" s="112"/>
      <c r="AF283" s="112"/>
      <c r="AG283" s="139"/>
      <c r="AH283" s="112"/>
      <c r="AI283" s="112"/>
      <c r="AJ283" s="112"/>
      <c r="AK283" s="112"/>
      <c r="AL283" s="112"/>
      <c r="AM283" s="112"/>
      <c r="AN283" s="112"/>
      <c r="AO283" s="112"/>
      <c r="AP283" s="112"/>
      <c r="AQ283" s="112"/>
      <c r="AR283" s="112"/>
      <c r="AS283" s="112"/>
      <c r="AT283" s="112"/>
      <c r="AU283" s="112"/>
      <c r="AV283" s="112"/>
      <c r="AW283" s="112"/>
      <c r="AX283" s="112"/>
      <c r="AY283" s="112"/>
      <c r="AZ283" s="112"/>
      <c r="BA283" s="112"/>
      <c r="BB283" s="112"/>
      <c r="BC283" s="112"/>
      <c r="BD283" s="112"/>
      <c r="BE283" s="112"/>
      <c r="BF283" s="112"/>
      <c r="BG283" s="112"/>
      <c r="BH283" s="112"/>
      <c r="BI283" s="112"/>
      <c r="BJ283" s="112"/>
      <c r="BK283" s="112"/>
      <c r="BL283" s="112"/>
      <c r="BM283" s="112"/>
      <c r="BN283" s="112"/>
      <c r="BO283" s="112"/>
      <c r="BP283" s="112"/>
    </row>
    <row r="284" spans="3:68" s="158" customFormat="1" ht="12.95" customHeight="1" x14ac:dyDescent="0.2">
      <c r="C284" s="157"/>
      <c r="D284" s="157"/>
      <c r="G284" s="157"/>
      <c r="S284" s="156"/>
      <c r="Z284" s="112"/>
      <c r="AA284" s="112"/>
      <c r="AB284" s="112"/>
      <c r="AC284" s="112"/>
      <c r="AD284" s="112"/>
      <c r="AE284" s="112"/>
      <c r="AF284" s="112"/>
      <c r="AG284" s="139"/>
      <c r="AH284" s="112"/>
      <c r="AI284" s="112"/>
      <c r="AJ284" s="112"/>
      <c r="AK284" s="112"/>
      <c r="AL284" s="112"/>
      <c r="AM284" s="112"/>
      <c r="AN284" s="112"/>
      <c r="AO284" s="112"/>
      <c r="AP284" s="112"/>
      <c r="AQ284" s="112"/>
      <c r="AR284" s="112"/>
      <c r="AS284" s="112"/>
      <c r="AT284" s="112"/>
      <c r="AU284" s="112"/>
      <c r="AV284" s="112"/>
      <c r="AW284" s="112"/>
      <c r="AX284" s="112"/>
      <c r="AY284" s="112"/>
      <c r="AZ284" s="112"/>
      <c r="BA284" s="112"/>
      <c r="BB284" s="112"/>
      <c r="BC284" s="112"/>
      <c r="BD284" s="112"/>
      <c r="BE284" s="112"/>
      <c r="BF284" s="112"/>
      <c r="BG284" s="112"/>
      <c r="BH284" s="112"/>
      <c r="BI284" s="112"/>
      <c r="BJ284" s="112"/>
      <c r="BK284" s="112"/>
      <c r="BL284" s="112"/>
      <c r="BM284" s="112"/>
      <c r="BN284" s="112"/>
      <c r="BO284" s="112"/>
      <c r="BP284" s="112"/>
    </row>
    <row r="285" spans="3:68" s="158" customFormat="1" ht="12.95" customHeight="1" x14ac:dyDescent="0.2">
      <c r="C285" s="157"/>
      <c r="D285" s="157"/>
      <c r="G285" s="157"/>
      <c r="S285" s="156"/>
      <c r="Z285" s="112"/>
      <c r="AA285" s="112"/>
      <c r="AB285" s="112"/>
      <c r="AC285" s="112"/>
      <c r="AD285" s="112"/>
      <c r="AE285" s="112"/>
      <c r="AF285" s="112"/>
      <c r="AG285" s="139"/>
      <c r="AH285" s="112"/>
      <c r="AI285" s="112"/>
      <c r="AJ285" s="112"/>
      <c r="AK285" s="112"/>
      <c r="AL285" s="112"/>
      <c r="AM285" s="112"/>
      <c r="AN285" s="112"/>
      <c r="AO285" s="112"/>
      <c r="AP285" s="112"/>
      <c r="AQ285" s="112"/>
      <c r="AR285" s="112"/>
      <c r="AS285" s="112"/>
      <c r="AT285" s="112"/>
      <c r="AU285" s="112"/>
      <c r="AV285" s="112"/>
      <c r="AW285" s="112"/>
      <c r="AX285" s="112"/>
      <c r="AY285" s="112"/>
      <c r="AZ285" s="112"/>
      <c r="BA285" s="112"/>
      <c r="BB285" s="112"/>
      <c r="BC285" s="112"/>
      <c r="BD285" s="112"/>
      <c r="BE285" s="112"/>
      <c r="BF285" s="112"/>
      <c r="BG285" s="112"/>
      <c r="BH285" s="112"/>
      <c r="BI285" s="112"/>
      <c r="BJ285" s="112"/>
      <c r="BK285" s="112"/>
      <c r="BL285" s="112"/>
      <c r="BM285" s="112"/>
      <c r="BN285" s="112"/>
      <c r="BO285" s="112"/>
      <c r="BP285" s="112"/>
    </row>
    <row r="286" spans="3:68" s="158" customFormat="1" ht="12.95" customHeight="1" x14ac:dyDescent="0.2">
      <c r="C286" s="157"/>
      <c r="D286" s="157"/>
      <c r="G286" s="157"/>
      <c r="S286" s="156"/>
      <c r="Z286" s="112"/>
      <c r="AA286" s="112"/>
      <c r="AB286" s="112"/>
      <c r="AC286" s="112"/>
      <c r="AD286" s="112"/>
      <c r="AE286" s="112"/>
      <c r="AF286" s="112"/>
      <c r="AG286" s="139"/>
      <c r="AH286" s="112"/>
      <c r="AI286" s="112"/>
      <c r="AJ286" s="112"/>
      <c r="AK286" s="112"/>
      <c r="AL286" s="112"/>
      <c r="AM286" s="112"/>
      <c r="AN286" s="112"/>
      <c r="AO286" s="112"/>
      <c r="AP286" s="112"/>
      <c r="AQ286" s="112"/>
      <c r="AR286" s="112"/>
      <c r="AS286" s="112"/>
      <c r="AT286" s="112"/>
      <c r="AU286" s="112"/>
      <c r="AV286" s="112"/>
      <c r="AW286" s="112"/>
      <c r="AX286" s="112"/>
      <c r="AY286" s="112"/>
      <c r="AZ286" s="112"/>
      <c r="BA286" s="112"/>
      <c r="BB286" s="112"/>
      <c r="BC286" s="112"/>
      <c r="BD286" s="112"/>
      <c r="BE286" s="112"/>
      <c r="BF286" s="112"/>
      <c r="BG286" s="112"/>
      <c r="BH286" s="112"/>
      <c r="BI286" s="112"/>
      <c r="BJ286" s="112"/>
      <c r="BK286" s="112"/>
      <c r="BL286" s="112"/>
      <c r="BM286" s="112"/>
      <c r="BN286" s="112"/>
      <c r="BO286" s="112"/>
      <c r="BP286" s="112"/>
    </row>
    <row r="287" spans="3:68" s="158" customFormat="1" ht="12.95" customHeight="1" x14ac:dyDescent="0.2">
      <c r="C287" s="157"/>
      <c r="D287" s="157"/>
      <c r="G287" s="157"/>
      <c r="S287" s="156"/>
      <c r="Z287" s="112"/>
      <c r="AA287" s="112"/>
      <c r="AB287" s="112"/>
      <c r="AC287" s="112"/>
      <c r="AD287" s="112"/>
      <c r="AE287" s="112"/>
      <c r="AF287" s="112"/>
      <c r="AG287" s="139"/>
      <c r="AH287" s="112"/>
      <c r="AI287" s="112"/>
      <c r="AJ287" s="112"/>
      <c r="AK287" s="112"/>
      <c r="AL287" s="112"/>
      <c r="AM287" s="112"/>
      <c r="AN287" s="112"/>
      <c r="AO287" s="112"/>
      <c r="AP287" s="112"/>
      <c r="AQ287" s="112"/>
      <c r="AR287" s="112"/>
      <c r="AS287" s="112"/>
      <c r="AT287" s="112"/>
      <c r="AU287" s="112"/>
      <c r="AV287" s="112"/>
      <c r="AW287" s="112"/>
      <c r="AX287" s="112"/>
      <c r="AY287" s="112"/>
      <c r="AZ287" s="112"/>
      <c r="BA287" s="112"/>
      <c r="BB287" s="112"/>
      <c r="BC287" s="112"/>
      <c r="BD287" s="112"/>
      <c r="BE287" s="112"/>
      <c r="BF287" s="112"/>
      <c r="BG287" s="112"/>
      <c r="BH287" s="112"/>
      <c r="BI287" s="112"/>
      <c r="BJ287" s="112"/>
      <c r="BK287" s="112"/>
      <c r="BL287" s="112"/>
      <c r="BM287" s="112"/>
      <c r="BN287" s="112"/>
      <c r="BO287" s="112"/>
      <c r="BP287" s="112"/>
    </row>
    <row r="288" spans="3:68" s="158" customFormat="1" ht="12.95" customHeight="1" x14ac:dyDescent="0.2">
      <c r="C288" s="157"/>
      <c r="D288" s="157"/>
      <c r="G288" s="157"/>
      <c r="S288" s="156"/>
      <c r="Z288" s="112"/>
      <c r="AA288" s="112"/>
      <c r="AB288" s="112"/>
      <c r="AC288" s="112"/>
      <c r="AD288" s="112"/>
      <c r="AE288" s="112"/>
      <c r="AF288" s="112"/>
      <c r="AG288" s="139"/>
      <c r="AH288" s="112"/>
      <c r="AI288" s="112"/>
      <c r="AJ288" s="112"/>
      <c r="AK288" s="112"/>
      <c r="AL288" s="112"/>
      <c r="AM288" s="112"/>
      <c r="AN288" s="112"/>
      <c r="AO288" s="112"/>
      <c r="AP288" s="112"/>
      <c r="AQ288" s="112"/>
      <c r="AR288" s="112"/>
      <c r="AS288" s="112"/>
      <c r="AT288" s="112"/>
      <c r="AU288" s="112"/>
      <c r="AV288" s="112"/>
      <c r="AW288" s="112"/>
      <c r="AX288" s="112"/>
      <c r="AY288" s="112"/>
      <c r="AZ288" s="112"/>
      <c r="BA288" s="112"/>
      <c r="BB288" s="112"/>
      <c r="BC288" s="112"/>
      <c r="BD288" s="112"/>
      <c r="BE288" s="112"/>
      <c r="BF288" s="112"/>
      <c r="BG288" s="112"/>
      <c r="BH288" s="112"/>
      <c r="BI288" s="112"/>
      <c r="BJ288" s="112"/>
      <c r="BK288" s="112"/>
      <c r="BL288" s="112"/>
      <c r="BM288" s="112"/>
      <c r="BN288" s="112"/>
      <c r="BO288" s="112"/>
      <c r="BP288" s="112"/>
    </row>
    <row r="289" spans="3:68" s="158" customFormat="1" ht="12.95" customHeight="1" x14ac:dyDescent="0.2">
      <c r="C289" s="157"/>
      <c r="D289" s="157"/>
      <c r="G289" s="157"/>
      <c r="S289" s="156"/>
      <c r="Z289" s="112"/>
      <c r="AA289" s="112"/>
      <c r="AB289" s="112"/>
      <c r="AC289" s="112"/>
      <c r="AD289" s="112"/>
      <c r="AE289" s="112"/>
      <c r="AF289" s="112"/>
      <c r="AG289" s="139"/>
      <c r="AH289" s="112"/>
      <c r="AI289" s="112"/>
      <c r="AJ289" s="112"/>
      <c r="AK289" s="112"/>
      <c r="AL289" s="112"/>
      <c r="AM289" s="112"/>
      <c r="AN289" s="112"/>
      <c r="AO289" s="112"/>
      <c r="AP289" s="112"/>
      <c r="AQ289" s="112"/>
      <c r="AR289" s="112"/>
      <c r="AS289" s="112"/>
      <c r="AT289" s="112"/>
      <c r="AU289" s="112"/>
      <c r="AV289" s="112"/>
      <c r="AW289" s="112"/>
      <c r="AX289" s="112"/>
      <c r="AY289" s="112"/>
      <c r="AZ289" s="112"/>
      <c r="BA289" s="112"/>
      <c r="BB289" s="112"/>
      <c r="BC289" s="112"/>
      <c r="BD289" s="112"/>
      <c r="BE289" s="112"/>
      <c r="BF289" s="112"/>
      <c r="BG289" s="112"/>
      <c r="BH289" s="112"/>
      <c r="BI289" s="112"/>
      <c r="BJ289" s="112"/>
      <c r="BK289" s="112"/>
      <c r="BL289" s="112"/>
      <c r="BM289" s="112"/>
      <c r="BN289" s="112"/>
      <c r="BO289" s="112"/>
      <c r="BP289" s="112"/>
    </row>
    <row r="290" spans="3:68" s="158" customFormat="1" ht="12.95" customHeight="1" x14ac:dyDescent="0.2">
      <c r="C290" s="157"/>
      <c r="D290" s="157"/>
      <c r="G290" s="157"/>
      <c r="S290" s="156"/>
      <c r="Z290" s="112"/>
      <c r="AA290" s="112"/>
      <c r="AB290" s="112"/>
      <c r="AC290" s="112"/>
      <c r="AD290" s="112"/>
      <c r="AE290" s="112"/>
      <c r="AF290" s="112"/>
      <c r="AG290" s="139"/>
      <c r="AH290" s="112"/>
      <c r="AI290" s="112"/>
      <c r="AJ290" s="112"/>
      <c r="AK290" s="112"/>
      <c r="AL290" s="112"/>
      <c r="AM290" s="112"/>
      <c r="AN290" s="112"/>
      <c r="AO290" s="112"/>
      <c r="AP290" s="112"/>
      <c r="AQ290" s="112"/>
      <c r="AR290" s="112"/>
      <c r="AS290" s="112"/>
      <c r="AT290" s="112"/>
      <c r="AU290" s="112"/>
      <c r="AV290" s="112"/>
      <c r="AW290" s="112"/>
      <c r="AX290" s="112"/>
      <c r="AY290" s="112"/>
      <c r="AZ290" s="112"/>
      <c r="BA290" s="112"/>
      <c r="BB290" s="112"/>
      <c r="BC290" s="112"/>
      <c r="BD290" s="112"/>
      <c r="BE290" s="112"/>
      <c r="BF290" s="112"/>
      <c r="BG290" s="112"/>
      <c r="BH290" s="112"/>
      <c r="BI290" s="112"/>
      <c r="BJ290" s="112"/>
      <c r="BK290" s="112"/>
      <c r="BL290" s="112"/>
      <c r="BM290" s="112"/>
      <c r="BN290" s="112"/>
      <c r="BO290" s="112"/>
      <c r="BP290" s="112"/>
    </row>
    <row r="291" spans="3:68" s="158" customFormat="1" ht="12.95" customHeight="1" x14ac:dyDescent="0.2">
      <c r="C291" s="157"/>
      <c r="D291" s="157"/>
      <c r="G291" s="157"/>
      <c r="S291" s="156"/>
      <c r="Z291" s="112"/>
      <c r="AA291" s="112"/>
      <c r="AB291" s="112"/>
      <c r="AC291" s="112"/>
      <c r="AD291" s="112"/>
      <c r="AE291" s="112"/>
      <c r="AF291" s="112"/>
      <c r="AG291" s="139"/>
      <c r="AH291" s="112"/>
      <c r="AI291" s="112"/>
      <c r="AJ291" s="112"/>
      <c r="AK291" s="112"/>
      <c r="AL291" s="112"/>
      <c r="AM291" s="112"/>
      <c r="AN291" s="112"/>
      <c r="AO291" s="112"/>
      <c r="AP291" s="112"/>
      <c r="AQ291" s="112"/>
      <c r="AR291" s="112"/>
      <c r="AS291" s="112"/>
      <c r="AT291" s="112"/>
      <c r="AU291" s="112"/>
      <c r="AV291" s="112"/>
      <c r="AW291" s="112"/>
      <c r="AX291" s="112"/>
      <c r="AY291" s="112"/>
      <c r="AZ291" s="112"/>
      <c r="BA291" s="112"/>
      <c r="BB291" s="112"/>
      <c r="BC291" s="112"/>
      <c r="BD291" s="112"/>
      <c r="BE291" s="112"/>
      <c r="BF291" s="112"/>
      <c r="BG291" s="112"/>
      <c r="BH291" s="112"/>
      <c r="BI291" s="112"/>
      <c r="BJ291" s="112"/>
      <c r="BK291" s="112"/>
      <c r="BL291" s="112"/>
      <c r="BM291" s="112"/>
      <c r="BN291" s="112"/>
      <c r="BO291" s="112"/>
      <c r="BP291" s="112"/>
    </row>
    <row r="292" spans="3:68" s="158" customFormat="1" ht="12.95" customHeight="1" x14ac:dyDescent="0.2">
      <c r="C292" s="157"/>
      <c r="D292" s="157"/>
      <c r="G292" s="157"/>
      <c r="S292" s="156"/>
      <c r="Z292" s="112"/>
      <c r="AA292" s="112"/>
      <c r="AB292" s="112"/>
      <c r="AC292" s="112"/>
      <c r="AD292" s="112"/>
      <c r="AE292" s="112"/>
      <c r="AF292" s="112"/>
      <c r="AG292" s="139"/>
      <c r="AH292" s="112"/>
      <c r="AI292" s="112"/>
      <c r="AJ292" s="112"/>
      <c r="AK292" s="112"/>
      <c r="AL292" s="112"/>
      <c r="AM292" s="112"/>
      <c r="AN292" s="112"/>
      <c r="AO292" s="112"/>
      <c r="AP292" s="112"/>
      <c r="AQ292" s="112"/>
      <c r="AR292" s="112"/>
      <c r="AS292" s="112"/>
      <c r="AT292" s="112"/>
      <c r="AU292" s="112"/>
      <c r="AV292" s="112"/>
      <c r="AW292" s="112"/>
      <c r="AX292" s="112"/>
      <c r="AY292" s="112"/>
      <c r="AZ292" s="112"/>
      <c r="BA292" s="112"/>
      <c r="BB292" s="112"/>
      <c r="BC292" s="112"/>
      <c r="BD292" s="112"/>
      <c r="BE292" s="112"/>
      <c r="BF292" s="112"/>
      <c r="BG292" s="112"/>
      <c r="BH292" s="112"/>
      <c r="BI292" s="112"/>
      <c r="BJ292" s="112"/>
      <c r="BK292" s="112"/>
      <c r="BL292" s="112"/>
      <c r="BM292" s="112"/>
      <c r="BN292" s="112"/>
      <c r="BO292" s="112"/>
      <c r="BP292" s="112"/>
    </row>
    <row r="293" spans="3:68" s="158" customFormat="1" ht="12.95" customHeight="1" x14ac:dyDescent="0.2">
      <c r="C293" s="157"/>
      <c r="D293" s="157"/>
      <c r="G293" s="157"/>
      <c r="S293" s="156"/>
      <c r="Z293" s="112"/>
      <c r="AA293" s="112"/>
      <c r="AB293" s="112"/>
      <c r="AC293" s="112"/>
      <c r="AD293" s="112"/>
      <c r="AE293" s="112"/>
      <c r="AF293" s="112"/>
      <c r="AG293" s="139"/>
      <c r="AH293" s="112"/>
      <c r="AI293" s="112"/>
      <c r="AJ293" s="112"/>
      <c r="AK293" s="112"/>
      <c r="AL293" s="112"/>
      <c r="AM293" s="112"/>
      <c r="AN293" s="112"/>
      <c r="AO293" s="112"/>
      <c r="AP293" s="112"/>
      <c r="AQ293" s="112"/>
      <c r="AR293" s="112"/>
      <c r="AS293" s="112"/>
      <c r="AT293" s="112"/>
      <c r="AU293" s="112"/>
      <c r="AV293" s="112"/>
      <c r="AW293" s="112"/>
      <c r="AX293" s="112"/>
      <c r="AY293" s="112"/>
      <c r="AZ293" s="112"/>
      <c r="BA293" s="112"/>
      <c r="BB293" s="112"/>
      <c r="BC293" s="112"/>
      <c r="BD293" s="112"/>
      <c r="BE293" s="112"/>
      <c r="BF293" s="112"/>
      <c r="BG293" s="112"/>
      <c r="BH293" s="112"/>
      <c r="BI293" s="112"/>
      <c r="BJ293" s="112"/>
      <c r="BK293" s="112"/>
      <c r="BL293" s="112"/>
      <c r="BM293" s="112"/>
      <c r="BN293" s="112"/>
      <c r="BO293" s="112"/>
      <c r="BP293" s="112"/>
    </row>
    <row r="294" spans="3:68" s="158" customFormat="1" ht="12.95" customHeight="1" x14ac:dyDescent="0.2">
      <c r="C294" s="157"/>
      <c r="D294" s="157"/>
      <c r="G294" s="157"/>
      <c r="S294" s="156"/>
      <c r="Z294" s="112"/>
      <c r="AA294" s="112"/>
      <c r="AB294" s="112"/>
      <c r="AC294" s="112"/>
      <c r="AD294" s="112"/>
      <c r="AE294" s="112"/>
      <c r="AF294" s="112"/>
      <c r="AG294" s="139"/>
      <c r="AH294" s="112"/>
      <c r="AI294" s="112"/>
      <c r="AJ294" s="112"/>
      <c r="AK294" s="112"/>
      <c r="AL294" s="112"/>
      <c r="AM294" s="112"/>
      <c r="AN294" s="112"/>
      <c r="AO294" s="112"/>
      <c r="AP294" s="112"/>
      <c r="AQ294" s="112"/>
      <c r="AR294" s="112"/>
      <c r="AS294" s="112"/>
      <c r="AT294" s="112"/>
      <c r="AU294" s="112"/>
      <c r="AV294" s="112"/>
      <c r="AW294" s="112"/>
      <c r="AX294" s="112"/>
      <c r="AY294" s="112"/>
      <c r="AZ294" s="112"/>
      <c r="BA294" s="112"/>
      <c r="BB294" s="112"/>
      <c r="BC294" s="112"/>
      <c r="BD294" s="112"/>
      <c r="BE294" s="112"/>
      <c r="BF294" s="112"/>
      <c r="BG294" s="112"/>
      <c r="BH294" s="112"/>
      <c r="BI294" s="112"/>
      <c r="BJ294" s="112"/>
      <c r="BK294" s="112"/>
      <c r="BL294" s="112"/>
      <c r="BM294" s="112"/>
      <c r="BN294" s="112"/>
      <c r="BO294" s="112"/>
      <c r="BP294" s="112"/>
    </row>
    <row r="295" spans="3:68" s="158" customFormat="1" ht="12.95" customHeight="1" x14ac:dyDescent="0.2">
      <c r="C295" s="157"/>
      <c r="D295" s="157"/>
      <c r="G295" s="157"/>
      <c r="S295" s="156"/>
      <c r="Z295" s="112"/>
      <c r="AA295" s="112"/>
      <c r="AB295" s="112"/>
      <c r="AC295" s="112"/>
      <c r="AD295" s="112"/>
      <c r="AE295" s="112"/>
      <c r="AF295" s="112"/>
      <c r="AG295" s="139"/>
      <c r="AH295" s="112"/>
      <c r="AI295" s="112"/>
      <c r="AJ295" s="112"/>
      <c r="AK295" s="112"/>
      <c r="AL295" s="112"/>
      <c r="AM295" s="112"/>
      <c r="AN295" s="112"/>
      <c r="AO295" s="112"/>
      <c r="AP295" s="112"/>
      <c r="AQ295" s="112"/>
      <c r="AR295" s="112"/>
      <c r="AS295" s="112"/>
      <c r="AT295" s="112"/>
      <c r="AU295" s="112"/>
      <c r="AV295" s="112"/>
      <c r="AW295" s="112"/>
      <c r="AX295" s="112"/>
      <c r="AY295" s="112"/>
      <c r="AZ295" s="112"/>
      <c r="BA295" s="112"/>
      <c r="BB295" s="112"/>
      <c r="BC295" s="112"/>
      <c r="BD295" s="112"/>
      <c r="BE295" s="112"/>
      <c r="BF295" s="112"/>
      <c r="BG295" s="112"/>
      <c r="BH295" s="112"/>
      <c r="BI295" s="112"/>
      <c r="BJ295" s="112"/>
      <c r="BK295" s="112"/>
      <c r="BL295" s="112"/>
      <c r="BM295" s="112"/>
      <c r="BN295" s="112"/>
      <c r="BO295" s="112"/>
      <c r="BP295" s="112"/>
    </row>
    <row r="296" spans="3:68" s="158" customFormat="1" ht="12.95" customHeight="1" x14ac:dyDescent="0.2">
      <c r="C296" s="157"/>
      <c r="D296" s="157"/>
      <c r="G296" s="157"/>
      <c r="S296" s="156"/>
      <c r="Z296" s="112"/>
      <c r="AA296" s="112"/>
      <c r="AB296" s="112"/>
      <c r="AC296" s="112"/>
      <c r="AD296" s="112"/>
      <c r="AE296" s="112"/>
      <c r="AF296" s="112"/>
      <c r="AG296" s="139"/>
      <c r="AH296" s="112"/>
      <c r="AI296" s="112"/>
      <c r="AJ296" s="112"/>
      <c r="AK296" s="112"/>
      <c r="AL296" s="112"/>
      <c r="AM296" s="112"/>
      <c r="AN296" s="112"/>
      <c r="AO296" s="112"/>
      <c r="AP296" s="112"/>
      <c r="AQ296" s="112"/>
      <c r="AR296" s="112"/>
      <c r="AS296" s="112"/>
      <c r="AT296" s="112"/>
      <c r="AU296" s="112"/>
      <c r="AV296" s="112"/>
      <c r="AW296" s="112"/>
      <c r="AX296" s="112"/>
      <c r="AY296" s="112"/>
      <c r="AZ296" s="112"/>
      <c r="BA296" s="112"/>
      <c r="BB296" s="112"/>
      <c r="BC296" s="112"/>
      <c r="BD296" s="112"/>
      <c r="BE296" s="112"/>
      <c r="BF296" s="112"/>
      <c r="BG296" s="112"/>
      <c r="BH296" s="112"/>
      <c r="BI296" s="112"/>
      <c r="BJ296" s="112"/>
      <c r="BK296" s="112"/>
      <c r="BL296" s="112"/>
      <c r="BM296" s="112"/>
      <c r="BN296" s="112"/>
      <c r="BO296" s="112"/>
      <c r="BP296" s="112"/>
    </row>
    <row r="297" spans="3:68" s="158" customFormat="1" ht="12.95" customHeight="1" x14ac:dyDescent="0.2">
      <c r="C297" s="157"/>
      <c r="D297" s="157"/>
      <c r="G297" s="157"/>
      <c r="S297" s="156"/>
      <c r="Z297" s="112"/>
      <c r="AA297" s="112"/>
      <c r="AB297" s="112"/>
      <c r="AC297" s="112"/>
      <c r="AD297" s="112"/>
      <c r="AE297" s="112"/>
      <c r="AF297" s="112"/>
      <c r="AG297" s="139"/>
      <c r="AH297" s="112"/>
      <c r="AI297" s="112"/>
      <c r="AJ297" s="112"/>
      <c r="AK297" s="112"/>
      <c r="AL297" s="112"/>
      <c r="AM297" s="112"/>
      <c r="AN297" s="112"/>
      <c r="AO297" s="112"/>
      <c r="AP297" s="112"/>
      <c r="AQ297" s="112"/>
      <c r="AR297" s="112"/>
      <c r="AS297" s="112"/>
      <c r="AT297" s="112"/>
      <c r="AU297" s="112"/>
      <c r="AV297" s="112"/>
      <c r="AW297" s="112"/>
      <c r="AX297" s="112"/>
      <c r="AY297" s="112"/>
      <c r="AZ297" s="112"/>
      <c r="BA297" s="112"/>
      <c r="BB297" s="112"/>
      <c r="BC297" s="112"/>
      <c r="BD297" s="112"/>
      <c r="BE297" s="112"/>
      <c r="BF297" s="112"/>
      <c r="BG297" s="112"/>
      <c r="BH297" s="112"/>
      <c r="BI297" s="112"/>
      <c r="BJ297" s="112"/>
      <c r="BK297" s="112"/>
      <c r="BL297" s="112"/>
      <c r="BM297" s="112"/>
      <c r="BN297" s="112"/>
      <c r="BO297" s="112"/>
      <c r="BP297" s="112"/>
    </row>
    <row r="298" spans="3:68" s="158" customFormat="1" ht="12.95" customHeight="1" x14ac:dyDescent="0.2">
      <c r="C298" s="157"/>
      <c r="D298" s="157"/>
      <c r="G298" s="157"/>
      <c r="S298" s="156"/>
      <c r="Z298" s="112"/>
      <c r="AA298" s="112"/>
      <c r="AB298" s="112"/>
      <c r="AC298" s="112"/>
      <c r="AD298" s="112"/>
      <c r="AE298" s="112"/>
      <c r="AF298" s="112"/>
      <c r="AG298" s="139"/>
      <c r="AH298" s="112"/>
      <c r="AI298" s="112"/>
      <c r="AJ298" s="112"/>
      <c r="AK298" s="112"/>
      <c r="AL298" s="112"/>
      <c r="AM298" s="112"/>
      <c r="AN298" s="112"/>
      <c r="AO298" s="112"/>
      <c r="AP298" s="112"/>
      <c r="AQ298" s="112"/>
      <c r="AR298" s="112"/>
      <c r="AS298" s="112"/>
      <c r="AT298" s="112"/>
      <c r="AU298" s="112"/>
      <c r="AV298" s="112"/>
      <c r="AW298" s="112"/>
      <c r="AX298" s="112"/>
      <c r="AY298" s="112"/>
      <c r="AZ298" s="112"/>
      <c r="BA298" s="112"/>
      <c r="BB298" s="112"/>
      <c r="BC298" s="112"/>
      <c r="BD298" s="112"/>
      <c r="BE298" s="112"/>
      <c r="BF298" s="112"/>
      <c r="BG298" s="112"/>
      <c r="BH298" s="112"/>
      <c r="BI298" s="112"/>
      <c r="BJ298" s="112"/>
      <c r="BK298" s="112"/>
      <c r="BL298" s="112"/>
      <c r="BM298" s="112"/>
      <c r="BN298" s="112"/>
      <c r="BO298" s="112"/>
      <c r="BP298" s="112"/>
    </row>
    <row r="299" spans="3:68" s="158" customFormat="1" ht="12.95" customHeight="1" x14ac:dyDescent="0.2">
      <c r="C299" s="157"/>
      <c r="D299" s="157"/>
      <c r="G299" s="157"/>
      <c r="S299" s="156"/>
      <c r="Z299" s="112"/>
      <c r="AA299" s="112"/>
      <c r="AB299" s="112"/>
      <c r="AC299" s="112"/>
      <c r="AD299" s="112"/>
      <c r="AE299" s="112"/>
      <c r="AF299" s="112"/>
      <c r="AG299" s="139"/>
      <c r="AH299" s="112"/>
      <c r="AI299" s="112"/>
      <c r="AJ299" s="112"/>
      <c r="AK299" s="112"/>
      <c r="AL299" s="112"/>
      <c r="AM299" s="112"/>
      <c r="AN299" s="112"/>
      <c r="AO299" s="112"/>
      <c r="AP299" s="112"/>
      <c r="AQ299" s="112"/>
      <c r="AR299" s="112"/>
      <c r="AS299" s="112"/>
      <c r="AT299" s="112"/>
      <c r="AU299" s="112"/>
      <c r="AV299" s="112"/>
      <c r="AW299" s="112"/>
      <c r="AX299" s="112"/>
      <c r="AY299" s="112"/>
      <c r="AZ299" s="112"/>
      <c r="BA299" s="112"/>
      <c r="BB299" s="112"/>
      <c r="BC299" s="112"/>
      <c r="BD299" s="112"/>
      <c r="BE299" s="112"/>
      <c r="BF299" s="112"/>
      <c r="BG299" s="112"/>
      <c r="BH299" s="112"/>
      <c r="BI299" s="112"/>
      <c r="BJ299" s="112"/>
      <c r="BK299" s="112"/>
      <c r="BL299" s="112"/>
      <c r="BM299" s="112"/>
      <c r="BN299" s="112"/>
      <c r="BO299" s="112"/>
      <c r="BP299" s="112"/>
    </row>
    <row r="300" spans="3:68" s="158" customFormat="1" ht="12.95" customHeight="1" x14ac:dyDescent="0.2">
      <c r="C300" s="157"/>
      <c r="D300" s="157"/>
      <c r="G300" s="157"/>
      <c r="S300" s="156"/>
      <c r="Z300" s="112"/>
      <c r="AA300" s="112"/>
      <c r="AB300" s="112"/>
      <c r="AC300" s="112"/>
      <c r="AD300" s="112"/>
      <c r="AE300" s="112"/>
      <c r="AF300" s="112"/>
      <c r="AG300" s="139"/>
      <c r="AH300" s="112"/>
      <c r="AI300" s="112"/>
      <c r="AJ300" s="112"/>
      <c r="AK300" s="112"/>
      <c r="AL300" s="112"/>
      <c r="AM300" s="112"/>
      <c r="AN300" s="112"/>
      <c r="AO300" s="112"/>
      <c r="AP300" s="112"/>
      <c r="AQ300" s="112"/>
      <c r="AR300" s="112"/>
      <c r="AS300" s="112"/>
      <c r="AT300" s="112"/>
      <c r="AU300" s="112"/>
      <c r="AV300" s="112"/>
      <c r="AW300" s="112"/>
      <c r="AX300" s="112"/>
      <c r="AY300" s="112"/>
      <c r="AZ300" s="112"/>
      <c r="BA300" s="112"/>
      <c r="BB300" s="112"/>
      <c r="BC300" s="112"/>
      <c r="BD300" s="112"/>
      <c r="BE300" s="112"/>
      <c r="BF300" s="112"/>
      <c r="BG300" s="112"/>
      <c r="BH300" s="112"/>
      <c r="BI300" s="112"/>
      <c r="BJ300" s="112"/>
      <c r="BK300" s="112"/>
      <c r="BL300" s="112"/>
      <c r="BM300" s="112"/>
      <c r="BN300" s="112"/>
      <c r="BO300" s="112"/>
      <c r="BP300" s="112"/>
    </row>
    <row r="301" spans="3:68" x14ac:dyDescent="0.2">
      <c r="C301" s="18"/>
      <c r="D301" s="18"/>
      <c r="Q301" s="1"/>
      <c r="AA301" s="86"/>
      <c r="AB301" s="86"/>
      <c r="AC301" s="86"/>
      <c r="AD301" s="86"/>
      <c r="AE301" s="86"/>
      <c r="AG301" s="87"/>
      <c r="AN301" s="86"/>
      <c r="AO301" s="86"/>
      <c r="AP301" s="86"/>
      <c r="AQ301" s="86"/>
      <c r="AR301" s="86"/>
      <c r="AS301" s="86"/>
      <c r="AT301" s="86"/>
      <c r="AU301" s="86"/>
    </row>
    <row r="302" spans="3:68" x14ac:dyDescent="0.2">
      <c r="C302" s="18"/>
      <c r="D302" s="18"/>
      <c r="Q302" s="1"/>
      <c r="AA302" s="86"/>
      <c r="AB302" s="86"/>
      <c r="AC302" s="86"/>
      <c r="AD302" s="86"/>
      <c r="AE302" s="86"/>
      <c r="AG302" s="87"/>
      <c r="AN302" s="86"/>
      <c r="AO302" s="86"/>
      <c r="AP302" s="86"/>
      <c r="AQ302" s="86"/>
      <c r="AR302" s="86"/>
      <c r="AS302" s="86"/>
      <c r="AT302" s="86"/>
      <c r="AU302" s="86"/>
    </row>
    <row r="303" spans="3:68" x14ac:dyDescent="0.2">
      <c r="C303" s="18"/>
      <c r="D303" s="18"/>
      <c r="Q303" s="1"/>
      <c r="AA303" s="86"/>
      <c r="AB303" s="86"/>
      <c r="AC303" s="86"/>
      <c r="AD303" s="86"/>
      <c r="AE303" s="86"/>
      <c r="AG303" s="87"/>
      <c r="AN303" s="86"/>
      <c r="AO303" s="86"/>
      <c r="AP303" s="86"/>
      <c r="AQ303" s="86"/>
      <c r="AR303" s="86"/>
      <c r="AS303" s="86"/>
      <c r="AT303" s="86"/>
      <c r="AU303" s="86"/>
    </row>
    <row r="304" spans="3:68" x14ac:dyDescent="0.2">
      <c r="C304" s="18"/>
      <c r="D304" s="18"/>
      <c r="Q304" s="1"/>
      <c r="AA304" s="86"/>
      <c r="AB304" s="86"/>
      <c r="AC304" s="86"/>
      <c r="AD304" s="86"/>
      <c r="AE304" s="86"/>
      <c r="AG304" s="87"/>
      <c r="AN304" s="86"/>
      <c r="AO304" s="86"/>
      <c r="AP304" s="86"/>
      <c r="AQ304" s="86"/>
      <c r="AR304" s="86"/>
      <c r="AS304" s="86"/>
      <c r="AT304" s="86"/>
      <c r="AU304" s="86"/>
    </row>
    <row r="305" spans="3:48" x14ac:dyDescent="0.2">
      <c r="C305" s="18"/>
      <c r="D305" s="18"/>
      <c r="Q305" s="1"/>
      <c r="AA305" s="86"/>
      <c r="AB305" s="86"/>
      <c r="AC305" s="86"/>
      <c r="AD305" s="86"/>
      <c r="AE305" s="86"/>
      <c r="AG305" s="87"/>
      <c r="AN305" s="86"/>
      <c r="AO305" s="86"/>
      <c r="AP305" s="86"/>
      <c r="AQ305" s="86"/>
      <c r="AR305" s="86"/>
      <c r="AS305" s="86"/>
      <c r="AT305" s="86"/>
      <c r="AU305" s="86"/>
    </row>
    <row r="306" spans="3:48" x14ac:dyDescent="0.2">
      <c r="C306" s="18"/>
      <c r="D306" s="18"/>
      <c r="Q306" s="1"/>
      <c r="AA306" s="86"/>
      <c r="AB306" s="86"/>
      <c r="AC306" s="86"/>
      <c r="AD306" s="86"/>
      <c r="AE306" s="86"/>
      <c r="AG306" s="87"/>
      <c r="AN306" s="86"/>
      <c r="AO306" s="86"/>
      <c r="AP306" s="86"/>
      <c r="AQ306" s="86"/>
      <c r="AR306" s="86"/>
      <c r="AS306" s="86"/>
      <c r="AT306" s="86"/>
      <c r="AU306" s="86"/>
    </row>
    <row r="307" spans="3:48" x14ac:dyDescent="0.2">
      <c r="C307" s="18"/>
      <c r="D307" s="18"/>
      <c r="Q307" s="1"/>
      <c r="AA307" s="86"/>
      <c r="AB307" s="86"/>
      <c r="AC307" s="86"/>
      <c r="AD307" s="86"/>
      <c r="AE307" s="86"/>
      <c r="AG307" s="87"/>
      <c r="AN307" s="86"/>
      <c r="AO307" s="86"/>
      <c r="AP307" s="86"/>
      <c r="AQ307" s="86"/>
      <c r="AR307" s="86"/>
      <c r="AS307" s="86"/>
      <c r="AT307" s="86"/>
      <c r="AU307" s="86"/>
    </row>
    <row r="308" spans="3:48" x14ac:dyDescent="0.2">
      <c r="C308" s="18"/>
      <c r="D308" s="18"/>
      <c r="Q308" s="1"/>
      <c r="AA308" s="86"/>
      <c r="AB308" s="86"/>
      <c r="AC308" s="86"/>
      <c r="AD308" s="86"/>
      <c r="AE308" s="86"/>
      <c r="AG308" s="87"/>
      <c r="AN308" s="86"/>
      <c r="AO308" s="86"/>
      <c r="AP308" s="86"/>
      <c r="AQ308" s="86"/>
      <c r="AR308" s="86"/>
      <c r="AS308" s="86"/>
      <c r="AT308" s="86"/>
      <c r="AU308" s="86"/>
    </row>
    <row r="309" spans="3:48" x14ac:dyDescent="0.2">
      <c r="C309" s="18"/>
      <c r="D309" s="18"/>
      <c r="Q309" s="1"/>
      <c r="AA309" s="86"/>
      <c r="AB309" s="86"/>
      <c r="AC309" s="86"/>
      <c r="AD309" s="86"/>
      <c r="AE309" s="86"/>
      <c r="AG309" s="87"/>
      <c r="AN309" s="86"/>
      <c r="AO309" s="86"/>
      <c r="AP309" s="86"/>
      <c r="AQ309" s="86"/>
      <c r="AR309" s="86"/>
      <c r="AS309" s="86"/>
      <c r="AT309" s="86"/>
      <c r="AU309" s="86"/>
    </row>
    <row r="310" spans="3:48" x14ac:dyDescent="0.2">
      <c r="C310" s="18"/>
      <c r="D310" s="18"/>
      <c r="Q310" s="1"/>
      <c r="AA310" s="86"/>
      <c r="AB310" s="86"/>
      <c r="AC310" s="86"/>
      <c r="AD310" s="86"/>
      <c r="AE310" s="86"/>
      <c r="AG310" s="87"/>
      <c r="AN310" s="86"/>
      <c r="AO310" s="86"/>
      <c r="AP310" s="86"/>
      <c r="AQ310" s="86"/>
      <c r="AR310" s="86"/>
      <c r="AS310" s="86"/>
      <c r="AT310" s="86"/>
      <c r="AU310" s="86"/>
    </row>
    <row r="311" spans="3:48" x14ac:dyDescent="0.2">
      <c r="C311" s="18"/>
      <c r="D311" s="18"/>
      <c r="Q311" s="1"/>
      <c r="AA311" s="86"/>
      <c r="AB311" s="86"/>
      <c r="AC311" s="86"/>
      <c r="AD311" s="86"/>
      <c r="AE311" s="86"/>
      <c r="AG311" s="87"/>
      <c r="AN311" s="86"/>
      <c r="AO311" s="86"/>
      <c r="AP311" s="86"/>
      <c r="AQ311" s="86"/>
      <c r="AR311" s="86"/>
      <c r="AS311" s="86"/>
      <c r="AT311" s="86"/>
      <c r="AU311" s="86"/>
    </row>
    <row r="312" spans="3:48" x14ac:dyDescent="0.2">
      <c r="C312" s="18"/>
      <c r="D312" s="18"/>
      <c r="Q312" s="1"/>
      <c r="AA312" s="86"/>
      <c r="AB312" s="86"/>
      <c r="AC312" s="86"/>
      <c r="AD312" s="86"/>
      <c r="AE312" s="86"/>
      <c r="AG312" s="87"/>
      <c r="AN312" s="86"/>
      <c r="AO312" s="86"/>
      <c r="AP312" s="86"/>
      <c r="AQ312" s="86"/>
      <c r="AR312" s="86"/>
      <c r="AS312" s="86"/>
      <c r="AT312" s="86"/>
      <c r="AU312" s="86"/>
      <c r="AV312" s="86"/>
    </row>
    <row r="313" spans="3:48" x14ac:dyDescent="0.2">
      <c r="C313" s="18"/>
      <c r="D313" s="18"/>
      <c r="Q313" s="1"/>
      <c r="AA313" s="86"/>
      <c r="AB313" s="86"/>
      <c r="AC313" s="86"/>
      <c r="AD313" s="86"/>
      <c r="AE313" s="86"/>
      <c r="AG313" s="87"/>
      <c r="AN313" s="86"/>
      <c r="AO313" s="86"/>
      <c r="AP313" s="86"/>
      <c r="AQ313" s="86"/>
      <c r="AR313" s="86"/>
      <c r="AS313" s="86"/>
      <c r="AT313" s="86"/>
      <c r="AU313" s="86"/>
    </row>
    <row r="314" spans="3:48" x14ac:dyDescent="0.2">
      <c r="C314" s="18"/>
      <c r="D314" s="18"/>
      <c r="Q314" s="1"/>
      <c r="AA314" s="86"/>
      <c r="AB314" s="86"/>
      <c r="AC314" s="86"/>
      <c r="AD314" s="86"/>
      <c r="AE314" s="86"/>
      <c r="AG314" s="87"/>
      <c r="AN314" s="86"/>
      <c r="AO314" s="86"/>
      <c r="AP314" s="86"/>
      <c r="AQ314" s="86"/>
      <c r="AR314" s="86"/>
      <c r="AS314" s="86"/>
      <c r="AT314" s="86"/>
      <c r="AU314" s="86"/>
    </row>
    <row r="315" spans="3:48" x14ac:dyDescent="0.2">
      <c r="C315" s="18"/>
      <c r="D315" s="18"/>
      <c r="Q315" s="1"/>
      <c r="AA315" s="86"/>
      <c r="AB315" s="86"/>
      <c r="AC315" s="86"/>
      <c r="AD315" s="86"/>
      <c r="AE315" s="86"/>
      <c r="AG315" s="87"/>
      <c r="AN315" s="86"/>
      <c r="AO315" s="86"/>
      <c r="AP315" s="86"/>
      <c r="AQ315" s="86"/>
      <c r="AR315" s="86"/>
      <c r="AS315" s="86"/>
      <c r="AT315" s="86"/>
      <c r="AU315" s="86"/>
    </row>
    <row r="316" spans="3:48" x14ac:dyDescent="0.2">
      <c r="C316" s="18"/>
      <c r="D316" s="18"/>
      <c r="Q316" s="1"/>
      <c r="AA316" s="86"/>
      <c r="AB316" s="86"/>
      <c r="AC316" s="86"/>
      <c r="AD316" s="86"/>
      <c r="AE316" s="86"/>
      <c r="AG316" s="87"/>
      <c r="AN316" s="86"/>
      <c r="AO316" s="86"/>
      <c r="AP316" s="86"/>
      <c r="AQ316" s="86"/>
      <c r="AR316" s="86"/>
      <c r="AS316" s="86"/>
      <c r="AT316" s="86"/>
      <c r="AU316" s="86"/>
    </row>
    <row r="317" spans="3:48" x14ac:dyDescent="0.2">
      <c r="C317" s="18"/>
      <c r="D317" s="18"/>
      <c r="Q317" s="1"/>
      <c r="AA317" s="86"/>
      <c r="AB317" s="86"/>
      <c r="AC317" s="86"/>
      <c r="AD317" s="86"/>
      <c r="AE317" s="86"/>
      <c r="AG317" s="87"/>
      <c r="AN317" s="86"/>
      <c r="AO317" s="86"/>
      <c r="AP317" s="86"/>
      <c r="AQ317" s="86"/>
      <c r="AR317" s="86"/>
      <c r="AS317" s="86"/>
      <c r="AT317" s="86"/>
      <c r="AU317" s="86"/>
    </row>
    <row r="318" spans="3:48" x14ac:dyDescent="0.2">
      <c r="C318" s="18"/>
      <c r="D318" s="18"/>
      <c r="Q318" s="1"/>
      <c r="AA318" s="86"/>
      <c r="AB318" s="86"/>
      <c r="AC318" s="86"/>
      <c r="AD318" s="86"/>
      <c r="AE318" s="86"/>
      <c r="AG318" s="87"/>
      <c r="AN318" s="86"/>
      <c r="AO318" s="86"/>
      <c r="AP318" s="86"/>
      <c r="AQ318" s="86"/>
      <c r="AR318" s="86"/>
      <c r="AS318" s="86"/>
      <c r="AT318" s="86"/>
      <c r="AU318" s="86"/>
    </row>
    <row r="319" spans="3:48" x14ac:dyDescent="0.2">
      <c r="C319" s="18"/>
      <c r="D319" s="18"/>
      <c r="Q319" s="1"/>
      <c r="AA319" s="86"/>
      <c r="AB319" s="86"/>
      <c r="AC319" s="86"/>
      <c r="AD319" s="86"/>
      <c r="AE319" s="86"/>
      <c r="AG319" s="87"/>
      <c r="AN319" s="86"/>
      <c r="AO319" s="86"/>
      <c r="AP319" s="86"/>
      <c r="AQ319" s="86"/>
      <c r="AR319" s="86"/>
      <c r="AS319" s="86"/>
      <c r="AT319" s="86"/>
      <c r="AU319" s="86"/>
    </row>
    <row r="320" spans="3:48" x14ac:dyDescent="0.2">
      <c r="C320" s="18"/>
      <c r="D320" s="18"/>
      <c r="Q320" s="1"/>
      <c r="AA320" s="86"/>
      <c r="AB320" s="86"/>
      <c r="AC320" s="86"/>
      <c r="AD320" s="86"/>
      <c r="AE320" s="86"/>
      <c r="AG320" s="87"/>
      <c r="AN320" s="86"/>
      <c r="AO320" s="86"/>
      <c r="AP320" s="86"/>
      <c r="AQ320" s="86"/>
      <c r="AR320" s="86"/>
      <c r="AS320" s="86"/>
      <c r="AT320" s="86"/>
      <c r="AU320" s="86"/>
    </row>
    <row r="321" spans="3:48" x14ac:dyDescent="0.2">
      <c r="C321" s="18"/>
      <c r="D321" s="18"/>
      <c r="Q321" s="1"/>
      <c r="AA321" s="86"/>
      <c r="AB321" s="86"/>
      <c r="AC321" s="86"/>
      <c r="AD321" s="86"/>
      <c r="AE321" s="86"/>
      <c r="AG321" s="87"/>
      <c r="AN321" s="86"/>
      <c r="AO321" s="86"/>
      <c r="AP321" s="86"/>
      <c r="AQ321" s="86"/>
      <c r="AR321" s="86"/>
      <c r="AS321" s="86"/>
      <c r="AT321" s="86"/>
      <c r="AU321" s="86"/>
    </row>
    <row r="322" spans="3:48" x14ac:dyDescent="0.2">
      <c r="C322" s="18"/>
      <c r="D322" s="18"/>
      <c r="Q322" s="1"/>
      <c r="AA322" s="86"/>
      <c r="AB322" s="86"/>
      <c r="AC322" s="86"/>
      <c r="AD322" s="86"/>
      <c r="AE322" s="86"/>
      <c r="AG322" s="87"/>
      <c r="AN322" s="86"/>
      <c r="AO322" s="86"/>
      <c r="AP322" s="86"/>
      <c r="AQ322" s="86"/>
      <c r="AR322" s="86"/>
      <c r="AS322" s="86"/>
      <c r="AT322" s="86"/>
      <c r="AU322" s="86"/>
    </row>
    <row r="323" spans="3:48" x14ac:dyDescent="0.2">
      <c r="C323" s="18"/>
      <c r="D323" s="18"/>
      <c r="Q323" s="1"/>
      <c r="AA323" s="86"/>
      <c r="AB323" s="86"/>
      <c r="AC323" s="86"/>
      <c r="AD323" s="86"/>
      <c r="AE323" s="86"/>
      <c r="AG323" s="87"/>
      <c r="AN323" s="86"/>
      <c r="AO323" s="86"/>
      <c r="AP323" s="86"/>
      <c r="AQ323" s="86"/>
      <c r="AR323" s="86"/>
      <c r="AS323" s="86"/>
      <c r="AT323" s="86"/>
      <c r="AU323" s="86"/>
    </row>
    <row r="324" spans="3:48" x14ac:dyDescent="0.2">
      <c r="C324" s="18"/>
      <c r="D324" s="18"/>
      <c r="Q324" s="1"/>
      <c r="AA324" s="86"/>
      <c r="AB324" s="86"/>
      <c r="AC324" s="86"/>
      <c r="AD324" s="86"/>
      <c r="AE324" s="86"/>
      <c r="AG324" s="87"/>
      <c r="AN324" s="86"/>
      <c r="AO324" s="86"/>
      <c r="AP324" s="86"/>
      <c r="AQ324" s="86"/>
      <c r="AR324" s="86"/>
      <c r="AS324" s="86"/>
      <c r="AT324" s="86"/>
      <c r="AU324" s="86"/>
    </row>
    <row r="325" spans="3:48" x14ac:dyDescent="0.2">
      <c r="C325" s="18"/>
      <c r="D325" s="18"/>
      <c r="Q325" s="1"/>
      <c r="AA325" s="86"/>
      <c r="AB325" s="86"/>
      <c r="AC325" s="86"/>
      <c r="AD325" s="86"/>
      <c r="AE325" s="86"/>
      <c r="AG325" s="87"/>
      <c r="AN325" s="86"/>
      <c r="AO325" s="86"/>
      <c r="AP325" s="86"/>
      <c r="AQ325" s="86"/>
      <c r="AR325" s="86"/>
      <c r="AS325" s="86"/>
      <c r="AT325" s="86"/>
      <c r="AU325" s="86"/>
    </row>
    <row r="326" spans="3:48" x14ac:dyDescent="0.2">
      <c r="C326" s="18"/>
      <c r="D326" s="18"/>
      <c r="Q326" s="1"/>
      <c r="AA326" s="86"/>
      <c r="AB326" s="86"/>
      <c r="AC326" s="86"/>
      <c r="AD326" s="86"/>
      <c r="AE326" s="86"/>
      <c r="AG326" s="87"/>
      <c r="AN326" s="86"/>
      <c r="AO326" s="86"/>
      <c r="AP326" s="86"/>
      <c r="AQ326" s="86"/>
      <c r="AR326" s="86"/>
      <c r="AS326" s="86"/>
      <c r="AT326" s="86"/>
      <c r="AU326" s="86"/>
      <c r="AV326" s="86"/>
    </row>
    <row r="327" spans="3:48" x14ac:dyDescent="0.2">
      <c r="C327" s="18"/>
      <c r="D327" s="18"/>
      <c r="Q327" s="1"/>
      <c r="AA327" s="86"/>
      <c r="AB327" s="86"/>
      <c r="AC327" s="86"/>
      <c r="AD327" s="86"/>
      <c r="AE327" s="86"/>
      <c r="AG327" s="87"/>
      <c r="AN327" s="86"/>
      <c r="AO327" s="86"/>
      <c r="AP327" s="86"/>
      <c r="AQ327" s="86"/>
      <c r="AR327" s="86"/>
      <c r="AS327" s="86"/>
      <c r="AT327" s="86"/>
      <c r="AU327" s="86"/>
    </row>
    <row r="328" spans="3:48" x14ac:dyDescent="0.2">
      <c r="C328" s="18"/>
      <c r="D328" s="18"/>
      <c r="Q328" s="1"/>
      <c r="AA328" s="86"/>
      <c r="AB328" s="86"/>
      <c r="AC328" s="86"/>
      <c r="AD328" s="86"/>
      <c r="AE328" s="86"/>
      <c r="AG328" s="87"/>
      <c r="AN328" s="86"/>
      <c r="AO328" s="86"/>
      <c r="AP328" s="86"/>
      <c r="AQ328" s="86"/>
      <c r="AR328" s="86"/>
      <c r="AS328" s="86"/>
      <c r="AT328" s="86"/>
      <c r="AU328" s="86"/>
    </row>
    <row r="329" spans="3:48" x14ac:dyDescent="0.2">
      <c r="C329" s="18"/>
      <c r="D329" s="18"/>
      <c r="Q329" s="1"/>
      <c r="AA329" s="86"/>
      <c r="AB329" s="86"/>
      <c r="AC329" s="86"/>
      <c r="AD329" s="86"/>
      <c r="AE329" s="86"/>
      <c r="AG329" s="87"/>
      <c r="AN329" s="86"/>
      <c r="AO329" s="86"/>
      <c r="AP329" s="86"/>
      <c r="AQ329" s="86"/>
      <c r="AR329" s="86"/>
      <c r="AS329" s="86"/>
      <c r="AT329" s="86"/>
      <c r="AU329" s="86"/>
    </row>
    <row r="330" spans="3:48" x14ac:dyDescent="0.2">
      <c r="C330" s="18"/>
      <c r="D330" s="18"/>
      <c r="Q330" s="1"/>
      <c r="AA330" s="86"/>
      <c r="AB330" s="86"/>
      <c r="AC330" s="86"/>
      <c r="AD330" s="86"/>
      <c r="AE330" s="86"/>
      <c r="AG330" s="87"/>
      <c r="AN330" s="86"/>
      <c r="AO330" s="86"/>
      <c r="AP330" s="86"/>
      <c r="AQ330" s="86"/>
      <c r="AR330" s="86"/>
      <c r="AS330" s="86"/>
      <c r="AT330" s="86"/>
      <c r="AU330" s="86"/>
    </row>
    <row r="331" spans="3:48" x14ac:dyDescent="0.2">
      <c r="C331" s="18"/>
      <c r="D331" s="18"/>
      <c r="Q331" s="1"/>
      <c r="AA331" s="86"/>
      <c r="AB331" s="86"/>
      <c r="AC331" s="86"/>
      <c r="AD331" s="86"/>
      <c r="AE331" s="86"/>
      <c r="AG331" s="87"/>
      <c r="AN331" s="86"/>
      <c r="AO331" s="86"/>
      <c r="AP331" s="86"/>
      <c r="AQ331" s="86"/>
      <c r="AR331" s="86"/>
      <c r="AS331" s="86"/>
      <c r="AT331" s="86"/>
      <c r="AU331" s="86"/>
    </row>
    <row r="332" spans="3:48" x14ac:dyDescent="0.2">
      <c r="C332" s="18"/>
      <c r="D332" s="18"/>
      <c r="Q332" s="1"/>
      <c r="AA332" s="86"/>
      <c r="AB332" s="86"/>
      <c r="AC332" s="86"/>
      <c r="AD332" s="86"/>
      <c r="AE332" s="86"/>
      <c r="AG332" s="87"/>
      <c r="AN332" s="86"/>
      <c r="AO332" s="86"/>
      <c r="AP332" s="86"/>
      <c r="AQ332" s="86"/>
      <c r="AR332" s="86"/>
      <c r="AS332" s="86"/>
      <c r="AT332" s="86"/>
      <c r="AU332" s="86"/>
    </row>
    <row r="333" spans="3:48" x14ac:dyDescent="0.2">
      <c r="C333" s="18"/>
      <c r="D333" s="18"/>
      <c r="Q333" s="1"/>
      <c r="AA333" s="86"/>
      <c r="AB333" s="86"/>
      <c r="AC333" s="86"/>
      <c r="AD333" s="86"/>
      <c r="AE333" s="86"/>
      <c r="AG333" s="87"/>
      <c r="AN333" s="86"/>
      <c r="AO333" s="86"/>
      <c r="AP333" s="86"/>
      <c r="AQ333" s="86"/>
      <c r="AR333" s="86"/>
      <c r="AS333" s="86"/>
      <c r="AT333" s="86"/>
      <c r="AU333" s="86"/>
    </row>
    <row r="334" spans="3:48" x14ac:dyDescent="0.2">
      <c r="C334" s="18"/>
      <c r="D334" s="18"/>
      <c r="Q334" s="1"/>
      <c r="AA334" s="86"/>
      <c r="AB334" s="86"/>
      <c r="AC334" s="86"/>
      <c r="AD334" s="86"/>
      <c r="AE334" s="86"/>
      <c r="AG334" s="87"/>
      <c r="AN334" s="86"/>
      <c r="AO334" s="86"/>
      <c r="AP334" s="86"/>
      <c r="AQ334" s="86"/>
      <c r="AR334" s="86"/>
      <c r="AS334" s="86"/>
      <c r="AT334" s="86"/>
      <c r="AU334" s="86"/>
    </row>
    <row r="335" spans="3:48" x14ac:dyDescent="0.2">
      <c r="C335" s="18"/>
      <c r="D335" s="18"/>
      <c r="Q335" s="1"/>
      <c r="AA335" s="86"/>
      <c r="AB335" s="86"/>
      <c r="AC335" s="86"/>
      <c r="AD335" s="86"/>
      <c r="AE335" s="86"/>
      <c r="AG335" s="87"/>
      <c r="AN335" s="86"/>
      <c r="AO335" s="86"/>
      <c r="AP335" s="86"/>
      <c r="AQ335" s="86"/>
      <c r="AR335" s="86"/>
      <c r="AS335" s="86"/>
      <c r="AT335" s="86"/>
      <c r="AU335" s="86"/>
    </row>
    <row r="336" spans="3:48" x14ac:dyDescent="0.2">
      <c r="C336" s="18"/>
      <c r="D336" s="18"/>
      <c r="Q336" s="1"/>
      <c r="AA336" s="86"/>
      <c r="AB336" s="86"/>
      <c r="AC336" s="86"/>
      <c r="AD336" s="86"/>
      <c r="AE336" s="86"/>
      <c r="AG336" s="87"/>
      <c r="AN336" s="86"/>
      <c r="AO336" s="86"/>
      <c r="AP336" s="86"/>
      <c r="AQ336" s="86"/>
      <c r="AR336" s="86"/>
      <c r="AS336" s="86"/>
      <c r="AT336" s="86"/>
      <c r="AU336" s="86"/>
    </row>
    <row r="337" spans="3:48" x14ac:dyDescent="0.2">
      <c r="C337" s="18"/>
      <c r="D337" s="18"/>
      <c r="Q337" s="1"/>
      <c r="AA337" s="86"/>
      <c r="AB337" s="86"/>
      <c r="AC337" s="86"/>
      <c r="AD337" s="86"/>
      <c r="AE337" s="86"/>
      <c r="AG337" s="87"/>
      <c r="AN337" s="86"/>
      <c r="AO337" s="86"/>
      <c r="AP337" s="86"/>
      <c r="AQ337" s="86"/>
      <c r="AR337" s="86"/>
      <c r="AS337" s="86"/>
      <c r="AT337" s="86"/>
      <c r="AU337" s="86"/>
    </row>
    <row r="338" spans="3:48" x14ac:dyDescent="0.2">
      <c r="C338" s="18"/>
      <c r="D338" s="18"/>
      <c r="Q338" s="1"/>
      <c r="AA338" s="86"/>
      <c r="AB338" s="86"/>
      <c r="AC338" s="86"/>
      <c r="AD338" s="86"/>
      <c r="AE338" s="86"/>
      <c r="AG338" s="87"/>
      <c r="AN338" s="86"/>
      <c r="AO338" s="86"/>
      <c r="AP338" s="86"/>
      <c r="AQ338" s="86"/>
      <c r="AR338" s="86"/>
      <c r="AS338" s="86"/>
      <c r="AT338" s="86"/>
      <c r="AU338" s="86"/>
    </row>
    <row r="339" spans="3:48" x14ac:dyDescent="0.2">
      <c r="C339" s="18"/>
      <c r="D339" s="18"/>
      <c r="Q339" s="1"/>
      <c r="AA339" s="86"/>
      <c r="AB339" s="86"/>
      <c r="AC339" s="86"/>
      <c r="AD339" s="86"/>
      <c r="AE339" s="86"/>
      <c r="AG339" s="87"/>
      <c r="AN339" s="86"/>
      <c r="AO339" s="86"/>
      <c r="AP339" s="86"/>
      <c r="AQ339" s="86"/>
      <c r="AR339" s="86"/>
      <c r="AS339" s="86"/>
      <c r="AT339" s="86"/>
      <c r="AU339" s="86"/>
    </row>
    <row r="340" spans="3:48" x14ac:dyDescent="0.2">
      <c r="C340" s="18"/>
      <c r="D340" s="18"/>
      <c r="Q340" s="1"/>
      <c r="AA340" s="86"/>
      <c r="AB340" s="86"/>
      <c r="AC340" s="86"/>
      <c r="AD340" s="86"/>
      <c r="AE340" s="86"/>
      <c r="AG340" s="87"/>
      <c r="AN340" s="86"/>
      <c r="AO340" s="86"/>
      <c r="AP340" s="86"/>
      <c r="AQ340" s="86"/>
      <c r="AR340" s="86"/>
      <c r="AS340" s="86"/>
      <c r="AT340" s="86"/>
      <c r="AU340" s="86"/>
    </row>
    <row r="341" spans="3:48" x14ac:dyDescent="0.2">
      <c r="C341" s="18"/>
      <c r="D341" s="18"/>
      <c r="Q341" s="1"/>
      <c r="AA341" s="86"/>
      <c r="AB341" s="86"/>
      <c r="AC341" s="86"/>
      <c r="AD341" s="86"/>
      <c r="AE341" s="86"/>
      <c r="AG341" s="87"/>
      <c r="AN341" s="86"/>
      <c r="AO341" s="86"/>
      <c r="AP341" s="86"/>
      <c r="AQ341" s="86"/>
      <c r="AR341" s="86"/>
      <c r="AS341" s="86"/>
      <c r="AT341" s="86"/>
      <c r="AU341" s="86"/>
    </row>
    <row r="342" spans="3:48" x14ac:dyDescent="0.2">
      <c r="C342" s="18"/>
      <c r="D342" s="18"/>
      <c r="Q342" s="1"/>
      <c r="AA342" s="86"/>
      <c r="AB342" s="86"/>
      <c r="AC342" s="86"/>
      <c r="AD342" s="86"/>
      <c r="AE342" s="86"/>
      <c r="AG342" s="87"/>
      <c r="AN342" s="86"/>
      <c r="AO342" s="86"/>
      <c r="AP342" s="86"/>
      <c r="AQ342" s="86"/>
      <c r="AR342" s="86"/>
      <c r="AS342" s="86"/>
      <c r="AT342" s="86"/>
      <c r="AU342" s="86"/>
    </row>
    <row r="343" spans="3:48" x14ac:dyDescent="0.2">
      <c r="C343" s="18"/>
      <c r="D343" s="18"/>
      <c r="Q343" s="1"/>
      <c r="AA343" s="86"/>
      <c r="AB343" s="86"/>
      <c r="AC343" s="86"/>
      <c r="AD343" s="86"/>
      <c r="AE343" s="86"/>
      <c r="AG343" s="87"/>
      <c r="AN343" s="86"/>
      <c r="AO343" s="86"/>
      <c r="AP343" s="86"/>
      <c r="AQ343" s="86"/>
      <c r="AR343" s="86"/>
      <c r="AS343" s="86"/>
      <c r="AT343" s="86"/>
      <c r="AU343" s="86"/>
    </row>
    <row r="344" spans="3:48" x14ac:dyDescent="0.2">
      <c r="C344" s="18"/>
      <c r="D344" s="18"/>
      <c r="Q344" s="1"/>
      <c r="AA344" s="86"/>
      <c r="AB344" s="86"/>
      <c r="AC344" s="86"/>
      <c r="AD344" s="86"/>
      <c r="AE344" s="86"/>
      <c r="AG344" s="87"/>
      <c r="AN344" s="86"/>
      <c r="AO344" s="86"/>
      <c r="AP344" s="86"/>
      <c r="AQ344" s="86"/>
      <c r="AR344" s="86"/>
      <c r="AS344" s="86"/>
      <c r="AT344" s="86"/>
      <c r="AU344" s="86"/>
      <c r="AV344" s="86"/>
    </row>
    <row r="345" spans="3:48" x14ac:dyDescent="0.2">
      <c r="C345" s="18"/>
      <c r="D345" s="18"/>
      <c r="Q345" s="1"/>
      <c r="AA345" s="86"/>
      <c r="AB345" s="86"/>
      <c r="AC345" s="86"/>
      <c r="AD345" s="86"/>
      <c r="AE345" s="86"/>
      <c r="AG345" s="87"/>
      <c r="AN345" s="86"/>
      <c r="AO345" s="86"/>
      <c r="AP345" s="86"/>
      <c r="AQ345" s="86"/>
      <c r="AR345" s="86"/>
      <c r="AS345" s="86"/>
      <c r="AT345" s="86"/>
      <c r="AU345" s="86"/>
    </row>
    <row r="346" spans="3:48" x14ac:dyDescent="0.2">
      <c r="C346" s="18"/>
      <c r="D346" s="18"/>
      <c r="Q346" s="1"/>
      <c r="AA346" s="86"/>
      <c r="AB346" s="86"/>
      <c r="AC346" s="86"/>
      <c r="AD346" s="86"/>
      <c r="AE346" s="86"/>
      <c r="AG346" s="87"/>
      <c r="AN346" s="86"/>
      <c r="AO346" s="86"/>
      <c r="AP346" s="86"/>
      <c r="AQ346" s="86"/>
      <c r="AR346" s="86"/>
      <c r="AS346" s="86"/>
      <c r="AT346" s="86"/>
      <c r="AU346" s="86"/>
    </row>
    <row r="347" spans="3:48" x14ac:dyDescent="0.2">
      <c r="C347" s="18"/>
      <c r="D347" s="18"/>
      <c r="Q347" s="1"/>
      <c r="AA347" s="86"/>
      <c r="AB347" s="86"/>
      <c r="AC347" s="86"/>
      <c r="AD347" s="86"/>
      <c r="AE347" s="86"/>
      <c r="AG347" s="87"/>
      <c r="AN347" s="86"/>
      <c r="AO347" s="86"/>
      <c r="AP347" s="86"/>
      <c r="AQ347" s="86"/>
      <c r="AR347" s="86"/>
      <c r="AS347" s="86"/>
      <c r="AT347" s="86"/>
      <c r="AU347" s="86"/>
    </row>
    <row r="348" spans="3:48" x14ac:dyDescent="0.2">
      <c r="C348" s="18"/>
      <c r="D348" s="18"/>
      <c r="Q348" s="1"/>
      <c r="AA348" s="86"/>
      <c r="AB348" s="86"/>
      <c r="AC348" s="86"/>
      <c r="AD348" s="86"/>
      <c r="AE348" s="86"/>
      <c r="AG348" s="87"/>
      <c r="AN348" s="86"/>
      <c r="AO348" s="86"/>
      <c r="AP348" s="86"/>
      <c r="AQ348" s="86"/>
      <c r="AR348" s="86"/>
      <c r="AS348" s="86"/>
      <c r="AT348" s="86"/>
      <c r="AU348" s="86"/>
    </row>
    <row r="349" spans="3:48" x14ac:dyDescent="0.2">
      <c r="C349" s="18"/>
      <c r="D349" s="18"/>
      <c r="Q349" s="1"/>
      <c r="AA349" s="86"/>
      <c r="AB349" s="86"/>
      <c r="AC349" s="86"/>
      <c r="AD349" s="86"/>
      <c r="AE349" s="86"/>
      <c r="AG349" s="87"/>
      <c r="AN349" s="86"/>
      <c r="AO349" s="86"/>
      <c r="AP349" s="86"/>
      <c r="AQ349" s="86"/>
      <c r="AR349" s="86"/>
      <c r="AS349" s="86"/>
      <c r="AT349" s="86"/>
      <c r="AU349" s="86"/>
    </row>
    <row r="350" spans="3:48" x14ac:dyDescent="0.2">
      <c r="C350" s="18"/>
      <c r="D350" s="18"/>
      <c r="Q350" s="1"/>
      <c r="AA350" s="86"/>
      <c r="AB350" s="86"/>
      <c r="AC350" s="86"/>
      <c r="AD350" s="86"/>
      <c r="AE350" s="86"/>
      <c r="AG350" s="87"/>
      <c r="AN350" s="86"/>
      <c r="AO350" s="86"/>
      <c r="AP350" s="86"/>
      <c r="AQ350" s="86"/>
      <c r="AR350" s="86"/>
      <c r="AS350" s="86"/>
      <c r="AT350" s="86"/>
      <c r="AU350" s="86"/>
    </row>
    <row r="351" spans="3:48" x14ac:dyDescent="0.2">
      <c r="C351" s="18"/>
      <c r="D351" s="18"/>
      <c r="Q351" s="1"/>
      <c r="AA351" s="86"/>
      <c r="AB351" s="86"/>
      <c r="AC351" s="86"/>
      <c r="AD351" s="86"/>
      <c r="AE351" s="86"/>
      <c r="AG351" s="87"/>
      <c r="AN351" s="86"/>
      <c r="AO351" s="86"/>
      <c r="AP351" s="86"/>
      <c r="AQ351" s="86"/>
      <c r="AR351" s="86"/>
      <c r="AS351" s="86"/>
      <c r="AT351" s="86"/>
      <c r="AU351" s="86"/>
    </row>
    <row r="352" spans="3:48" x14ac:dyDescent="0.2">
      <c r="C352" s="18"/>
      <c r="D352" s="18"/>
      <c r="Q352" s="1"/>
      <c r="AA352" s="86"/>
      <c r="AB352" s="86"/>
      <c r="AC352" s="86"/>
      <c r="AD352" s="86"/>
      <c r="AE352" s="86"/>
      <c r="AG352" s="87"/>
      <c r="AN352" s="86"/>
      <c r="AO352" s="86"/>
      <c r="AP352" s="86"/>
      <c r="AQ352" s="86"/>
      <c r="AR352" s="86"/>
      <c r="AS352" s="86"/>
      <c r="AT352" s="86"/>
      <c r="AU352" s="86"/>
    </row>
    <row r="353" spans="3:64" x14ac:dyDescent="0.2">
      <c r="C353" s="18"/>
      <c r="D353" s="18"/>
      <c r="Q353" s="1"/>
      <c r="AA353" s="86"/>
      <c r="AB353" s="86"/>
      <c r="AC353" s="86"/>
      <c r="AD353" s="86"/>
      <c r="AE353" s="86"/>
      <c r="AG353" s="87"/>
      <c r="AN353" s="86"/>
      <c r="AO353" s="86"/>
      <c r="AP353" s="86"/>
      <c r="AQ353" s="86"/>
      <c r="AR353" s="86"/>
      <c r="AS353" s="86"/>
      <c r="AT353" s="86"/>
      <c r="AU353" s="86"/>
    </row>
    <row r="354" spans="3:64" x14ac:dyDescent="0.2">
      <c r="C354" s="18"/>
      <c r="D354" s="18"/>
      <c r="Q354" s="1"/>
      <c r="AA354" s="86"/>
      <c r="AB354" s="86"/>
      <c r="AC354" s="86"/>
      <c r="AD354" s="86"/>
      <c r="AE354" s="86"/>
      <c r="AG354" s="87"/>
      <c r="AN354" s="86"/>
      <c r="AO354" s="86"/>
      <c r="AP354" s="86"/>
      <c r="AQ354" s="86"/>
      <c r="AR354" s="86"/>
      <c r="AS354" s="86"/>
      <c r="AT354" s="86"/>
      <c r="AU354" s="86"/>
    </row>
    <row r="355" spans="3:64" x14ac:dyDescent="0.2">
      <c r="C355" s="18"/>
      <c r="D355" s="18"/>
      <c r="Q355" s="1"/>
      <c r="AA355" s="86"/>
      <c r="AB355" s="86"/>
      <c r="AC355" s="86"/>
      <c r="AD355" s="86"/>
      <c r="AE355" s="86"/>
      <c r="AG355" s="87"/>
      <c r="AN355" s="86"/>
      <c r="AO355" s="86"/>
      <c r="AP355" s="86"/>
      <c r="AQ355" s="86"/>
      <c r="AR355" s="86"/>
      <c r="AS355" s="86"/>
      <c r="AT355" s="86"/>
      <c r="AU355" s="86"/>
    </row>
    <row r="356" spans="3:64" x14ac:dyDescent="0.2">
      <c r="C356" s="18"/>
      <c r="D356" s="18"/>
      <c r="Q356" s="1"/>
      <c r="AA356" s="86"/>
      <c r="AB356" s="86"/>
      <c r="AC356" s="86"/>
      <c r="AD356" s="86"/>
      <c r="AE356" s="86"/>
      <c r="AG356" s="87"/>
      <c r="AN356" s="86"/>
      <c r="AO356" s="86"/>
      <c r="AP356" s="86"/>
      <c r="AQ356" s="86"/>
      <c r="AR356" s="86"/>
      <c r="AS356" s="86"/>
      <c r="AT356" s="86"/>
      <c r="AU356" s="86"/>
    </row>
    <row r="357" spans="3:64" x14ac:dyDescent="0.2">
      <c r="C357" s="18"/>
      <c r="D357" s="18"/>
      <c r="Q357" s="1"/>
      <c r="AA357" s="86"/>
      <c r="AB357" s="86"/>
      <c r="AC357" s="86"/>
      <c r="AD357" s="86"/>
      <c r="AE357" s="86"/>
      <c r="AG357" s="87"/>
      <c r="AN357" s="86"/>
      <c r="AO357" s="86"/>
      <c r="AP357" s="86"/>
      <c r="AQ357" s="86"/>
      <c r="AR357" s="86"/>
      <c r="AS357" s="86"/>
      <c r="AT357" s="86"/>
      <c r="AU357" s="86"/>
    </row>
    <row r="358" spans="3:64" x14ac:dyDescent="0.2">
      <c r="C358" s="18"/>
      <c r="D358" s="18"/>
      <c r="Q358" s="1"/>
      <c r="AA358" s="86"/>
      <c r="AB358" s="86"/>
      <c r="AC358" s="86"/>
      <c r="AD358" s="86"/>
      <c r="AE358" s="86"/>
      <c r="AG358" s="87"/>
      <c r="AN358" s="86"/>
      <c r="AO358" s="86"/>
      <c r="AP358" s="86"/>
      <c r="AQ358" s="86"/>
      <c r="AR358" s="86"/>
      <c r="AS358" s="86"/>
      <c r="AT358" s="86"/>
      <c r="AU358" s="86"/>
      <c r="AV358" s="86"/>
      <c r="AW358" s="86"/>
      <c r="AX358" s="86"/>
      <c r="AY358" s="86"/>
      <c r="AZ358" s="86"/>
      <c r="BA358" s="86"/>
      <c r="BB358" s="86"/>
      <c r="BC358" s="86"/>
      <c r="BD358" s="86"/>
      <c r="BE358" s="86"/>
      <c r="BF358" s="86"/>
      <c r="BG358" s="86"/>
      <c r="BH358" s="86"/>
      <c r="BI358" s="86"/>
      <c r="BJ358" s="86"/>
      <c r="BK358" s="86"/>
      <c r="BL358" s="86"/>
    </row>
    <row r="359" spans="3:64" x14ac:dyDescent="0.2">
      <c r="C359" s="18"/>
      <c r="D359" s="18"/>
      <c r="Q359" s="1"/>
      <c r="AA359" s="86"/>
      <c r="AB359" s="86"/>
      <c r="AC359" s="86"/>
      <c r="AD359" s="86"/>
      <c r="AE359" s="86"/>
      <c r="AG359" s="87"/>
      <c r="AN359" s="86"/>
      <c r="AO359" s="86"/>
      <c r="AP359" s="86"/>
      <c r="AQ359" s="86"/>
      <c r="AR359" s="86"/>
      <c r="AS359" s="86"/>
      <c r="AT359" s="86"/>
      <c r="AU359" s="86"/>
    </row>
    <row r="360" spans="3:64" x14ac:dyDescent="0.2">
      <c r="C360" s="18"/>
      <c r="D360" s="18"/>
      <c r="Q360" s="1"/>
      <c r="AA360" s="86"/>
      <c r="AB360" s="86"/>
      <c r="AC360" s="86"/>
      <c r="AD360" s="86"/>
      <c r="AE360" s="86"/>
      <c r="AG360" s="87"/>
      <c r="AN360" s="86"/>
      <c r="AO360" s="86"/>
      <c r="AP360" s="86"/>
      <c r="AQ360" s="86"/>
      <c r="AR360" s="86"/>
      <c r="AS360" s="86"/>
      <c r="AT360" s="86"/>
      <c r="AU360" s="86"/>
    </row>
    <row r="361" spans="3:64" x14ac:dyDescent="0.2">
      <c r="C361" s="18"/>
      <c r="D361" s="18"/>
      <c r="Q361" s="1"/>
      <c r="AA361" s="86"/>
      <c r="AB361" s="86"/>
      <c r="AC361" s="86"/>
      <c r="AD361" s="86"/>
      <c r="AE361" s="86"/>
      <c r="AG361" s="87"/>
      <c r="AN361" s="86"/>
      <c r="AO361" s="86"/>
      <c r="AP361" s="86"/>
      <c r="AQ361" s="86"/>
      <c r="AR361" s="86"/>
      <c r="AS361" s="86"/>
      <c r="AT361" s="86"/>
      <c r="AU361" s="86"/>
    </row>
    <row r="362" spans="3:64" x14ac:dyDescent="0.2">
      <c r="C362" s="18"/>
      <c r="D362" s="18"/>
      <c r="Q362" s="1"/>
      <c r="AA362" s="86"/>
      <c r="AB362" s="86"/>
      <c r="AC362" s="86"/>
      <c r="AD362" s="86"/>
      <c r="AE362" s="86"/>
      <c r="AG362" s="87"/>
      <c r="AN362" s="86"/>
      <c r="AO362" s="86"/>
      <c r="AP362" s="86"/>
      <c r="AQ362" s="86"/>
      <c r="AR362" s="86"/>
      <c r="AS362" s="86"/>
      <c r="AT362" s="86"/>
      <c r="AU362" s="86"/>
    </row>
    <row r="363" spans="3:64" x14ac:dyDescent="0.2">
      <c r="C363" s="18"/>
      <c r="D363" s="18"/>
      <c r="Q363" s="1"/>
      <c r="AA363" s="86"/>
      <c r="AB363" s="86"/>
      <c r="AC363" s="86"/>
      <c r="AD363" s="86"/>
      <c r="AE363" s="86"/>
      <c r="AG363" s="87"/>
      <c r="AN363" s="86"/>
      <c r="AO363" s="86"/>
      <c r="AP363" s="86"/>
      <c r="AQ363" s="86"/>
      <c r="AR363" s="86"/>
      <c r="AS363" s="86"/>
      <c r="AT363" s="86"/>
      <c r="AU363" s="86"/>
    </row>
    <row r="364" spans="3:64" x14ac:dyDescent="0.2">
      <c r="C364" s="18"/>
      <c r="D364" s="18"/>
      <c r="Q364" s="1"/>
      <c r="AA364" s="86"/>
      <c r="AB364" s="86"/>
      <c r="AC364" s="86"/>
      <c r="AD364" s="86"/>
      <c r="AE364" s="86"/>
      <c r="AG364" s="87"/>
      <c r="AN364" s="86"/>
      <c r="AO364" s="86"/>
      <c r="AP364" s="86"/>
      <c r="AQ364" s="86"/>
      <c r="AR364" s="86"/>
      <c r="AS364" s="86"/>
      <c r="AT364" s="86"/>
      <c r="AU364" s="86"/>
    </row>
    <row r="365" spans="3:64" x14ac:dyDescent="0.2">
      <c r="C365" s="18"/>
      <c r="D365" s="18"/>
      <c r="Q365" s="1"/>
      <c r="AA365" s="86"/>
      <c r="AB365" s="86"/>
      <c r="AC365" s="86"/>
      <c r="AD365" s="86"/>
      <c r="AE365" s="86"/>
      <c r="AG365" s="87"/>
      <c r="AN365" s="86"/>
      <c r="AO365" s="86"/>
      <c r="AP365" s="86"/>
      <c r="AQ365" s="86"/>
      <c r="AR365" s="86"/>
      <c r="AS365" s="86"/>
      <c r="AT365" s="86"/>
      <c r="AU365" s="86"/>
    </row>
    <row r="366" spans="3:64" x14ac:dyDescent="0.2">
      <c r="C366" s="18"/>
      <c r="D366" s="18"/>
      <c r="Q366" s="1"/>
      <c r="AA366" s="86"/>
      <c r="AB366" s="86"/>
      <c r="AC366" s="86"/>
      <c r="AD366" s="86"/>
      <c r="AE366" s="86"/>
      <c r="AG366" s="87"/>
      <c r="AN366" s="86"/>
      <c r="AO366" s="86"/>
      <c r="AP366" s="86"/>
      <c r="AQ366" s="86"/>
      <c r="AR366" s="86"/>
      <c r="AS366" s="86"/>
      <c r="AT366" s="86"/>
      <c r="AU366" s="86"/>
    </row>
    <row r="367" spans="3:64" x14ac:dyDescent="0.2">
      <c r="C367" s="18"/>
      <c r="D367" s="18"/>
      <c r="Q367" s="1"/>
      <c r="AA367" s="86"/>
      <c r="AB367" s="86"/>
      <c r="AC367" s="86"/>
      <c r="AD367" s="86"/>
      <c r="AE367" s="86"/>
      <c r="AG367" s="87"/>
      <c r="AN367" s="86"/>
      <c r="AO367" s="86"/>
      <c r="AP367" s="86"/>
      <c r="AQ367" s="86"/>
      <c r="AR367" s="86"/>
      <c r="AS367" s="86"/>
      <c r="AT367" s="86"/>
      <c r="AU367" s="86"/>
    </row>
    <row r="368" spans="3:64" x14ac:dyDescent="0.2">
      <c r="C368" s="18"/>
      <c r="D368" s="18"/>
      <c r="Q368" s="1"/>
      <c r="AA368" s="86"/>
      <c r="AB368" s="86"/>
      <c r="AC368" s="86"/>
      <c r="AD368" s="86"/>
      <c r="AE368" s="86"/>
      <c r="AG368" s="87"/>
      <c r="AN368" s="86"/>
      <c r="AO368" s="86"/>
      <c r="AP368" s="86"/>
      <c r="AQ368" s="86"/>
      <c r="AR368" s="86"/>
      <c r="AS368" s="86"/>
      <c r="AT368" s="86"/>
      <c r="AU368" s="86"/>
    </row>
    <row r="369" spans="3:64" x14ac:dyDescent="0.2">
      <c r="C369" s="18"/>
      <c r="D369" s="18"/>
      <c r="Q369" s="1"/>
      <c r="AA369" s="86"/>
      <c r="AB369" s="86"/>
      <c r="AC369" s="86"/>
      <c r="AD369" s="86"/>
      <c r="AE369" s="86"/>
      <c r="AG369" s="87"/>
      <c r="AN369" s="86"/>
      <c r="AO369" s="86"/>
      <c r="AP369" s="86"/>
      <c r="AQ369" s="86"/>
      <c r="AR369" s="86"/>
      <c r="AS369" s="86"/>
      <c r="AT369" s="86"/>
      <c r="AU369" s="86"/>
    </row>
    <row r="370" spans="3:64" x14ac:dyDescent="0.2">
      <c r="C370" s="18"/>
      <c r="D370" s="18"/>
      <c r="Q370" s="1"/>
      <c r="AA370" s="86"/>
      <c r="AB370" s="86"/>
      <c r="AC370" s="86"/>
      <c r="AD370" s="86"/>
      <c r="AE370" s="86"/>
      <c r="AG370" s="87"/>
      <c r="AN370" s="86"/>
      <c r="AO370" s="86"/>
      <c r="AP370" s="86"/>
      <c r="AQ370" s="86"/>
      <c r="AR370" s="86"/>
      <c r="AS370" s="86"/>
      <c r="AT370" s="86"/>
      <c r="AU370" s="86"/>
    </row>
    <row r="371" spans="3:64" x14ac:dyDescent="0.2">
      <c r="C371" s="18"/>
      <c r="D371" s="18"/>
      <c r="Q371" s="1"/>
      <c r="AA371" s="86"/>
      <c r="AB371" s="86"/>
      <c r="AC371" s="86"/>
      <c r="AD371" s="86"/>
      <c r="AE371" s="86"/>
      <c r="AG371" s="87"/>
      <c r="AN371" s="86"/>
      <c r="AO371" s="86"/>
      <c r="AP371" s="86"/>
      <c r="AQ371" s="86"/>
      <c r="AR371" s="86"/>
      <c r="AS371" s="86"/>
      <c r="AT371" s="86"/>
      <c r="AU371" s="86"/>
    </row>
    <row r="372" spans="3:64" x14ac:dyDescent="0.2">
      <c r="C372" s="18"/>
      <c r="D372" s="18"/>
      <c r="Q372" s="1"/>
      <c r="AA372" s="86"/>
      <c r="AB372" s="86"/>
      <c r="AC372" s="86"/>
      <c r="AD372" s="86"/>
      <c r="AE372" s="86"/>
      <c r="AG372" s="87"/>
      <c r="AN372" s="86"/>
      <c r="AO372" s="86"/>
      <c r="AP372" s="86"/>
      <c r="AQ372" s="86"/>
      <c r="AR372" s="86"/>
      <c r="AS372" s="86"/>
      <c r="AT372" s="86"/>
      <c r="AU372" s="86"/>
    </row>
    <row r="373" spans="3:64" x14ac:dyDescent="0.2">
      <c r="C373" s="18"/>
      <c r="D373" s="18"/>
      <c r="Q373" s="1"/>
      <c r="AA373" s="86"/>
      <c r="AB373" s="86"/>
      <c r="AC373" s="86"/>
      <c r="AD373" s="86"/>
      <c r="AE373" s="86"/>
      <c r="AG373" s="87"/>
      <c r="AN373" s="86"/>
      <c r="AO373" s="86"/>
      <c r="AP373" s="86"/>
      <c r="AQ373" s="86"/>
      <c r="AR373" s="86"/>
      <c r="AS373" s="86"/>
      <c r="AT373" s="86"/>
      <c r="AU373" s="86"/>
    </row>
    <row r="374" spans="3:64" x14ac:dyDescent="0.2">
      <c r="C374" s="18"/>
      <c r="D374" s="18"/>
      <c r="Q374" s="1"/>
      <c r="AA374" s="86"/>
      <c r="AB374" s="86"/>
      <c r="AC374" s="86"/>
      <c r="AD374" s="86"/>
      <c r="AE374" s="86"/>
      <c r="AG374" s="87"/>
      <c r="AN374" s="86"/>
      <c r="AO374" s="86"/>
      <c r="AP374" s="86"/>
      <c r="AQ374" s="86"/>
      <c r="AR374" s="86"/>
      <c r="AS374" s="86"/>
      <c r="AT374" s="86"/>
      <c r="AU374" s="86"/>
    </row>
    <row r="375" spans="3:64" x14ac:dyDescent="0.2">
      <c r="C375" s="18"/>
      <c r="D375" s="18"/>
      <c r="Q375" s="1"/>
      <c r="AA375" s="86"/>
      <c r="AB375" s="86"/>
      <c r="AC375" s="86"/>
      <c r="AD375" s="86"/>
      <c r="AE375" s="86"/>
      <c r="AG375" s="87"/>
      <c r="AN375" s="86"/>
      <c r="AO375" s="86"/>
      <c r="AP375" s="86"/>
      <c r="AQ375" s="86"/>
      <c r="AR375" s="86"/>
      <c r="AS375" s="86"/>
      <c r="AT375" s="86"/>
      <c r="AU375" s="86"/>
    </row>
    <row r="376" spans="3:64" x14ac:dyDescent="0.2">
      <c r="C376" s="18"/>
      <c r="D376" s="18"/>
      <c r="Q376" s="1"/>
      <c r="AA376" s="86"/>
      <c r="AB376" s="86"/>
      <c r="AC376" s="86"/>
      <c r="AD376" s="86"/>
      <c r="AE376" s="86"/>
      <c r="AG376" s="87"/>
      <c r="AN376" s="86"/>
      <c r="AO376" s="86"/>
      <c r="AP376" s="86"/>
      <c r="AQ376" s="86"/>
      <c r="AR376" s="86"/>
      <c r="AS376" s="86"/>
      <c r="AT376" s="86"/>
      <c r="AU376" s="86"/>
    </row>
    <row r="377" spans="3:64" x14ac:dyDescent="0.2">
      <c r="C377" s="18"/>
      <c r="D377" s="18"/>
      <c r="Q377" s="1"/>
      <c r="AA377" s="86"/>
      <c r="AB377" s="86"/>
      <c r="AC377" s="86"/>
      <c r="AD377" s="86"/>
      <c r="AE377" s="86"/>
      <c r="AG377" s="87"/>
      <c r="AN377" s="86"/>
      <c r="AO377" s="86"/>
      <c r="AP377" s="86"/>
      <c r="AQ377" s="86"/>
      <c r="AR377" s="86"/>
      <c r="AS377" s="86"/>
      <c r="AT377" s="86"/>
      <c r="AU377" s="86"/>
    </row>
    <row r="378" spans="3:64" x14ac:dyDescent="0.2">
      <c r="C378" s="18"/>
      <c r="D378" s="18"/>
      <c r="Q378" s="1"/>
      <c r="AA378" s="86"/>
      <c r="AB378" s="86"/>
      <c r="AC378" s="86"/>
      <c r="AD378" s="86"/>
      <c r="AE378" s="86"/>
      <c r="AG378" s="87"/>
      <c r="AN378" s="86"/>
      <c r="AO378" s="86"/>
      <c r="AP378" s="86"/>
      <c r="AQ378" s="86"/>
      <c r="AR378" s="86"/>
      <c r="AS378" s="86"/>
      <c r="AT378" s="86"/>
      <c r="AU378" s="86"/>
    </row>
    <row r="379" spans="3:64" x14ac:dyDescent="0.2">
      <c r="C379" s="18"/>
      <c r="D379" s="18"/>
      <c r="Q379" s="1"/>
      <c r="AA379" s="86"/>
      <c r="AB379" s="86"/>
      <c r="AC379" s="86"/>
      <c r="AD379" s="86"/>
      <c r="AE379" s="86"/>
      <c r="AG379" s="87"/>
      <c r="AN379" s="86"/>
      <c r="AO379" s="86"/>
      <c r="AP379" s="86"/>
      <c r="AQ379" s="86"/>
      <c r="AR379" s="86"/>
      <c r="AS379" s="86"/>
      <c r="AT379" s="86"/>
      <c r="AU379" s="86"/>
      <c r="AV379" s="86"/>
      <c r="AW379" s="86"/>
      <c r="AX379" s="86"/>
      <c r="AY379" s="86"/>
      <c r="AZ379" s="86"/>
      <c r="BA379" s="86"/>
      <c r="BB379" s="86"/>
      <c r="BC379" s="86"/>
      <c r="BD379" s="86"/>
      <c r="BE379" s="86"/>
      <c r="BF379" s="86"/>
      <c r="BG379" s="86"/>
      <c r="BH379" s="86"/>
      <c r="BI379" s="86"/>
      <c r="BJ379" s="86"/>
      <c r="BK379" s="86"/>
      <c r="BL379" s="86"/>
    </row>
    <row r="380" spans="3:64" x14ac:dyDescent="0.2">
      <c r="C380" s="18"/>
      <c r="D380" s="18"/>
      <c r="Q380" s="1"/>
      <c r="AA380" s="86"/>
      <c r="AB380" s="86"/>
      <c r="AC380" s="86"/>
      <c r="AD380" s="86"/>
      <c r="AE380" s="86"/>
      <c r="AG380" s="87"/>
      <c r="AN380" s="86"/>
      <c r="AO380" s="86"/>
      <c r="AP380" s="86"/>
      <c r="AQ380" s="86"/>
      <c r="AR380" s="86"/>
      <c r="AS380" s="86"/>
      <c r="AT380" s="86"/>
      <c r="AU380" s="86"/>
    </row>
    <row r="381" spans="3:64" x14ac:dyDescent="0.2">
      <c r="C381" s="18"/>
      <c r="D381" s="18"/>
      <c r="Q381" s="1"/>
      <c r="AA381" s="86"/>
      <c r="AB381" s="86"/>
      <c r="AC381" s="86"/>
      <c r="AD381" s="86"/>
      <c r="AE381" s="86"/>
      <c r="AG381" s="87"/>
      <c r="AN381" s="86"/>
      <c r="AO381" s="86"/>
      <c r="AP381" s="86"/>
      <c r="AQ381" s="86"/>
      <c r="AR381" s="86"/>
      <c r="AS381" s="86"/>
      <c r="AT381" s="86"/>
      <c r="AU381" s="86"/>
      <c r="AV381" s="86"/>
    </row>
    <row r="382" spans="3:64" x14ac:dyDescent="0.2">
      <c r="C382" s="18"/>
      <c r="D382" s="18"/>
      <c r="Q382" s="1"/>
      <c r="AA382" s="86"/>
      <c r="AB382" s="86"/>
      <c r="AC382" s="86"/>
      <c r="AD382" s="86"/>
      <c r="AE382" s="86"/>
      <c r="AG382" s="87"/>
      <c r="AN382" s="86"/>
      <c r="AO382" s="86"/>
      <c r="AP382" s="86"/>
      <c r="AQ382" s="86"/>
      <c r="AR382" s="86"/>
      <c r="AS382" s="86"/>
      <c r="AT382" s="86"/>
      <c r="AU382" s="86"/>
    </row>
    <row r="383" spans="3:64" x14ac:dyDescent="0.2">
      <c r="C383" s="18"/>
      <c r="D383" s="18"/>
      <c r="Q383" s="1"/>
      <c r="AA383" s="86"/>
      <c r="AB383" s="86"/>
      <c r="AC383" s="86"/>
      <c r="AD383" s="86"/>
      <c r="AE383" s="86"/>
      <c r="AG383" s="87"/>
      <c r="AN383" s="86"/>
      <c r="AO383" s="86"/>
      <c r="AP383" s="86"/>
      <c r="AQ383" s="86"/>
      <c r="AR383" s="86"/>
      <c r="AS383" s="86"/>
      <c r="AT383" s="86"/>
      <c r="AU383" s="86"/>
    </row>
    <row r="384" spans="3:64" x14ac:dyDescent="0.2">
      <c r="C384" s="18"/>
      <c r="D384" s="18"/>
      <c r="Q384" s="1"/>
      <c r="AA384" s="86"/>
      <c r="AB384" s="86"/>
      <c r="AC384" s="86"/>
      <c r="AD384" s="86"/>
      <c r="AE384" s="86"/>
      <c r="AG384" s="87"/>
      <c r="AN384" s="86"/>
      <c r="AO384" s="86"/>
      <c r="AP384" s="86"/>
      <c r="AQ384" s="86"/>
      <c r="AR384" s="86"/>
      <c r="AS384" s="86"/>
      <c r="AT384" s="86"/>
      <c r="AU384" s="86"/>
    </row>
    <row r="385" spans="3:64" x14ac:dyDescent="0.2">
      <c r="C385" s="18"/>
      <c r="D385" s="18"/>
      <c r="Q385" s="1"/>
      <c r="AA385" s="86"/>
      <c r="AB385" s="86"/>
      <c r="AC385" s="86"/>
      <c r="AD385" s="86"/>
      <c r="AE385" s="86"/>
      <c r="AG385" s="87"/>
      <c r="AN385" s="86"/>
      <c r="AO385" s="86"/>
      <c r="AP385" s="86"/>
      <c r="AQ385" s="86"/>
      <c r="AR385" s="86"/>
      <c r="AS385" s="86"/>
      <c r="AT385" s="86"/>
      <c r="AU385" s="86"/>
    </row>
    <row r="386" spans="3:64" x14ac:dyDescent="0.2">
      <c r="C386" s="18"/>
      <c r="D386" s="18"/>
      <c r="Q386" s="1"/>
      <c r="AA386" s="86"/>
      <c r="AB386" s="86"/>
      <c r="AC386" s="86"/>
      <c r="AD386" s="86"/>
      <c r="AE386" s="86"/>
      <c r="AG386" s="87"/>
      <c r="AN386" s="86"/>
      <c r="AO386" s="86"/>
      <c r="AP386" s="86"/>
      <c r="AQ386" s="86"/>
      <c r="AR386" s="86"/>
      <c r="AS386" s="86"/>
      <c r="AT386" s="86"/>
      <c r="AU386" s="86"/>
    </row>
    <row r="387" spans="3:64" x14ac:dyDescent="0.2">
      <c r="C387" s="18"/>
      <c r="D387" s="18"/>
      <c r="Q387" s="1"/>
      <c r="AA387" s="86"/>
      <c r="AB387" s="86"/>
      <c r="AC387" s="86"/>
      <c r="AD387" s="86"/>
      <c r="AE387" s="86"/>
      <c r="AG387" s="87"/>
      <c r="AN387" s="86"/>
      <c r="AO387" s="86"/>
      <c r="AP387" s="86"/>
      <c r="AQ387" s="86"/>
      <c r="AR387" s="86"/>
      <c r="AS387" s="86"/>
      <c r="AT387" s="86"/>
      <c r="AU387" s="86"/>
    </row>
    <row r="388" spans="3:64" x14ac:dyDescent="0.2">
      <c r="C388" s="18"/>
      <c r="D388" s="18"/>
      <c r="Q388" s="1"/>
      <c r="AA388" s="86"/>
      <c r="AB388" s="86"/>
      <c r="AC388" s="86"/>
      <c r="AD388" s="86"/>
      <c r="AE388" s="86"/>
      <c r="AG388" s="87"/>
      <c r="AN388" s="86"/>
      <c r="AO388" s="86"/>
      <c r="AP388" s="86"/>
      <c r="AQ388" s="86"/>
      <c r="AR388" s="86"/>
      <c r="AS388" s="86"/>
      <c r="AT388" s="86"/>
      <c r="AU388" s="86"/>
    </row>
    <row r="389" spans="3:64" x14ac:dyDescent="0.2">
      <c r="C389" s="18"/>
      <c r="D389" s="18"/>
      <c r="Q389" s="1"/>
      <c r="AA389" s="86"/>
      <c r="AB389" s="86"/>
      <c r="AC389" s="86"/>
      <c r="AD389" s="86"/>
      <c r="AE389" s="86"/>
      <c r="AG389" s="87"/>
      <c r="AN389" s="86"/>
      <c r="AO389" s="86"/>
      <c r="AP389" s="86"/>
      <c r="AQ389" s="86"/>
      <c r="AR389" s="86"/>
      <c r="AS389" s="86"/>
      <c r="AT389" s="86"/>
      <c r="AU389" s="86"/>
    </row>
    <row r="390" spans="3:64" x14ac:dyDescent="0.2">
      <c r="C390" s="18"/>
      <c r="D390" s="18"/>
      <c r="Q390" s="1"/>
      <c r="AA390" s="86"/>
      <c r="AB390" s="86"/>
      <c r="AC390" s="86"/>
      <c r="AD390" s="86"/>
      <c r="AE390" s="86"/>
      <c r="AG390" s="87"/>
      <c r="AN390" s="86"/>
      <c r="AO390" s="86"/>
      <c r="AP390" s="86"/>
      <c r="AQ390" s="86"/>
      <c r="AR390" s="86"/>
      <c r="AS390" s="86"/>
      <c r="AT390" s="86"/>
      <c r="AU390" s="86"/>
    </row>
    <row r="391" spans="3:64" x14ac:dyDescent="0.2">
      <c r="C391" s="18"/>
      <c r="D391" s="18"/>
      <c r="Q391" s="1"/>
      <c r="AA391" s="86"/>
      <c r="AB391" s="86"/>
      <c r="AC391" s="86"/>
      <c r="AD391" s="86"/>
      <c r="AE391" s="86"/>
      <c r="AG391" s="87"/>
      <c r="AN391" s="86"/>
      <c r="AO391" s="86"/>
      <c r="AP391" s="86"/>
      <c r="AQ391" s="86"/>
      <c r="AR391" s="86"/>
      <c r="AS391" s="86"/>
      <c r="AT391" s="86"/>
      <c r="AU391" s="86"/>
    </row>
    <row r="392" spans="3:64" x14ac:dyDescent="0.2">
      <c r="C392" s="18"/>
      <c r="D392" s="18"/>
      <c r="Q392" s="1"/>
      <c r="AA392" s="86"/>
      <c r="AB392" s="86"/>
      <c r="AC392" s="86"/>
      <c r="AD392" s="86"/>
      <c r="AE392" s="86"/>
      <c r="AG392" s="87"/>
      <c r="AN392" s="86"/>
      <c r="AO392" s="86"/>
      <c r="AP392" s="86"/>
      <c r="AQ392" s="86"/>
      <c r="AR392" s="86"/>
      <c r="AS392" s="86"/>
      <c r="AT392" s="86"/>
      <c r="AU392" s="86"/>
    </row>
    <row r="393" spans="3:64" x14ac:dyDescent="0.2">
      <c r="C393" s="18"/>
      <c r="D393" s="18"/>
      <c r="Q393" s="1"/>
      <c r="AA393" s="86"/>
      <c r="AB393" s="86"/>
      <c r="AC393" s="86"/>
      <c r="AD393" s="86"/>
      <c r="AE393" s="86"/>
      <c r="AG393" s="87"/>
      <c r="AN393" s="86"/>
      <c r="AO393" s="86"/>
      <c r="AP393" s="86"/>
      <c r="AQ393" s="86"/>
      <c r="AR393" s="86"/>
      <c r="AS393" s="86"/>
      <c r="AT393" s="86"/>
      <c r="AU393" s="86"/>
    </row>
    <row r="394" spans="3:64" x14ac:dyDescent="0.2">
      <c r="C394" s="18"/>
      <c r="D394" s="18"/>
      <c r="Q394" s="1"/>
      <c r="AA394" s="86"/>
      <c r="AB394" s="86"/>
      <c r="AC394" s="86"/>
      <c r="AD394" s="86"/>
      <c r="AE394" s="86"/>
      <c r="AG394" s="87"/>
      <c r="AN394" s="86"/>
      <c r="AO394" s="86"/>
      <c r="AP394" s="86"/>
      <c r="AQ394" s="86"/>
      <c r="AR394" s="86"/>
      <c r="AS394" s="86"/>
      <c r="AT394" s="86"/>
      <c r="AU394" s="86"/>
    </row>
    <row r="395" spans="3:64" x14ac:dyDescent="0.2">
      <c r="C395" s="18"/>
      <c r="D395" s="18"/>
      <c r="Q395" s="1"/>
      <c r="AA395" s="86"/>
      <c r="AB395" s="86"/>
      <c r="AC395" s="86"/>
      <c r="AD395" s="86"/>
      <c r="AE395" s="86"/>
      <c r="AG395" s="87"/>
      <c r="AN395" s="86"/>
      <c r="AO395" s="86"/>
      <c r="AP395" s="86"/>
      <c r="AQ395" s="86"/>
      <c r="AR395" s="86"/>
      <c r="AS395" s="86"/>
      <c r="AT395" s="86"/>
      <c r="AU395" s="86"/>
    </row>
    <row r="396" spans="3:64" x14ac:dyDescent="0.2">
      <c r="C396" s="18"/>
      <c r="D396" s="18"/>
      <c r="Q396" s="1"/>
      <c r="AA396" s="86"/>
      <c r="AB396" s="86"/>
      <c r="AC396" s="86"/>
      <c r="AD396" s="86"/>
      <c r="AE396" s="86"/>
      <c r="AG396" s="87"/>
      <c r="AN396" s="86"/>
      <c r="AO396" s="86"/>
      <c r="AP396" s="86"/>
      <c r="AQ396" s="86"/>
      <c r="AR396" s="86"/>
      <c r="AS396" s="86"/>
      <c r="AT396" s="86"/>
      <c r="AU396" s="86"/>
    </row>
    <row r="397" spans="3:64" x14ac:dyDescent="0.2">
      <c r="C397" s="18"/>
      <c r="D397" s="18"/>
      <c r="Q397" s="1"/>
      <c r="AA397" s="86"/>
      <c r="AB397" s="86"/>
      <c r="AC397" s="86"/>
      <c r="AD397" s="86"/>
      <c r="AE397" s="86"/>
      <c r="AG397" s="87"/>
      <c r="AN397" s="86"/>
      <c r="AO397" s="86"/>
      <c r="AP397" s="86"/>
      <c r="AQ397" s="86"/>
      <c r="AR397" s="86"/>
      <c r="AS397" s="86"/>
      <c r="AT397" s="86"/>
      <c r="AU397" s="86"/>
    </row>
    <row r="398" spans="3:64" x14ac:dyDescent="0.2">
      <c r="C398" s="18"/>
      <c r="D398" s="18"/>
      <c r="Q398" s="1"/>
      <c r="AA398" s="86"/>
      <c r="AB398" s="86"/>
      <c r="AC398" s="86"/>
      <c r="AD398" s="86"/>
      <c r="AE398" s="86"/>
      <c r="AG398" s="87"/>
      <c r="AN398" s="86"/>
      <c r="AO398" s="86"/>
      <c r="AP398" s="86"/>
      <c r="AQ398" s="86"/>
      <c r="AR398" s="86"/>
      <c r="AS398" s="86"/>
      <c r="AT398" s="86"/>
      <c r="AU398" s="86"/>
      <c r="AV398" s="86"/>
      <c r="AW398" s="86"/>
      <c r="AX398" s="86"/>
      <c r="AY398" s="86"/>
      <c r="AZ398" s="86"/>
      <c r="BA398" s="86"/>
      <c r="BB398" s="86"/>
      <c r="BC398" s="86"/>
      <c r="BD398" s="86"/>
      <c r="BE398" s="86"/>
      <c r="BF398" s="86"/>
      <c r="BG398" s="86"/>
      <c r="BH398" s="86"/>
      <c r="BI398" s="86"/>
      <c r="BJ398" s="86"/>
      <c r="BK398" s="86"/>
      <c r="BL398" s="86"/>
    </row>
    <row r="399" spans="3:64" x14ac:dyDescent="0.2">
      <c r="C399" s="18"/>
      <c r="D399" s="18"/>
      <c r="Q399" s="1"/>
      <c r="AA399" s="86"/>
      <c r="AB399" s="86"/>
      <c r="AC399" s="86"/>
      <c r="AD399" s="86"/>
      <c r="AE399" s="86"/>
      <c r="AG399" s="87"/>
      <c r="AN399" s="86"/>
      <c r="AO399" s="86"/>
      <c r="AP399" s="86"/>
      <c r="AQ399" s="86"/>
      <c r="AR399" s="86"/>
      <c r="AS399" s="86"/>
      <c r="AT399" s="86"/>
      <c r="AU399" s="86"/>
      <c r="AV399" s="86"/>
    </row>
    <row r="400" spans="3:64" x14ac:dyDescent="0.2">
      <c r="C400" s="18"/>
      <c r="D400" s="18"/>
      <c r="Q400" s="1"/>
      <c r="AA400" s="86"/>
      <c r="AB400" s="86"/>
      <c r="AC400" s="86"/>
      <c r="AD400" s="86"/>
      <c r="AE400" s="86"/>
      <c r="AG400" s="87"/>
      <c r="AN400" s="86"/>
      <c r="AO400" s="86"/>
      <c r="AP400" s="86"/>
      <c r="AQ400" s="86"/>
      <c r="AR400" s="86"/>
      <c r="AS400" s="86"/>
      <c r="AT400" s="86"/>
      <c r="AU400" s="86"/>
      <c r="AV400" s="86"/>
      <c r="AX400" s="86"/>
    </row>
    <row r="401" spans="3:48" x14ac:dyDescent="0.2">
      <c r="C401" s="18"/>
      <c r="D401" s="18"/>
      <c r="Q401" s="1"/>
      <c r="AA401" s="86"/>
      <c r="AB401" s="86"/>
      <c r="AC401" s="86"/>
      <c r="AD401" s="86"/>
      <c r="AE401" s="86"/>
      <c r="AG401" s="87"/>
      <c r="AN401" s="86"/>
      <c r="AO401" s="86"/>
      <c r="AP401" s="86"/>
      <c r="AQ401" s="86"/>
      <c r="AR401" s="86"/>
      <c r="AS401" s="86"/>
      <c r="AT401" s="86"/>
      <c r="AU401" s="86"/>
    </row>
    <row r="402" spans="3:48" x14ac:dyDescent="0.2">
      <c r="C402" s="18"/>
      <c r="D402" s="18"/>
      <c r="Q402" s="1"/>
      <c r="AA402" s="86"/>
      <c r="AB402" s="86"/>
      <c r="AC402" s="86"/>
      <c r="AD402" s="86"/>
      <c r="AE402" s="86"/>
      <c r="AG402" s="87"/>
      <c r="AN402" s="86"/>
      <c r="AO402" s="86"/>
      <c r="AP402" s="86"/>
      <c r="AQ402" s="86"/>
      <c r="AR402" s="86"/>
      <c r="AS402" s="86"/>
      <c r="AT402" s="86"/>
      <c r="AU402" s="86"/>
    </row>
    <row r="403" spans="3:48" x14ac:dyDescent="0.2">
      <c r="C403" s="18"/>
      <c r="D403" s="18"/>
      <c r="Q403" s="1"/>
      <c r="AA403" s="86"/>
      <c r="AB403" s="86"/>
      <c r="AC403" s="86"/>
      <c r="AD403" s="86"/>
      <c r="AE403" s="86"/>
      <c r="AG403" s="87"/>
      <c r="AN403" s="86"/>
      <c r="AO403" s="86"/>
      <c r="AP403" s="86"/>
      <c r="AQ403" s="86"/>
      <c r="AR403" s="86"/>
      <c r="AS403" s="86"/>
      <c r="AT403" s="86"/>
      <c r="AU403" s="86"/>
    </row>
    <row r="404" spans="3:48" x14ac:dyDescent="0.2">
      <c r="C404" s="18"/>
      <c r="D404" s="18"/>
      <c r="Q404" s="1"/>
      <c r="AA404" s="86"/>
      <c r="AB404" s="86"/>
      <c r="AC404" s="86"/>
      <c r="AD404" s="86"/>
      <c r="AE404" s="86"/>
      <c r="AG404" s="87"/>
      <c r="AN404" s="86"/>
      <c r="AO404" s="86"/>
      <c r="AP404" s="86"/>
      <c r="AQ404" s="86"/>
      <c r="AR404" s="86"/>
      <c r="AS404" s="86"/>
      <c r="AT404" s="86"/>
      <c r="AU404" s="86"/>
      <c r="AV404" s="86"/>
    </row>
    <row r="405" spans="3:48" x14ac:dyDescent="0.2">
      <c r="C405" s="18"/>
      <c r="D405" s="18"/>
      <c r="Q405" s="1"/>
      <c r="AA405" s="86"/>
      <c r="AB405" s="86"/>
      <c r="AC405" s="86"/>
      <c r="AD405" s="86"/>
      <c r="AE405" s="86"/>
      <c r="AG405" s="87"/>
      <c r="AN405" s="86"/>
      <c r="AO405" s="86"/>
      <c r="AP405" s="86"/>
      <c r="AQ405" s="86"/>
      <c r="AR405" s="86"/>
      <c r="AS405" s="86"/>
      <c r="AT405" s="86"/>
      <c r="AU405" s="86"/>
    </row>
    <row r="406" spans="3:48" x14ac:dyDescent="0.2">
      <c r="C406" s="18"/>
      <c r="D406" s="18"/>
      <c r="Q406" s="1"/>
      <c r="AA406" s="86"/>
      <c r="AB406" s="86"/>
      <c r="AC406" s="86"/>
      <c r="AD406" s="86"/>
      <c r="AE406" s="86"/>
      <c r="AG406" s="87"/>
      <c r="AN406" s="86"/>
      <c r="AO406" s="86"/>
      <c r="AP406" s="86"/>
      <c r="AQ406" s="86"/>
      <c r="AR406" s="86"/>
      <c r="AS406" s="86"/>
      <c r="AT406" s="86"/>
      <c r="AU406" s="86"/>
    </row>
    <row r="407" spans="3:48" x14ac:dyDescent="0.2">
      <c r="C407" s="18"/>
      <c r="D407" s="18"/>
      <c r="Q407" s="1"/>
      <c r="AA407" s="86"/>
      <c r="AB407" s="86"/>
      <c r="AC407" s="86"/>
      <c r="AD407" s="86"/>
      <c r="AE407" s="86"/>
      <c r="AG407" s="87"/>
      <c r="AN407" s="86"/>
      <c r="AO407" s="86"/>
      <c r="AP407" s="86"/>
      <c r="AQ407" s="86"/>
      <c r="AR407" s="86"/>
      <c r="AS407" s="86"/>
      <c r="AT407" s="86"/>
      <c r="AU407" s="86"/>
    </row>
    <row r="408" spans="3:48" x14ac:dyDescent="0.2">
      <c r="C408" s="18"/>
      <c r="D408" s="18"/>
      <c r="Q408" s="1"/>
      <c r="AA408" s="86"/>
      <c r="AB408" s="86"/>
      <c r="AC408" s="86"/>
      <c r="AD408" s="86"/>
      <c r="AE408" s="86"/>
      <c r="AG408" s="87"/>
      <c r="AN408" s="86"/>
      <c r="AO408" s="86"/>
      <c r="AP408" s="86"/>
      <c r="AQ408" s="86"/>
      <c r="AR408" s="86"/>
      <c r="AS408" s="86"/>
      <c r="AT408" s="86"/>
      <c r="AU408" s="86"/>
    </row>
    <row r="409" spans="3:48" x14ac:dyDescent="0.2">
      <c r="C409" s="18"/>
      <c r="D409" s="18"/>
      <c r="Q409" s="1"/>
      <c r="AA409" s="86"/>
      <c r="AB409" s="86"/>
      <c r="AC409" s="86"/>
      <c r="AD409" s="86"/>
      <c r="AE409" s="86"/>
      <c r="AG409" s="87"/>
      <c r="AN409" s="86"/>
      <c r="AO409" s="86"/>
      <c r="AP409" s="86"/>
      <c r="AQ409" s="86"/>
      <c r="AR409" s="86"/>
      <c r="AS409" s="86"/>
      <c r="AT409" s="86"/>
      <c r="AU409" s="86"/>
    </row>
    <row r="410" spans="3:48" x14ac:dyDescent="0.2">
      <c r="C410" s="18"/>
      <c r="D410" s="18"/>
      <c r="Q410" s="1"/>
      <c r="AA410" s="86"/>
      <c r="AB410" s="86"/>
      <c r="AC410" s="86"/>
      <c r="AD410" s="86"/>
      <c r="AE410" s="86"/>
      <c r="AG410" s="87"/>
      <c r="AN410" s="86"/>
      <c r="AO410" s="86"/>
      <c r="AP410" s="86"/>
      <c r="AQ410" s="86"/>
      <c r="AR410" s="86"/>
      <c r="AS410" s="86"/>
      <c r="AT410" s="86"/>
      <c r="AU410" s="86"/>
    </row>
    <row r="411" spans="3:48" x14ac:dyDescent="0.2">
      <c r="C411" s="18"/>
      <c r="D411" s="18"/>
      <c r="Q411" s="1"/>
      <c r="AA411" s="86"/>
      <c r="AB411" s="86"/>
      <c r="AC411" s="86"/>
      <c r="AD411" s="86"/>
      <c r="AE411" s="86"/>
      <c r="AG411" s="87"/>
      <c r="AN411" s="86"/>
      <c r="AO411" s="86"/>
      <c r="AP411" s="86"/>
      <c r="AQ411" s="86"/>
      <c r="AR411" s="86"/>
      <c r="AS411" s="86"/>
      <c r="AT411" s="86"/>
      <c r="AU411" s="86"/>
    </row>
    <row r="412" spans="3:48" x14ac:dyDescent="0.2">
      <c r="C412" s="18"/>
      <c r="D412" s="18"/>
      <c r="Q412" s="1"/>
      <c r="AA412" s="86"/>
      <c r="AB412" s="86"/>
      <c r="AC412" s="86"/>
      <c r="AD412" s="86"/>
      <c r="AE412" s="86"/>
      <c r="AG412" s="87"/>
      <c r="AN412" s="86"/>
      <c r="AO412" s="86"/>
      <c r="AP412" s="86"/>
      <c r="AQ412" s="86"/>
      <c r="AR412" s="86"/>
      <c r="AS412" s="86"/>
      <c r="AT412" s="86"/>
      <c r="AU412" s="86"/>
    </row>
    <row r="413" spans="3:48" x14ac:dyDescent="0.2">
      <c r="C413" s="18"/>
      <c r="D413" s="18"/>
      <c r="Q413" s="1"/>
      <c r="AA413" s="86"/>
      <c r="AB413" s="86"/>
      <c r="AC413" s="86"/>
      <c r="AD413" s="86"/>
      <c r="AE413" s="86"/>
      <c r="AG413" s="87"/>
      <c r="AN413" s="86"/>
      <c r="AO413" s="86"/>
      <c r="AP413" s="86"/>
      <c r="AQ413" s="86"/>
      <c r="AR413" s="86"/>
      <c r="AS413" s="86"/>
      <c r="AT413" s="86"/>
      <c r="AU413" s="86"/>
    </row>
    <row r="414" spans="3:48" x14ac:dyDescent="0.2">
      <c r="C414" s="18"/>
      <c r="D414" s="18"/>
      <c r="Q414" s="1"/>
      <c r="AA414" s="86"/>
      <c r="AB414" s="86"/>
      <c r="AC414" s="86"/>
      <c r="AD414" s="86"/>
      <c r="AE414" s="86"/>
      <c r="AG414" s="87"/>
      <c r="AN414" s="86"/>
      <c r="AO414" s="86"/>
      <c r="AP414" s="86"/>
      <c r="AQ414" s="86"/>
      <c r="AR414" s="86"/>
      <c r="AS414" s="86"/>
      <c r="AT414" s="86"/>
      <c r="AU414" s="86"/>
    </row>
    <row r="415" spans="3:48" x14ac:dyDescent="0.2">
      <c r="C415" s="18"/>
      <c r="D415" s="18"/>
      <c r="Q415" s="1"/>
      <c r="AA415" s="86"/>
      <c r="AB415" s="86"/>
      <c r="AC415" s="86"/>
      <c r="AD415" s="86"/>
      <c r="AE415" s="86"/>
      <c r="AG415" s="87"/>
      <c r="AN415" s="86"/>
      <c r="AO415" s="86"/>
      <c r="AP415" s="86"/>
      <c r="AQ415" s="86"/>
      <c r="AR415" s="86"/>
      <c r="AS415" s="86"/>
      <c r="AT415" s="86"/>
      <c r="AU415" s="86"/>
    </row>
    <row r="416" spans="3:48" x14ac:dyDescent="0.2">
      <c r="C416" s="18"/>
      <c r="D416" s="18"/>
      <c r="Q416" s="1"/>
      <c r="AA416" s="86"/>
      <c r="AB416" s="86"/>
      <c r="AC416" s="86"/>
      <c r="AD416" s="86"/>
      <c r="AE416" s="86"/>
      <c r="AG416" s="87"/>
      <c r="AN416" s="86"/>
      <c r="AO416" s="86"/>
      <c r="AP416" s="86"/>
      <c r="AQ416" s="86"/>
      <c r="AR416" s="86"/>
      <c r="AS416" s="86"/>
      <c r="AT416" s="86"/>
      <c r="AU416" s="86"/>
    </row>
    <row r="417" spans="3:47" x14ac:dyDescent="0.2">
      <c r="C417" s="18"/>
      <c r="D417" s="18"/>
      <c r="Q417" s="1"/>
      <c r="AA417" s="86"/>
      <c r="AB417" s="86"/>
      <c r="AC417" s="86"/>
      <c r="AD417" s="86"/>
      <c r="AE417" s="86"/>
      <c r="AG417" s="87"/>
      <c r="AN417" s="86"/>
      <c r="AO417" s="86"/>
      <c r="AP417" s="86"/>
      <c r="AQ417" s="86"/>
      <c r="AR417" s="86"/>
      <c r="AS417" s="86"/>
      <c r="AT417" s="86"/>
      <c r="AU417" s="86"/>
    </row>
    <row r="418" spans="3:47" x14ac:dyDescent="0.2">
      <c r="C418" s="18"/>
      <c r="D418" s="18"/>
      <c r="Q418" s="1"/>
      <c r="AA418" s="86"/>
      <c r="AB418" s="86"/>
      <c r="AC418" s="86"/>
      <c r="AD418" s="86"/>
      <c r="AE418" s="86"/>
      <c r="AG418" s="87"/>
      <c r="AN418" s="86"/>
      <c r="AO418" s="86"/>
      <c r="AP418" s="86"/>
      <c r="AQ418" s="86"/>
      <c r="AR418" s="86"/>
      <c r="AS418" s="86"/>
      <c r="AT418" s="86"/>
      <c r="AU418" s="86"/>
    </row>
    <row r="419" spans="3:47" x14ac:dyDescent="0.2">
      <c r="C419" s="18"/>
      <c r="D419" s="18"/>
      <c r="Q419" s="1"/>
      <c r="AA419" s="86"/>
      <c r="AB419" s="86"/>
      <c r="AC419" s="86"/>
      <c r="AD419" s="86"/>
      <c r="AE419" s="86"/>
      <c r="AG419" s="87"/>
      <c r="AN419" s="86"/>
      <c r="AO419" s="86"/>
      <c r="AP419" s="86"/>
      <c r="AQ419" s="86"/>
      <c r="AR419" s="86"/>
      <c r="AS419" s="86"/>
      <c r="AT419" s="86"/>
      <c r="AU419" s="86"/>
    </row>
    <row r="420" spans="3:47" x14ac:dyDescent="0.2">
      <c r="C420" s="18"/>
      <c r="D420" s="18"/>
      <c r="Q420" s="1"/>
      <c r="AA420" s="86"/>
      <c r="AB420" s="86"/>
      <c r="AC420" s="86"/>
      <c r="AD420" s="86"/>
      <c r="AE420" s="86"/>
      <c r="AG420" s="87"/>
      <c r="AN420" s="86"/>
      <c r="AO420" s="86"/>
      <c r="AP420" s="86"/>
      <c r="AQ420" s="86"/>
      <c r="AR420" s="86"/>
      <c r="AS420" s="86"/>
      <c r="AT420" s="86"/>
      <c r="AU420" s="86"/>
    </row>
    <row r="421" spans="3:47" x14ac:dyDescent="0.2">
      <c r="C421" s="18"/>
      <c r="D421" s="18"/>
      <c r="Q421" s="1"/>
      <c r="AA421" s="86"/>
      <c r="AB421" s="86"/>
      <c r="AC421" s="86"/>
      <c r="AD421" s="86"/>
      <c r="AE421" s="86"/>
      <c r="AG421" s="87"/>
      <c r="AN421" s="86"/>
      <c r="AO421" s="86"/>
      <c r="AP421" s="86"/>
      <c r="AQ421" s="86"/>
      <c r="AR421" s="86"/>
      <c r="AS421" s="86"/>
      <c r="AT421" s="86"/>
      <c r="AU421" s="86"/>
    </row>
    <row r="422" spans="3:47" x14ac:dyDescent="0.2">
      <c r="C422" s="18"/>
      <c r="D422" s="18"/>
      <c r="Q422" s="1"/>
      <c r="AA422" s="86"/>
      <c r="AB422" s="86"/>
      <c r="AC422" s="86"/>
      <c r="AD422" s="86"/>
      <c r="AE422" s="86"/>
      <c r="AG422" s="87"/>
      <c r="AN422" s="86"/>
      <c r="AO422" s="86"/>
      <c r="AP422" s="86"/>
      <c r="AQ422" s="86"/>
      <c r="AR422" s="86"/>
      <c r="AS422" s="86"/>
      <c r="AT422" s="86"/>
      <c r="AU422" s="86"/>
    </row>
    <row r="423" spans="3:47" x14ac:dyDescent="0.2">
      <c r="C423" s="18"/>
      <c r="D423" s="18"/>
      <c r="Q423" s="1"/>
      <c r="AA423" s="86"/>
      <c r="AB423" s="86"/>
      <c r="AC423" s="86"/>
      <c r="AD423" s="86"/>
      <c r="AE423" s="86"/>
      <c r="AG423" s="87"/>
      <c r="AN423" s="86"/>
      <c r="AO423" s="86"/>
      <c r="AP423" s="86"/>
      <c r="AQ423" s="86"/>
      <c r="AR423" s="86"/>
      <c r="AS423" s="86"/>
      <c r="AT423" s="86"/>
      <c r="AU423" s="86"/>
    </row>
    <row r="424" spans="3:47" x14ac:dyDescent="0.2">
      <c r="C424" s="18"/>
      <c r="D424" s="18"/>
      <c r="Q424" s="1"/>
      <c r="AA424" s="86"/>
      <c r="AB424" s="86"/>
      <c r="AC424" s="86"/>
      <c r="AD424" s="86"/>
      <c r="AE424" s="86"/>
      <c r="AG424" s="87"/>
      <c r="AN424" s="86"/>
      <c r="AO424" s="86"/>
      <c r="AP424" s="86"/>
      <c r="AQ424" s="86"/>
      <c r="AR424" s="86"/>
      <c r="AS424" s="86"/>
      <c r="AT424" s="86"/>
      <c r="AU424" s="86"/>
    </row>
    <row r="425" spans="3:47" x14ac:dyDescent="0.2">
      <c r="C425" s="18"/>
      <c r="D425" s="18"/>
      <c r="Q425" s="1"/>
      <c r="AA425" s="86"/>
      <c r="AB425" s="86"/>
      <c r="AC425" s="86"/>
      <c r="AD425" s="86"/>
      <c r="AE425" s="86"/>
      <c r="AG425" s="87"/>
      <c r="AN425" s="86"/>
      <c r="AO425" s="86"/>
      <c r="AP425" s="86"/>
      <c r="AQ425" s="86"/>
      <c r="AR425" s="86"/>
      <c r="AS425" s="86"/>
      <c r="AT425" s="86"/>
      <c r="AU425" s="86"/>
    </row>
    <row r="426" spans="3:47" x14ac:dyDescent="0.2">
      <c r="C426" s="18"/>
      <c r="D426" s="18"/>
      <c r="Q426" s="1"/>
      <c r="AA426" s="86"/>
      <c r="AB426" s="86"/>
      <c r="AC426" s="86"/>
      <c r="AD426" s="86"/>
      <c r="AE426" s="86"/>
      <c r="AG426" s="87"/>
      <c r="AN426" s="86"/>
      <c r="AO426" s="86"/>
      <c r="AP426" s="86"/>
      <c r="AQ426" s="86"/>
      <c r="AR426" s="86"/>
      <c r="AS426" s="86"/>
      <c r="AT426" s="86"/>
      <c r="AU426" s="86"/>
    </row>
    <row r="427" spans="3:47" x14ac:dyDescent="0.2">
      <c r="C427" s="18"/>
      <c r="D427" s="18"/>
      <c r="Q427" s="1"/>
      <c r="AA427" s="86"/>
      <c r="AB427" s="86"/>
      <c r="AC427" s="86"/>
      <c r="AD427" s="86"/>
      <c r="AE427" s="86"/>
      <c r="AG427" s="87"/>
      <c r="AN427" s="86"/>
      <c r="AO427" s="86"/>
      <c r="AP427" s="86"/>
      <c r="AQ427" s="86"/>
      <c r="AR427" s="86"/>
      <c r="AS427" s="86"/>
      <c r="AT427" s="86"/>
      <c r="AU427" s="86"/>
    </row>
    <row r="428" spans="3:47" x14ac:dyDescent="0.2">
      <c r="C428" s="18"/>
      <c r="D428" s="18"/>
      <c r="Q428" s="1"/>
      <c r="AA428" s="86"/>
      <c r="AB428" s="86"/>
      <c r="AC428" s="86"/>
      <c r="AD428" s="86"/>
      <c r="AE428" s="86"/>
      <c r="AG428" s="87"/>
      <c r="AN428" s="86"/>
      <c r="AO428" s="86"/>
      <c r="AP428" s="86"/>
      <c r="AQ428" s="86"/>
      <c r="AR428" s="86"/>
      <c r="AS428" s="86"/>
      <c r="AT428" s="86"/>
      <c r="AU428" s="86"/>
    </row>
    <row r="429" spans="3:47" x14ac:dyDescent="0.2">
      <c r="C429" s="18"/>
      <c r="D429" s="18"/>
      <c r="Q429" s="1"/>
      <c r="AA429" s="86"/>
      <c r="AB429" s="86"/>
      <c r="AC429" s="86"/>
      <c r="AD429" s="86"/>
      <c r="AE429" s="86"/>
      <c r="AG429" s="87"/>
      <c r="AN429" s="86"/>
      <c r="AO429" s="86"/>
      <c r="AP429" s="86"/>
      <c r="AQ429" s="86"/>
      <c r="AR429" s="86"/>
      <c r="AS429" s="86"/>
      <c r="AT429" s="86"/>
      <c r="AU429" s="86"/>
    </row>
    <row r="430" spans="3:47" x14ac:dyDescent="0.2">
      <c r="C430" s="18"/>
      <c r="D430" s="18"/>
      <c r="Q430" s="1"/>
      <c r="AA430" s="86"/>
      <c r="AB430" s="86"/>
      <c r="AC430" s="86"/>
      <c r="AD430" s="86"/>
      <c r="AE430" s="86"/>
      <c r="AG430" s="87"/>
      <c r="AN430" s="86"/>
      <c r="AO430" s="86"/>
      <c r="AP430" s="86"/>
      <c r="AQ430" s="86"/>
      <c r="AR430" s="86"/>
      <c r="AS430" s="86"/>
      <c r="AT430" s="86"/>
      <c r="AU430" s="86"/>
    </row>
    <row r="431" spans="3:47" x14ac:dyDescent="0.2">
      <c r="C431" s="18"/>
      <c r="D431" s="18"/>
      <c r="Q431" s="1"/>
      <c r="AA431" s="86"/>
      <c r="AB431" s="86"/>
      <c r="AC431" s="86"/>
      <c r="AD431" s="86"/>
      <c r="AE431" s="86"/>
      <c r="AG431" s="87"/>
      <c r="AN431" s="86"/>
      <c r="AO431" s="86"/>
      <c r="AP431" s="86"/>
      <c r="AQ431" s="86"/>
      <c r="AR431" s="86"/>
      <c r="AS431" s="86"/>
      <c r="AT431" s="86"/>
      <c r="AU431" s="86"/>
    </row>
    <row r="432" spans="3:47" x14ac:dyDescent="0.2">
      <c r="C432" s="18"/>
      <c r="D432" s="18"/>
      <c r="Q432" s="1"/>
      <c r="AA432" s="86"/>
      <c r="AB432" s="86"/>
      <c r="AC432" s="86"/>
      <c r="AD432" s="86"/>
      <c r="AE432" s="86"/>
      <c r="AG432" s="87"/>
      <c r="AN432" s="86"/>
      <c r="AO432" s="86"/>
      <c r="AP432" s="86"/>
      <c r="AQ432" s="86"/>
      <c r="AR432" s="86"/>
      <c r="AS432" s="86"/>
      <c r="AT432" s="86"/>
      <c r="AU432" s="86"/>
    </row>
    <row r="433" spans="3:47" x14ac:dyDescent="0.2">
      <c r="C433" s="18"/>
      <c r="D433" s="18"/>
      <c r="Q433" s="1"/>
      <c r="AA433" s="86"/>
      <c r="AB433" s="86"/>
      <c r="AC433" s="86"/>
      <c r="AD433" s="86"/>
      <c r="AE433" s="86"/>
      <c r="AG433" s="87"/>
      <c r="AN433" s="86"/>
      <c r="AO433" s="86"/>
      <c r="AP433" s="86"/>
      <c r="AQ433" s="86"/>
      <c r="AR433" s="86"/>
      <c r="AS433" s="86"/>
      <c r="AT433" s="86"/>
      <c r="AU433" s="86"/>
    </row>
    <row r="434" spans="3:47" x14ac:dyDescent="0.2">
      <c r="C434" s="18"/>
      <c r="D434" s="18"/>
      <c r="Q434" s="1"/>
      <c r="AA434" s="86"/>
      <c r="AB434" s="86"/>
      <c r="AC434" s="86"/>
      <c r="AD434" s="86"/>
      <c r="AE434" s="86"/>
      <c r="AG434" s="87"/>
      <c r="AN434" s="86"/>
      <c r="AO434" s="86"/>
      <c r="AP434" s="86"/>
      <c r="AQ434" s="86"/>
      <c r="AR434" s="86"/>
      <c r="AS434" s="86"/>
      <c r="AT434" s="86"/>
      <c r="AU434" s="86"/>
    </row>
    <row r="435" spans="3:47" x14ac:dyDescent="0.2">
      <c r="C435" s="18"/>
      <c r="D435" s="18"/>
      <c r="Q435" s="1"/>
      <c r="AA435" s="86"/>
      <c r="AB435" s="86"/>
      <c r="AC435" s="86"/>
      <c r="AD435" s="86"/>
      <c r="AE435" s="86"/>
      <c r="AG435" s="87"/>
      <c r="AN435" s="86"/>
      <c r="AO435" s="86"/>
      <c r="AP435" s="86"/>
      <c r="AQ435" s="86"/>
      <c r="AR435" s="86"/>
      <c r="AS435" s="86"/>
      <c r="AT435" s="86"/>
      <c r="AU435" s="86"/>
    </row>
    <row r="436" spans="3:47" x14ac:dyDescent="0.2">
      <c r="C436" s="18"/>
      <c r="D436" s="18"/>
      <c r="Q436" s="1"/>
      <c r="AA436" s="86"/>
      <c r="AB436" s="86"/>
      <c r="AC436" s="86"/>
      <c r="AD436" s="86"/>
      <c r="AE436" s="86"/>
      <c r="AG436" s="87"/>
      <c r="AN436" s="86"/>
      <c r="AO436" s="86"/>
      <c r="AP436" s="86"/>
      <c r="AQ436" s="86"/>
      <c r="AR436" s="86"/>
      <c r="AS436" s="86"/>
      <c r="AT436" s="86"/>
      <c r="AU436" s="86"/>
    </row>
    <row r="437" spans="3:47" x14ac:dyDescent="0.2">
      <c r="C437" s="18"/>
      <c r="D437" s="18"/>
      <c r="Q437" s="1"/>
      <c r="AA437" s="86"/>
      <c r="AB437" s="86"/>
      <c r="AC437" s="86"/>
      <c r="AD437" s="86"/>
      <c r="AE437" s="86"/>
      <c r="AG437" s="87"/>
      <c r="AN437" s="86"/>
      <c r="AO437" s="86"/>
      <c r="AP437" s="86"/>
      <c r="AQ437" s="86"/>
      <c r="AR437" s="86"/>
      <c r="AS437" s="86"/>
      <c r="AT437" s="86"/>
      <c r="AU437" s="86"/>
    </row>
    <row r="438" spans="3:47" x14ac:dyDescent="0.2">
      <c r="C438" s="18"/>
      <c r="D438" s="18"/>
      <c r="Q438" s="1"/>
      <c r="AA438" s="86"/>
      <c r="AB438" s="86"/>
      <c r="AC438" s="86"/>
      <c r="AD438" s="86"/>
      <c r="AE438" s="86"/>
      <c r="AG438" s="87"/>
      <c r="AN438" s="86"/>
      <c r="AO438" s="86"/>
      <c r="AP438" s="86"/>
      <c r="AQ438" s="86"/>
      <c r="AR438" s="86"/>
      <c r="AS438" s="86"/>
      <c r="AT438" s="86"/>
      <c r="AU438" s="86"/>
    </row>
    <row r="439" spans="3:47" x14ac:dyDescent="0.2">
      <c r="C439" s="18"/>
      <c r="D439" s="18"/>
      <c r="Q439" s="1"/>
      <c r="AA439" s="86"/>
      <c r="AB439" s="86"/>
      <c r="AC439" s="86"/>
      <c r="AD439" s="86"/>
      <c r="AE439" s="86"/>
      <c r="AG439" s="87"/>
      <c r="AN439" s="86"/>
      <c r="AO439" s="86"/>
      <c r="AP439" s="86"/>
      <c r="AQ439" s="86"/>
      <c r="AR439" s="86"/>
      <c r="AS439" s="86"/>
      <c r="AT439" s="86"/>
      <c r="AU439" s="86"/>
    </row>
    <row r="440" spans="3:47" x14ac:dyDescent="0.2">
      <c r="C440" s="18"/>
      <c r="D440" s="18"/>
      <c r="Q440" s="1"/>
      <c r="AA440" s="86"/>
      <c r="AB440" s="86"/>
      <c r="AC440" s="86"/>
      <c r="AD440" s="86"/>
      <c r="AE440" s="86"/>
      <c r="AG440" s="87"/>
      <c r="AN440" s="86"/>
      <c r="AO440" s="86"/>
      <c r="AP440" s="86"/>
      <c r="AQ440" s="86"/>
      <c r="AR440" s="86"/>
      <c r="AS440" s="86"/>
      <c r="AT440" s="86"/>
      <c r="AU440" s="86"/>
    </row>
    <row r="441" spans="3:47" x14ac:dyDescent="0.2">
      <c r="C441" s="18"/>
      <c r="D441" s="18"/>
      <c r="Q441" s="1"/>
      <c r="AA441" s="86"/>
      <c r="AB441" s="86"/>
      <c r="AC441" s="86"/>
      <c r="AD441" s="86"/>
      <c r="AE441" s="86"/>
      <c r="AG441" s="87"/>
      <c r="AN441" s="86"/>
      <c r="AO441" s="86"/>
      <c r="AP441" s="86"/>
      <c r="AQ441" s="86"/>
      <c r="AR441" s="86"/>
      <c r="AS441" s="86"/>
      <c r="AT441" s="86"/>
      <c r="AU441" s="86"/>
    </row>
    <row r="442" spans="3:47" x14ac:dyDescent="0.2">
      <c r="C442" s="18"/>
      <c r="D442" s="18"/>
      <c r="Q442" s="1"/>
      <c r="AA442" s="86"/>
      <c r="AB442" s="86"/>
      <c r="AC442" s="86"/>
      <c r="AD442" s="86"/>
      <c r="AE442" s="86"/>
      <c r="AG442" s="87"/>
      <c r="AN442" s="86"/>
      <c r="AO442" s="86"/>
      <c r="AP442" s="86"/>
      <c r="AQ442" s="86"/>
      <c r="AR442" s="86"/>
      <c r="AS442" s="86"/>
      <c r="AT442" s="86"/>
      <c r="AU442" s="86"/>
    </row>
    <row r="443" spans="3:47" x14ac:dyDescent="0.2">
      <c r="C443" s="18"/>
      <c r="D443" s="18"/>
      <c r="Q443" s="1"/>
      <c r="AA443" s="86"/>
      <c r="AB443" s="86"/>
      <c r="AC443" s="86"/>
      <c r="AD443" s="86"/>
      <c r="AE443" s="86"/>
      <c r="AG443" s="87"/>
      <c r="AN443" s="86"/>
      <c r="AO443" s="86"/>
      <c r="AP443" s="86"/>
      <c r="AQ443" s="86"/>
      <c r="AR443" s="86"/>
      <c r="AS443" s="86"/>
      <c r="AT443" s="86"/>
      <c r="AU443" s="86"/>
    </row>
    <row r="444" spans="3:47" x14ac:dyDescent="0.2">
      <c r="C444" s="18"/>
      <c r="D444" s="18"/>
      <c r="Q444" s="1"/>
      <c r="AA444" s="86"/>
      <c r="AB444" s="86"/>
      <c r="AC444" s="86"/>
      <c r="AD444" s="86"/>
      <c r="AE444" s="86"/>
      <c r="AG444" s="87"/>
      <c r="AN444" s="86"/>
      <c r="AO444" s="86"/>
      <c r="AP444" s="86"/>
      <c r="AQ444" s="86"/>
      <c r="AR444" s="86"/>
      <c r="AS444" s="86"/>
      <c r="AT444" s="86"/>
      <c r="AU444" s="86"/>
    </row>
    <row r="445" spans="3:47" x14ac:dyDescent="0.2">
      <c r="C445" s="18"/>
      <c r="D445" s="18"/>
      <c r="Q445" s="1"/>
      <c r="AA445" s="86"/>
      <c r="AB445" s="86"/>
      <c r="AC445" s="86"/>
      <c r="AD445" s="86"/>
      <c r="AE445" s="86"/>
      <c r="AG445" s="87"/>
      <c r="AN445" s="86"/>
      <c r="AO445" s="86"/>
      <c r="AP445" s="86"/>
      <c r="AQ445" s="86"/>
      <c r="AR445" s="86"/>
      <c r="AS445" s="86"/>
      <c r="AT445" s="86"/>
      <c r="AU445" s="86"/>
    </row>
    <row r="446" spans="3:47" x14ac:dyDescent="0.2">
      <c r="C446" s="18"/>
      <c r="D446" s="18"/>
      <c r="Q446" s="1"/>
      <c r="AA446" s="86"/>
      <c r="AB446" s="86"/>
      <c r="AC446" s="86"/>
      <c r="AD446" s="86"/>
      <c r="AE446" s="86"/>
      <c r="AG446" s="87"/>
      <c r="AN446" s="86"/>
      <c r="AO446" s="86"/>
      <c r="AP446" s="86"/>
      <c r="AQ446" s="86"/>
      <c r="AR446" s="86"/>
      <c r="AS446" s="86"/>
      <c r="AT446" s="86"/>
      <c r="AU446" s="86"/>
    </row>
    <row r="447" spans="3:47" x14ac:dyDescent="0.2">
      <c r="C447" s="18"/>
      <c r="D447" s="18"/>
      <c r="Q447" s="1"/>
      <c r="AA447" s="86"/>
      <c r="AB447" s="86"/>
      <c r="AC447" s="86"/>
      <c r="AD447" s="86"/>
      <c r="AE447" s="86"/>
      <c r="AG447" s="87"/>
      <c r="AN447" s="86"/>
      <c r="AO447" s="86"/>
      <c r="AP447" s="86"/>
      <c r="AQ447" s="86"/>
      <c r="AR447" s="86"/>
      <c r="AS447" s="86"/>
      <c r="AT447" s="86"/>
      <c r="AU447" s="86"/>
    </row>
    <row r="448" spans="3:47" x14ac:dyDescent="0.2">
      <c r="C448" s="18"/>
      <c r="D448" s="18"/>
      <c r="Q448" s="1"/>
      <c r="AA448" s="86"/>
      <c r="AB448" s="86"/>
      <c r="AC448" s="86"/>
      <c r="AD448" s="86"/>
      <c r="AE448" s="86"/>
      <c r="AG448" s="87"/>
      <c r="AN448" s="86"/>
      <c r="AO448" s="86"/>
      <c r="AP448" s="86"/>
      <c r="AQ448" s="86"/>
      <c r="AR448" s="86"/>
      <c r="AS448" s="86"/>
      <c r="AT448" s="86"/>
      <c r="AU448" s="86"/>
    </row>
    <row r="449" spans="3:50" x14ac:dyDescent="0.2">
      <c r="C449" s="18"/>
      <c r="D449" s="18"/>
      <c r="Q449" s="1"/>
      <c r="AA449" s="86"/>
      <c r="AB449" s="86"/>
      <c r="AC449" s="86"/>
      <c r="AD449" s="86"/>
      <c r="AE449" s="86"/>
      <c r="AG449" s="87"/>
      <c r="AN449" s="86"/>
      <c r="AO449" s="86"/>
      <c r="AP449" s="86"/>
      <c r="AQ449" s="86"/>
      <c r="AR449" s="86"/>
      <c r="AS449" s="86"/>
      <c r="AT449" s="86"/>
      <c r="AU449" s="86"/>
    </row>
    <row r="450" spans="3:50" x14ac:dyDescent="0.2">
      <c r="C450" s="18"/>
      <c r="D450" s="18"/>
      <c r="Q450" s="1"/>
      <c r="AA450" s="86"/>
      <c r="AB450" s="86"/>
      <c r="AC450" s="86"/>
      <c r="AD450" s="86"/>
      <c r="AE450" s="86"/>
      <c r="AG450" s="87"/>
      <c r="AN450" s="86"/>
      <c r="AO450" s="86"/>
      <c r="AP450" s="86"/>
      <c r="AQ450" s="86"/>
      <c r="AR450" s="86"/>
      <c r="AS450" s="86"/>
      <c r="AT450" s="86"/>
      <c r="AU450" s="86"/>
    </row>
    <row r="451" spans="3:50" x14ac:dyDescent="0.2">
      <c r="C451" s="18"/>
      <c r="D451" s="18"/>
      <c r="Q451" s="1"/>
      <c r="AA451" s="86"/>
      <c r="AB451" s="86"/>
      <c r="AC451" s="86"/>
      <c r="AD451" s="86"/>
      <c r="AE451" s="86"/>
      <c r="AG451" s="87"/>
      <c r="AN451" s="86"/>
      <c r="AO451" s="86"/>
      <c r="AP451" s="86"/>
      <c r="AQ451" s="86"/>
      <c r="AR451" s="86"/>
      <c r="AS451" s="86"/>
      <c r="AT451" s="86"/>
      <c r="AU451" s="86"/>
    </row>
    <row r="452" spans="3:50" x14ac:dyDescent="0.2">
      <c r="C452" s="18"/>
      <c r="D452" s="18"/>
      <c r="Q452" s="1"/>
      <c r="AA452" s="86"/>
      <c r="AB452" s="86"/>
      <c r="AC452" s="86"/>
      <c r="AD452" s="86"/>
      <c r="AE452" s="86"/>
      <c r="AG452" s="87"/>
      <c r="AN452" s="86"/>
      <c r="AO452" s="86"/>
      <c r="AP452" s="86"/>
      <c r="AQ452" s="86"/>
      <c r="AR452" s="86"/>
      <c r="AS452" s="86"/>
      <c r="AT452" s="86"/>
      <c r="AU452" s="86"/>
    </row>
    <row r="453" spans="3:50" x14ac:dyDescent="0.2">
      <c r="C453" s="18"/>
      <c r="D453" s="18"/>
      <c r="Q453" s="1"/>
      <c r="AA453" s="86"/>
      <c r="AB453" s="86"/>
      <c r="AC453" s="86"/>
      <c r="AD453" s="86"/>
      <c r="AE453" s="86"/>
      <c r="AG453" s="87"/>
      <c r="AN453" s="86"/>
      <c r="AO453" s="86"/>
      <c r="AP453" s="86"/>
      <c r="AQ453" s="86"/>
      <c r="AR453" s="86"/>
      <c r="AS453" s="86"/>
      <c r="AT453" s="86"/>
      <c r="AU453" s="86"/>
    </row>
    <row r="454" spans="3:50" x14ac:dyDescent="0.2">
      <c r="C454" s="18"/>
      <c r="D454" s="18"/>
      <c r="Q454" s="1"/>
      <c r="AA454" s="86"/>
      <c r="AB454" s="86"/>
      <c r="AC454" s="86"/>
      <c r="AD454" s="86"/>
      <c r="AE454" s="86"/>
      <c r="AG454" s="87"/>
      <c r="AN454" s="86"/>
      <c r="AO454" s="86"/>
      <c r="AP454" s="86"/>
      <c r="AQ454" s="86"/>
      <c r="AR454" s="86"/>
      <c r="AS454" s="86"/>
      <c r="AT454" s="86"/>
      <c r="AU454" s="86"/>
    </row>
    <row r="455" spans="3:50" x14ac:dyDescent="0.2">
      <c r="C455" s="18"/>
      <c r="D455" s="18"/>
      <c r="Q455" s="1"/>
      <c r="AA455" s="86"/>
      <c r="AB455" s="86"/>
      <c r="AC455" s="86"/>
      <c r="AD455" s="86"/>
      <c r="AE455" s="86"/>
      <c r="AG455" s="87"/>
      <c r="AN455" s="86"/>
      <c r="AO455" s="86"/>
      <c r="AP455" s="86"/>
      <c r="AQ455" s="86"/>
      <c r="AR455" s="86"/>
      <c r="AS455" s="86"/>
      <c r="AT455" s="86"/>
      <c r="AU455" s="86"/>
    </row>
    <row r="456" spans="3:50" x14ac:dyDescent="0.2">
      <c r="C456" s="18"/>
      <c r="D456" s="18"/>
      <c r="Q456" s="1"/>
      <c r="AA456" s="86"/>
      <c r="AB456" s="86"/>
      <c r="AC456" s="86"/>
      <c r="AD456" s="86"/>
      <c r="AE456" s="86"/>
      <c r="AG456" s="87"/>
      <c r="AN456" s="86"/>
      <c r="AO456" s="86"/>
      <c r="AP456" s="86"/>
      <c r="AQ456" s="86"/>
      <c r="AR456" s="86"/>
      <c r="AS456" s="86"/>
      <c r="AT456" s="86"/>
      <c r="AU456" s="86"/>
    </row>
    <row r="457" spans="3:50" x14ac:dyDescent="0.2">
      <c r="C457" s="18"/>
      <c r="D457" s="18"/>
      <c r="Q457" s="1"/>
      <c r="AA457" s="86"/>
      <c r="AB457" s="86"/>
      <c r="AC457" s="86"/>
      <c r="AD457" s="86"/>
      <c r="AE457" s="86"/>
      <c r="AG457" s="87"/>
      <c r="AN457" s="86"/>
      <c r="AO457" s="86"/>
      <c r="AP457" s="86"/>
      <c r="AQ457" s="86"/>
      <c r="AR457" s="86"/>
      <c r="AS457" s="86"/>
      <c r="AT457" s="86"/>
      <c r="AU457" s="86"/>
    </row>
    <row r="458" spans="3:50" x14ac:dyDescent="0.2">
      <c r="C458" s="18"/>
      <c r="D458" s="18"/>
      <c r="Q458" s="1"/>
      <c r="AA458" s="86"/>
      <c r="AB458" s="86"/>
      <c r="AC458" s="86"/>
      <c r="AD458" s="86"/>
      <c r="AE458" s="86"/>
      <c r="AG458" s="87"/>
      <c r="AN458" s="86"/>
      <c r="AO458" s="86"/>
      <c r="AP458" s="86"/>
      <c r="AQ458" s="86"/>
      <c r="AR458" s="86"/>
      <c r="AS458" s="86"/>
      <c r="AT458" s="86"/>
      <c r="AU458" s="86"/>
    </row>
    <row r="459" spans="3:50" x14ac:dyDescent="0.2">
      <c r="C459" s="18"/>
      <c r="D459" s="18"/>
      <c r="Q459" s="1"/>
      <c r="AA459" s="86"/>
      <c r="AB459" s="86"/>
      <c r="AC459" s="86"/>
      <c r="AD459" s="86"/>
      <c r="AE459" s="86"/>
      <c r="AG459" s="87"/>
      <c r="AN459" s="86"/>
      <c r="AO459" s="86"/>
      <c r="AP459" s="86"/>
      <c r="AQ459" s="86"/>
      <c r="AR459" s="86"/>
      <c r="AS459" s="86"/>
      <c r="AT459" s="86"/>
      <c r="AU459" s="86"/>
    </row>
    <row r="460" spans="3:50" x14ac:dyDescent="0.2">
      <c r="C460" s="18"/>
      <c r="D460" s="18"/>
      <c r="Q460" s="1"/>
      <c r="AA460" s="86"/>
      <c r="AB460" s="86"/>
      <c r="AC460" s="86"/>
      <c r="AD460" s="86"/>
      <c r="AE460" s="86"/>
      <c r="AG460" s="87"/>
      <c r="AN460" s="86"/>
      <c r="AO460" s="86"/>
      <c r="AP460" s="86"/>
      <c r="AQ460" s="86"/>
      <c r="AR460" s="86"/>
      <c r="AS460" s="86"/>
      <c r="AT460" s="86"/>
      <c r="AU460" s="86"/>
    </row>
    <row r="461" spans="3:50" x14ac:dyDescent="0.2">
      <c r="C461" s="18"/>
      <c r="D461" s="18"/>
      <c r="Q461" s="1"/>
      <c r="AA461" s="86"/>
      <c r="AB461" s="86"/>
      <c r="AC461" s="86"/>
      <c r="AD461" s="86"/>
      <c r="AE461" s="86"/>
      <c r="AG461" s="87"/>
      <c r="AN461" s="86"/>
      <c r="AO461" s="86"/>
      <c r="AP461" s="86"/>
      <c r="AQ461" s="86"/>
      <c r="AR461" s="86"/>
      <c r="AS461" s="86"/>
      <c r="AT461" s="86"/>
      <c r="AU461" s="86"/>
    </row>
    <row r="462" spans="3:50" x14ac:dyDescent="0.2">
      <c r="C462" s="18"/>
      <c r="D462" s="18"/>
      <c r="Q462" s="1"/>
      <c r="AA462" s="86"/>
      <c r="AB462" s="86"/>
      <c r="AC462" s="86"/>
      <c r="AD462" s="86"/>
      <c r="AE462" s="86"/>
      <c r="AG462" s="87"/>
      <c r="AN462" s="86"/>
      <c r="AO462" s="86"/>
      <c r="AP462" s="86"/>
      <c r="AQ462" s="86"/>
      <c r="AR462" s="86"/>
      <c r="AS462" s="86"/>
      <c r="AT462" s="86"/>
      <c r="AU462" s="86"/>
      <c r="AV462" s="86"/>
      <c r="AX462" s="86"/>
    </row>
    <row r="463" spans="3:50" x14ac:dyDescent="0.2">
      <c r="C463" s="18"/>
      <c r="D463" s="18"/>
      <c r="Q463" s="1"/>
      <c r="AA463" s="86"/>
      <c r="AB463" s="86"/>
      <c r="AC463" s="86"/>
      <c r="AD463" s="86"/>
      <c r="AE463" s="86"/>
      <c r="AG463" s="87"/>
      <c r="AN463" s="86"/>
      <c r="AO463" s="86"/>
      <c r="AP463" s="86"/>
      <c r="AQ463" s="86"/>
      <c r="AR463" s="86"/>
      <c r="AS463" s="86"/>
      <c r="AT463" s="86"/>
      <c r="AU463" s="86"/>
    </row>
    <row r="464" spans="3:50" x14ac:dyDescent="0.2">
      <c r="C464" s="18"/>
      <c r="D464" s="18"/>
      <c r="Q464" s="1"/>
      <c r="AA464" s="86"/>
      <c r="AB464" s="86"/>
      <c r="AC464" s="86"/>
      <c r="AD464" s="86"/>
      <c r="AE464" s="86"/>
      <c r="AG464" s="87"/>
      <c r="AN464" s="86"/>
      <c r="AO464" s="86"/>
      <c r="AP464" s="86"/>
      <c r="AQ464" s="86"/>
      <c r="AR464" s="86"/>
      <c r="AS464" s="86"/>
      <c r="AT464" s="86"/>
      <c r="AU464" s="86"/>
    </row>
    <row r="465" spans="3:64" x14ac:dyDescent="0.2">
      <c r="C465" s="18"/>
      <c r="D465" s="18"/>
      <c r="Q465" s="1"/>
      <c r="AA465" s="86"/>
      <c r="AB465" s="86"/>
      <c r="AC465" s="86"/>
      <c r="AD465" s="86"/>
      <c r="AE465" s="86"/>
      <c r="AG465" s="87"/>
      <c r="AN465" s="86"/>
      <c r="AO465" s="86"/>
      <c r="AP465" s="86"/>
      <c r="AQ465" s="86"/>
      <c r="AR465" s="86"/>
      <c r="AS465" s="86"/>
      <c r="AT465" s="86"/>
      <c r="AU465" s="86"/>
    </row>
    <row r="466" spans="3:64" x14ac:dyDescent="0.2">
      <c r="C466" s="18"/>
      <c r="D466" s="18"/>
      <c r="Q466" s="1"/>
      <c r="AA466" s="86"/>
      <c r="AB466" s="86"/>
      <c r="AC466" s="86"/>
      <c r="AD466" s="86"/>
      <c r="AE466" s="86"/>
      <c r="AG466" s="87"/>
      <c r="AN466" s="86"/>
      <c r="AO466" s="86"/>
      <c r="AP466" s="86"/>
      <c r="AQ466" s="86"/>
      <c r="AR466" s="86"/>
      <c r="AS466" s="86"/>
      <c r="AT466" s="86"/>
      <c r="AU466" s="86"/>
    </row>
    <row r="467" spans="3:64" x14ac:dyDescent="0.2">
      <c r="C467" s="18"/>
      <c r="D467" s="18"/>
      <c r="Q467" s="1"/>
      <c r="AA467" s="86"/>
      <c r="AB467" s="86"/>
      <c r="AC467" s="86"/>
      <c r="AD467" s="86"/>
      <c r="AE467" s="86"/>
      <c r="AG467" s="87"/>
      <c r="AN467" s="86"/>
      <c r="AO467" s="86"/>
      <c r="AP467" s="86"/>
      <c r="AQ467" s="86"/>
      <c r="AR467" s="86"/>
      <c r="AS467" s="86"/>
      <c r="AT467" s="86"/>
      <c r="AU467" s="86"/>
    </row>
    <row r="468" spans="3:64" x14ac:dyDescent="0.2">
      <c r="C468" s="18"/>
      <c r="D468" s="18"/>
      <c r="Q468" s="1"/>
      <c r="AA468" s="86"/>
      <c r="AB468" s="86"/>
      <c r="AC468" s="86"/>
      <c r="AD468" s="86"/>
      <c r="AE468" s="86"/>
      <c r="AG468" s="87"/>
      <c r="AN468" s="86"/>
      <c r="AO468" s="86"/>
      <c r="AP468" s="86"/>
      <c r="AQ468" s="86"/>
      <c r="AR468" s="86"/>
      <c r="AS468" s="86"/>
      <c r="AT468" s="86"/>
      <c r="AU468" s="86"/>
    </row>
    <row r="469" spans="3:64" x14ac:dyDescent="0.2">
      <c r="C469" s="18"/>
      <c r="D469" s="18"/>
      <c r="Q469" s="1"/>
      <c r="AA469" s="86"/>
      <c r="AB469" s="86"/>
      <c r="AC469" s="86"/>
      <c r="AD469" s="86"/>
      <c r="AE469" s="86"/>
      <c r="AG469" s="87"/>
      <c r="AN469" s="86"/>
      <c r="AO469" s="86"/>
      <c r="AP469" s="86"/>
      <c r="AQ469" s="86"/>
      <c r="AR469" s="86"/>
      <c r="AS469" s="86"/>
      <c r="AT469" s="86"/>
      <c r="AU469" s="86"/>
    </row>
    <row r="470" spans="3:64" x14ac:dyDescent="0.2">
      <c r="C470" s="18"/>
      <c r="D470" s="18"/>
      <c r="Q470" s="1"/>
      <c r="AA470" s="86"/>
      <c r="AB470" s="86"/>
      <c r="AC470" s="86"/>
      <c r="AD470" s="86"/>
      <c r="AE470" s="86"/>
      <c r="AG470" s="87"/>
      <c r="AN470" s="86"/>
      <c r="AO470" s="86"/>
      <c r="AP470" s="86"/>
      <c r="AQ470" s="86"/>
      <c r="AR470" s="86"/>
      <c r="AS470" s="86"/>
      <c r="AT470" s="86"/>
      <c r="AU470" s="86"/>
    </row>
    <row r="471" spans="3:64" x14ac:dyDescent="0.2">
      <c r="C471" s="18"/>
      <c r="D471" s="18"/>
      <c r="Q471" s="1"/>
      <c r="AA471" s="86"/>
      <c r="AB471" s="86"/>
      <c r="AC471" s="86"/>
      <c r="AD471" s="86"/>
      <c r="AE471" s="86"/>
      <c r="AG471" s="87"/>
      <c r="AN471" s="86"/>
      <c r="AO471" s="86"/>
      <c r="AP471" s="86"/>
      <c r="AQ471" s="86"/>
      <c r="AR471" s="86"/>
      <c r="AS471" s="86"/>
      <c r="AT471" s="86"/>
      <c r="AU471" s="86"/>
    </row>
    <row r="472" spans="3:64" x14ac:dyDescent="0.2">
      <c r="C472" s="18"/>
      <c r="D472" s="18"/>
      <c r="Q472" s="1"/>
      <c r="AA472" s="86"/>
      <c r="AB472" s="86"/>
      <c r="AC472" s="86"/>
      <c r="AD472" s="86"/>
      <c r="AE472" s="86"/>
      <c r="AG472" s="87"/>
      <c r="AN472" s="86"/>
      <c r="AO472" s="86"/>
      <c r="AP472" s="86"/>
      <c r="AQ472" s="86"/>
      <c r="AR472" s="86"/>
      <c r="AS472" s="86"/>
      <c r="AT472" s="86"/>
      <c r="AU472" s="86"/>
    </row>
    <row r="473" spans="3:64" x14ac:dyDescent="0.2">
      <c r="C473" s="18"/>
      <c r="D473" s="18"/>
      <c r="Q473" s="1"/>
      <c r="AA473" s="86"/>
      <c r="AB473" s="86"/>
      <c r="AC473" s="86"/>
      <c r="AD473" s="86"/>
      <c r="AE473" s="86"/>
      <c r="AG473" s="87"/>
      <c r="AN473" s="86"/>
      <c r="AO473" s="86"/>
      <c r="AP473" s="86"/>
      <c r="AQ473" s="86"/>
      <c r="AR473" s="86"/>
      <c r="AS473" s="86"/>
      <c r="AT473" s="86"/>
      <c r="AU473" s="86"/>
    </row>
    <row r="474" spans="3:64" x14ac:dyDescent="0.2">
      <c r="C474" s="18"/>
      <c r="D474" s="18"/>
      <c r="Q474" s="1"/>
      <c r="AA474" s="86"/>
      <c r="AB474" s="86"/>
      <c r="AC474" s="86"/>
      <c r="AD474" s="86"/>
      <c r="AE474" s="86"/>
      <c r="AG474" s="87"/>
      <c r="AN474" s="86"/>
      <c r="AO474" s="86"/>
      <c r="AP474" s="86"/>
      <c r="AQ474" s="86"/>
      <c r="AR474" s="86"/>
      <c r="AS474" s="86"/>
      <c r="AT474" s="86"/>
      <c r="AU474" s="86"/>
    </row>
    <row r="475" spans="3:64" x14ac:dyDescent="0.2">
      <c r="C475" s="18"/>
      <c r="D475" s="18"/>
      <c r="Q475" s="1"/>
      <c r="AA475" s="86"/>
      <c r="AB475" s="86"/>
      <c r="AC475" s="86"/>
      <c r="AD475" s="86"/>
      <c r="AE475" s="86"/>
      <c r="AG475" s="87"/>
      <c r="AN475" s="86"/>
      <c r="AO475" s="86"/>
      <c r="AP475" s="86"/>
      <c r="AQ475" s="86"/>
      <c r="AR475" s="86"/>
      <c r="AS475" s="86"/>
      <c r="AT475" s="86"/>
      <c r="AU475" s="86"/>
      <c r="AV475" s="86"/>
      <c r="AW475" s="86"/>
      <c r="AX475" s="86"/>
      <c r="AY475" s="86"/>
      <c r="AZ475" s="86"/>
      <c r="BA475" s="86"/>
      <c r="BB475" s="86"/>
      <c r="BC475" s="86"/>
      <c r="BD475" s="86"/>
      <c r="BE475" s="86"/>
      <c r="BF475" s="86"/>
      <c r="BG475" s="86"/>
      <c r="BH475" s="86"/>
      <c r="BI475" s="86"/>
      <c r="BJ475" s="86"/>
      <c r="BK475" s="86"/>
      <c r="BL475" s="86"/>
    </row>
    <row r="476" spans="3:64" x14ac:dyDescent="0.2">
      <c r="C476" s="18"/>
      <c r="D476" s="18"/>
      <c r="Q476" s="1"/>
      <c r="AA476" s="86"/>
      <c r="AB476" s="86"/>
      <c r="AC476" s="86"/>
      <c r="AD476" s="86"/>
      <c r="AE476" s="86"/>
      <c r="AG476" s="87"/>
      <c r="AN476" s="86"/>
      <c r="AO476" s="86"/>
      <c r="AP476" s="86"/>
      <c r="AQ476" s="86"/>
      <c r="AR476" s="86"/>
      <c r="AS476" s="86"/>
      <c r="AT476" s="86"/>
      <c r="AU476" s="86"/>
    </row>
    <row r="477" spans="3:64" x14ac:dyDescent="0.2">
      <c r="C477" s="18"/>
      <c r="D477" s="18"/>
      <c r="Q477" s="1"/>
      <c r="AA477" s="86"/>
      <c r="AB477" s="86"/>
      <c r="AC477" s="86"/>
      <c r="AD477" s="86"/>
      <c r="AE477" s="86"/>
      <c r="AG477" s="87"/>
      <c r="AN477" s="86"/>
      <c r="AO477" s="86"/>
      <c r="AP477" s="86"/>
      <c r="AQ477" s="86"/>
      <c r="AR477" s="86"/>
      <c r="AS477" s="86"/>
      <c r="AT477" s="86"/>
      <c r="AU477" s="86"/>
    </row>
    <row r="478" spans="3:64" x14ac:dyDescent="0.2">
      <c r="C478" s="18"/>
      <c r="D478" s="18"/>
      <c r="Q478" s="1"/>
      <c r="AA478" s="86"/>
      <c r="AB478" s="86"/>
      <c r="AC478" s="86"/>
      <c r="AD478" s="86"/>
      <c r="AE478" s="86"/>
      <c r="AG478" s="87"/>
      <c r="AN478" s="86"/>
      <c r="AO478" s="86"/>
      <c r="AP478" s="86"/>
      <c r="AQ478" s="86"/>
      <c r="AR478" s="86"/>
      <c r="AS478" s="86"/>
      <c r="AT478" s="86"/>
      <c r="AU478" s="86"/>
    </row>
    <row r="479" spans="3:64" x14ac:dyDescent="0.2">
      <c r="C479" s="18"/>
      <c r="D479" s="18"/>
      <c r="Q479" s="1"/>
      <c r="AA479" s="86"/>
      <c r="AB479" s="86"/>
      <c r="AC479" s="86"/>
      <c r="AD479" s="86"/>
      <c r="AE479" s="86"/>
      <c r="AG479" s="87"/>
      <c r="AN479" s="86"/>
      <c r="AO479" s="86"/>
      <c r="AP479" s="86"/>
      <c r="AQ479" s="86"/>
      <c r="AR479" s="86"/>
      <c r="AS479" s="86"/>
      <c r="AT479" s="86"/>
      <c r="AU479" s="86"/>
    </row>
    <row r="480" spans="3:64" x14ac:dyDescent="0.2">
      <c r="C480" s="18"/>
      <c r="D480" s="18"/>
      <c r="Q480" s="1"/>
      <c r="AA480" s="86"/>
      <c r="AB480" s="86"/>
      <c r="AC480" s="86"/>
      <c r="AD480" s="86"/>
      <c r="AE480" s="86"/>
      <c r="AG480" s="87"/>
      <c r="AN480" s="86"/>
      <c r="AO480" s="86"/>
      <c r="AP480" s="86"/>
      <c r="AQ480" s="86"/>
      <c r="AR480" s="86"/>
      <c r="AS480" s="86"/>
      <c r="AT480" s="86"/>
      <c r="AU480" s="86"/>
    </row>
    <row r="481" spans="3:47" x14ac:dyDescent="0.2">
      <c r="C481" s="18"/>
      <c r="D481" s="18"/>
      <c r="Q481" s="1"/>
      <c r="AA481" s="86"/>
      <c r="AB481" s="86"/>
      <c r="AC481" s="86"/>
      <c r="AD481" s="86"/>
      <c r="AE481" s="86"/>
      <c r="AG481" s="87"/>
      <c r="AN481" s="86"/>
      <c r="AO481" s="86"/>
      <c r="AP481" s="86"/>
      <c r="AQ481" s="86"/>
      <c r="AR481" s="86"/>
      <c r="AS481" s="86"/>
      <c r="AT481" s="86"/>
      <c r="AU481" s="86"/>
    </row>
    <row r="482" spans="3:47" x14ac:dyDescent="0.2">
      <c r="C482" s="18"/>
      <c r="D482" s="18"/>
      <c r="Q482" s="1"/>
      <c r="AA482" s="86"/>
      <c r="AB482" s="86"/>
      <c r="AC482" s="86"/>
      <c r="AD482" s="86"/>
      <c r="AE482" s="86"/>
      <c r="AG482" s="87"/>
      <c r="AN482" s="86"/>
      <c r="AO482" s="86"/>
      <c r="AP482" s="86"/>
      <c r="AQ482" s="86"/>
      <c r="AR482" s="86"/>
      <c r="AS482" s="86"/>
      <c r="AT482" s="86"/>
      <c r="AU482" s="86"/>
    </row>
    <row r="483" spans="3:47" x14ac:dyDescent="0.2">
      <c r="C483" s="18"/>
      <c r="D483" s="18"/>
      <c r="Q483" s="1"/>
      <c r="AA483" s="86"/>
      <c r="AB483" s="86"/>
      <c r="AC483" s="86"/>
      <c r="AD483" s="86"/>
      <c r="AE483" s="86"/>
      <c r="AG483" s="87"/>
      <c r="AN483" s="86"/>
      <c r="AO483" s="86"/>
      <c r="AP483" s="86"/>
      <c r="AQ483" s="86"/>
      <c r="AR483" s="86"/>
      <c r="AS483" s="86"/>
      <c r="AT483" s="86"/>
      <c r="AU483" s="86"/>
    </row>
    <row r="484" spans="3:47" x14ac:dyDescent="0.2">
      <c r="C484" s="18"/>
      <c r="D484" s="18"/>
      <c r="Q484" s="1"/>
      <c r="AA484" s="86"/>
      <c r="AB484" s="86"/>
      <c r="AC484" s="86"/>
      <c r="AD484" s="86"/>
      <c r="AE484" s="86"/>
      <c r="AG484" s="87"/>
      <c r="AN484" s="86"/>
      <c r="AO484" s="86"/>
      <c r="AP484" s="86"/>
      <c r="AQ484" s="86"/>
      <c r="AR484" s="86"/>
      <c r="AS484" s="86"/>
      <c r="AT484" s="86"/>
      <c r="AU484" s="86"/>
    </row>
    <row r="485" spans="3:47" x14ac:dyDescent="0.2">
      <c r="C485" s="18"/>
      <c r="D485" s="18"/>
      <c r="Q485" s="1"/>
      <c r="AA485" s="86"/>
      <c r="AB485" s="86"/>
      <c r="AC485" s="86"/>
      <c r="AD485" s="86"/>
      <c r="AE485" s="86"/>
      <c r="AG485" s="87"/>
      <c r="AN485" s="86"/>
      <c r="AO485" s="86"/>
      <c r="AP485" s="86"/>
      <c r="AQ485" s="86"/>
      <c r="AR485" s="86"/>
      <c r="AS485" s="86"/>
      <c r="AT485" s="86"/>
      <c r="AU485" s="86"/>
    </row>
    <row r="486" spans="3:47" x14ac:dyDescent="0.2">
      <c r="C486" s="18"/>
      <c r="D486" s="18"/>
      <c r="Q486" s="1"/>
      <c r="AA486" s="86"/>
      <c r="AB486" s="86"/>
      <c r="AC486" s="86"/>
      <c r="AD486" s="86"/>
      <c r="AE486" s="86"/>
      <c r="AG486" s="87"/>
      <c r="AN486" s="86"/>
      <c r="AO486" s="86"/>
      <c r="AP486" s="86"/>
      <c r="AQ486" s="86"/>
      <c r="AR486" s="86"/>
      <c r="AS486" s="86"/>
      <c r="AT486" s="86"/>
      <c r="AU486" s="86"/>
    </row>
    <row r="487" spans="3:47" x14ac:dyDescent="0.2">
      <c r="C487" s="18"/>
      <c r="D487" s="18"/>
      <c r="Q487" s="1"/>
      <c r="AA487" s="86"/>
      <c r="AB487" s="86"/>
      <c r="AC487" s="86"/>
      <c r="AD487" s="86"/>
      <c r="AE487" s="86"/>
      <c r="AG487" s="87"/>
      <c r="AN487" s="86"/>
      <c r="AO487" s="86"/>
      <c r="AP487" s="86"/>
      <c r="AQ487" s="86"/>
      <c r="AR487" s="86"/>
      <c r="AS487" s="86"/>
      <c r="AT487" s="86"/>
      <c r="AU487" s="86"/>
    </row>
    <row r="488" spans="3:47" x14ac:dyDescent="0.2">
      <c r="C488" s="18"/>
      <c r="D488" s="18"/>
      <c r="Q488" s="1"/>
      <c r="AA488" s="86"/>
      <c r="AB488" s="86"/>
      <c r="AC488" s="86"/>
      <c r="AD488" s="86"/>
      <c r="AE488" s="86"/>
      <c r="AG488" s="87"/>
      <c r="AN488" s="86"/>
      <c r="AO488" s="86"/>
      <c r="AP488" s="86"/>
      <c r="AQ488" s="86"/>
      <c r="AR488" s="86"/>
      <c r="AS488" s="86"/>
      <c r="AT488" s="86"/>
      <c r="AU488" s="86"/>
    </row>
    <row r="489" spans="3:47" x14ac:dyDescent="0.2">
      <c r="C489" s="18"/>
      <c r="D489" s="18"/>
      <c r="Q489" s="1"/>
      <c r="AA489" s="86"/>
      <c r="AB489" s="86"/>
      <c r="AC489" s="86"/>
      <c r="AD489" s="86"/>
      <c r="AE489" s="86"/>
      <c r="AG489" s="87"/>
      <c r="AN489" s="86"/>
      <c r="AO489" s="86"/>
      <c r="AP489" s="86"/>
      <c r="AQ489" s="86"/>
      <c r="AR489" s="86"/>
      <c r="AS489" s="86"/>
      <c r="AT489" s="86"/>
      <c r="AU489" s="86"/>
    </row>
    <row r="490" spans="3:47" x14ac:dyDescent="0.2">
      <c r="C490" s="18"/>
      <c r="D490" s="18"/>
      <c r="Q490" s="1"/>
      <c r="AA490" s="86"/>
      <c r="AB490" s="86"/>
      <c r="AC490" s="86"/>
      <c r="AD490" s="86"/>
      <c r="AE490" s="86"/>
      <c r="AG490" s="87"/>
      <c r="AN490" s="86"/>
      <c r="AO490" s="86"/>
      <c r="AP490" s="86"/>
      <c r="AQ490" s="86"/>
      <c r="AR490" s="86"/>
      <c r="AS490" s="86"/>
      <c r="AT490" s="86"/>
      <c r="AU490" s="86"/>
    </row>
    <row r="491" spans="3:47" x14ac:dyDescent="0.2">
      <c r="C491" s="18"/>
      <c r="D491" s="18"/>
      <c r="Q491" s="1"/>
      <c r="AA491" s="86"/>
      <c r="AB491" s="86"/>
      <c r="AC491" s="86"/>
      <c r="AD491" s="86"/>
      <c r="AE491" s="86"/>
      <c r="AG491" s="87"/>
      <c r="AN491" s="86"/>
      <c r="AO491" s="86"/>
      <c r="AP491" s="86"/>
      <c r="AQ491" s="86"/>
      <c r="AR491" s="86"/>
      <c r="AS491" s="86"/>
      <c r="AT491" s="86"/>
      <c r="AU491" s="86"/>
    </row>
    <row r="492" spans="3:47" x14ac:dyDescent="0.2">
      <c r="C492" s="18"/>
      <c r="D492" s="18"/>
      <c r="Q492" s="1"/>
      <c r="AA492" s="86"/>
      <c r="AB492" s="86"/>
      <c r="AC492" s="86"/>
      <c r="AD492" s="86"/>
      <c r="AE492" s="86"/>
      <c r="AG492" s="87"/>
      <c r="AN492" s="86"/>
      <c r="AO492" s="86"/>
      <c r="AP492" s="86"/>
      <c r="AQ492" s="86"/>
      <c r="AR492" s="86"/>
      <c r="AS492" s="86"/>
      <c r="AT492" s="86"/>
      <c r="AU492" s="86"/>
    </row>
    <row r="493" spans="3:47" x14ac:dyDescent="0.2">
      <c r="C493" s="18"/>
      <c r="D493" s="18"/>
      <c r="Q493" s="1"/>
      <c r="AA493" s="86"/>
      <c r="AB493" s="86"/>
      <c r="AC493" s="86"/>
      <c r="AD493" s="86"/>
      <c r="AE493" s="86"/>
      <c r="AG493" s="87"/>
      <c r="AN493" s="86"/>
      <c r="AO493" s="86"/>
      <c r="AP493" s="86"/>
      <c r="AQ493" s="86"/>
      <c r="AR493" s="86"/>
      <c r="AS493" s="86"/>
      <c r="AT493" s="86"/>
      <c r="AU493" s="86"/>
    </row>
    <row r="494" spans="3:47" x14ac:dyDescent="0.2">
      <c r="C494" s="18"/>
      <c r="D494" s="18"/>
      <c r="Q494" s="1"/>
      <c r="AA494" s="86"/>
      <c r="AB494" s="86"/>
      <c r="AC494" s="86"/>
      <c r="AD494" s="86"/>
      <c r="AE494" s="86"/>
      <c r="AG494" s="87"/>
      <c r="AN494" s="86"/>
      <c r="AO494" s="86"/>
      <c r="AP494" s="86"/>
      <c r="AQ494" s="86"/>
      <c r="AR494" s="86"/>
      <c r="AS494" s="86"/>
      <c r="AT494" s="86"/>
      <c r="AU494" s="86"/>
    </row>
    <row r="495" spans="3:47" x14ac:dyDescent="0.2">
      <c r="C495" s="18"/>
      <c r="D495" s="18"/>
      <c r="Q495" s="1"/>
      <c r="AA495" s="86"/>
      <c r="AB495" s="86"/>
      <c r="AC495" s="86"/>
      <c r="AD495" s="86"/>
      <c r="AE495" s="86"/>
      <c r="AG495" s="87"/>
      <c r="AN495" s="86"/>
      <c r="AO495" s="86"/>
      <c r="AP495" s="86"/>
      <c r="AQ495" s="86"/>
      <c r="AR495" s="86"/>
      <c r="AS495" s="86"/>
      <c r="AT495" s="86"/>
      <c r="AU495" s="86"/>
    </row>
    <row r="496" spans="3:47" x14ac:dyDescent="0.2">
      <c r="C496" s="18"/>
      <c r="D496" s="18"/>
      <c r="Q496" s="1"/>
      <c r="AA496" s="86"/>
      <c r="AB496" s="86"/>
      <c r="AC496" s="86"/>
      <c r="AD496" s="86"/>
      <c r="AE496" s="86"/>
      <c r="AG496" s="87"/>
      <c r="AN496" s="86"/>
      <c r="AO496" s="86"/>
      <c r="AP496" s="86"/>
      <c r="AQ496" s="86"/>
      <c r="AR496" s="86"/>
      <c r="AS496" s="86"/>
      <c r="AT496" s="86"/>
      <c r="AU496" s="86"/>
    </row>
    <row r="497" spans="3:64" x14ac:dyDescent="0.2">
      <c r="C497" s="18"/>
      <c r="D497" s="18"/>
      <c r="Q497" s="1"/>
      <c r="AA497" s="86"/>
      <c r="AB497" s="86"/>
      <c r="AC497" s="86"/>
      <c r="AD497" s="86"/>
      <c r="AE497" s="86"/>
      <c r="AG497" s="87"/>
      <c r="AN497" s="86"/>
      <c r="AO497" s="86"/>
      <c r="AP497" s="86"/>
      <c r="AQ497" s="86"/>
      <c r="AR497" s="86"/>
      <c r="AS497" s="86"/>
      <c r="AT497" s="86"/>
      <c r="AU497" s="86"/>
    </row>
    <row r="498" spans="3:64" x14ac:dyDescent="0.2">
      <c r="C498" s="18"/>
      <c r="D498" s="18"/>
      <c r="Q498" s="1"/>
      <c r="AA498" s="86"/>
      <c r="AB498" s="86"/>
      <c r="AC498" s="86"/>
      <c r="AD498" s="86"/>
      <c r="AE498" s="86"/>
      <c r="AG498" s="87"/>
      <c r="AN498" s="86"/>
      <c r="AO498" s="86"/>
      <c r="AP498" s="86"/>
      <c r="AQ498" s="86"/>
      <c r="AR498" s="86"/>
      <c r="AS498" s="86"/>
      <c r="AT498" s="86"/>
      <c r="AU498" s="86"/>
    </row>
    <row r="499" spans="3:64" x14ac:dyDescent="0.2">
      <c r="C499" s="18"/>
      <c r="D499" s="18"/>
      <c r="Q499" s="1"/>
      <c r="AA499" s="86"/>
      <c r="AB499" s="86"/>
      <c r="AC499" s="86"/>
      <c r="AD499" s="86"/>
      <c r="AE499" s="86"/>
      <c r="AG499" s="87"/>
      <c r="AN499" s="86"/>
      <c r="AO499" s="86"/>
      <c r="AP499" s="86"/>
      <c r="AQ499" s="86"/>
      <c r="AR499" s="86"/>
      <c r="AS499" s="86"/>
      <c r="AT499" s="86"/>
      <c r="AU499" s="86"/>
    </row>
    <row r="500" spans="3:64" x14ac:dyDescent="0.2">
      <c r="C500" s="18"/>
      <c r="D500" s="18"/>
      <c r="Q500" s="1"/>
      <c r="AA500" s="86"/>
      <c r="AB500" s="86"/>
      <c r="AC500" s="86"/>
      <c r="AD500" s="86"/>
      <c r="AE500" s="86"/>
      <c r="AG500" s="87"/>
      <c r="AN500" s="86"/>
      <c r="AO500" s="86"/>
      <c r="AP500" s="86"/>
      <c r="AQ500" s="86"/>
      <c r="AR500" s="86"/>
      <c r="AS500" s="86"/>
      <c r="AT500" s="86"/>
      <c r="AU500" s="86"/>
    </row>
    <row r="501" spans="3:64" x14ac:dyDescent="0.2">
      <c r="C501" s="18"/>
      <c r="D501" s="18"/>
      <c r="Q501" s="1"/>
      <c r="AA501" s="86"/>
      <c r="AB501" s="86"/>
      <c r="AC501" s="86"/>
      <c r="AD501" s="86"/>
      <c r="AE501" s="86"/>
      <c r="AG501" s="87"/>
      <c r="AN501" s="86"/>
      <c r="AO501" s="86"/>
      <c r="AP501" s="86"/>
      <c r="AQ501" s="86"/>
      <c r="AR501" s="86"/>
      <c r="AS501" s="86"/>
      <c r="AT501" s="86"/>
      <c r="AU501" s="86"/>
    </row>
    <row r="502" spans="3:64" x14ac:dyDescent="0.2">
      <c r="C502" s="18"/>
      <c r="D502" s="18"/>
      <c r="Q502" s="1"/>
      <c r="AA502" s="86"/>
      <c r="AB502" s="86"/>
      <c r="AC502" s="86"/>
      <c r="AD502" s="86"/>
      <c r="AE502" s="86"/>
      <c r="AG502" s="87"/>
      <c r="AN502" s="86"/>
      <c r="AO502" s="86"/>
      <c r="AP502" s="86"/>
      <c r="AQ502" s="86"/>
      <c r="AR502" s="86"/>
      <c r="AS502" s="86"/>
      <c r="AT502" s="86"/>
      <c r="AU502" s="86"/>
    </row>
    <row r="503" spans="3:64" x14ac:dyDescent="0.2">
      <c r="C503" s="18"/>
      <c r="D503" s="18"/>
      <c r="Q503" s="1"/>
      <c r="AA503" s="86"/>
      <c r="AB503" s="86"/>
      <c r="AC503" s="86"/>
      <c r="AD503" s="86"/>
      <c r="AE503" s="86"/>
      <c r="AG503" s="87"/>
      <c r="AN503" s="86"/>
      <c r="AO503" s="86"/>
      <c r="AP503" s="86"/>
      <c r="AQ503" s="86"/>
      <c r="AR503" s="86"/>
      <c r="AS503" s="86"/>
      <c r="AT503" s="86"/>
      <c r="AU503" s="86"/>
    </row>
    <row r="504" spans="3:64" x14ac:dyDescent="0.2">
      <c r="C504" s="18"/>
      <c r="D504" s="18"/>
      <c r="Q504" s="1"/>
      <c r="AA504" s="86"/>
      <c r="AB504" s="86"/>
      <c r="AC504" s="86"/>
      <c r="AD504" s="86"/>
      <c r="AE504" s="86"/>
      <c r="AG504" s="87"/>
      <c r="AN504" s="86"/>
      <c r="AO504" s="86"/>
      <c r="AP504" s="86"/>
      <c r="AQ504" s="86"/>
      <c r="AR504" s="86"/>
      <c r="AS504" s="86"/>
      <c r="AT504" s="86"/>
      <c r="AU504" s="86"/>
    </row>
    <row r="505" spans="3:64" x14ac:dyDescent="0.2">
      <c r="C505" s="18"/>
      <c r="D505" s="18"/>
      <c r="Q505" s="1"/>
      <c r="AA505" s="86"/>
      <c r="AB505" s="86"/>
      <c r="AC505" s="86"/>
      <c r="AD505" s="86"/>
      <c r="AE505" s="86"/>
      <c r="AG505" s="87"/>
      <c r="AN505" s="86"/>
      <c r="AO505" s="86"/>
      <c r="AP505" s="86"/>
      <c r="AQ505" s="86"/>
      <c r="AR505" s="86"/>
      <c r="AS505" s="86"/>
      <c r="AT505" s="86"/>
      <c r="AU505" s="86"/>
      <c r="AV505" s="86"/>
    </row>
    <row r="506" spans="3:64" x14ac:dyDescent="0.2">
      <c r="C506" s="18"/>
      <c r="D506" s="18"/>
      <c r="Q506" s="1"/>
      <c r="AA506" s="86"/>
      <c r="AB506" s="86"/>
      <c r="AC506" s="86"/>
      <c r="AD506" s="86"/>
      <c r="AE506" s="86"/>
      <c r="AG506" s="87"/>
      <c r="AN506" s="86"/>
      <c r="AO506" s="86"/>
      <c r="AP506" s="86"/>
      <c r="AQ506" s="86"/>
      <c r="AR506" s="86"/>
      <c r="AS506" s="86"/>
      <c r="AT506" s="86"/>
      <c r="AU506" s="86"/>
    </row>
    <row r="507" spans="3:64" x14ac:dyDescent="0.2">
      <c r="C507" s="18"/>
      <c r="D507" s="18"/>
      <c r="Q507" s="1"/>
      <c r="AA507" s="86"/>
      <c r="AB507" s="86"/>
      <c r="AC507" s="86"/>
      <c r="AD507" s="86"/>
      <c r="AE507" s="86"/>
      <c r="AG507" s="87"/>
      <c r="AN507" s="86"/>
      <c r="AO507" s="86"/>
      <c r="AP507" s="86"/>
      <c r="AQ507" s="86"/>
      <c r="AR507" s="86"/>
      <c r="AS507" s="86"/>
      <c r="AT507" s="86"/>
      <c r="AU507" s="86"/>
    </row>
    <row r="508" spans="3:64" x14ac:dyDescent="0.2">
      <c r="C508" s="18"/>
      <c r="D508" s="18"/>
      <c r="Q508" s="1"/>
      <c r="AA508" s="86"/>
      <c r="AB508" s="86"/>
      <c r="AC508" s="86"/>
      <c r="AD508" s="86"/>
      <c r="AE508" s="86"/>
      <c r="AG508" s="87"/>
      <c r="AN508" s="86"/>
      <c r="AO508" s="86"/>
      <c r="AP508" s="86"/>
      <c r="AQ508" s="86"/>
      <c r="AR508" s="86"/>
      <c r="AS508" s="86"/>
      <c r="AT508" s="86"/>
      <c r="AU508" s="86"/>
      <c r="AV508" s="86"/>
    </row>
    <row r="509" spans="3:64" x14ac:dyDescent="0.2">
      <c r="C509" s="18"/>
      <c r="D509" s="18"/>
      <c r="Q509" s="1"/>
      <c r="AA509" s="86"/>
      <c r="AB509" s="86"/>
      <c r="AC509" s="86"/>
      <c r="AD509" s="86"/>
      <c r="AE509" s="86"/>
      <c r="AG509" s="87"/>
      <c r="AN509" s="86"/>
      <c r="AO509" s="86"/>
      <c r="AP509" s="86"/>
      <c r="AQ509" s="86"/>
      <c r="AR509" s="86"/>
      <c r="AS509" s="86"/>
      <c r="AT509" s="86"/>
      <c r="AU509" s="86"/>
      <c r="AV509" s="86"/>
      <c r="AW509" s="86"/>
      <c r="AX509" s="86"/>
      <c r="AY509" s="86"/>
      <c r="AZ509" s="86"/>
      <c r="BA509" s="86"/>
      <c r="BB509" s="86"/>
      <c r="BC509" s="86"/>
      <c r="BD509" s="86"/>
      <c r="BE509" s="86"/>
      <c r="BF509" s="86"/>
      <c r="BG509" s="86"/>
      <c r="BH509" s="86"/>
      <c r="BI509" s="86"/>
      <c r="BJ509" s="86"/>
      <c r="BK509" s="86"/>
      <c r="BL509" s="86"/>
    </row>
    <row r="510" spans="3:64" x14ac:dyDescent="0.2">
      <c r="C510" s="18"/>
      <c r="D510" s="18"/>
      <c r="Q510" s="1"/>
      <c r="AA510" s="86"/>
      <c r="AB510" s="86"/>
      <c r="AC510" s="86"/>
      <c r="AD510" s="86"/>
      <c r="AE510" s="86"/>
      <c r="AG510" s="87"/>
      <c r="AN510" s="86"/>
      <c r="AO510" s="86"/>
      <c r="AP510" s="86"/>
      <c r="AQ510" s="86"/>
      <c r="AR510" s="86"/>
      <c r="AS510" s="86"/>
      <c r="AT510" s="86"/>
      <c r="AU510" s="86"/>
    </row>
    <row r="511" spans="3:64" x14ac:dyDescent="0.2">
      <c r="C511" s="18"/>
      <c r="D511" s="18"/>
      <c r="Q511" s="1"/>
      <c r="AA511" s="86"/>
      <c r="AB511" s="86"/>
      <c r="AC511" s="86"/>
      <c r="AD511" s="86"/>
      <c r="AE511" s="86"/>
      <c r="AG511" s="87"/>
      <c r="AN511" s="86"/>
      <c r="AO511" s="86"/>
      <c r="AP511" s="86"/>
      <c r="AQ511" s="86"/>
      <c r="AR511" s="86"/>
      <c r="AS511" s="86"/>
      <c r="AT511" s="86"/>
      <c r="AU511" s="86"/>
    </row>
    <row r="512" spans="3:64" x14ac:dyDescent="0.2">
      <c r="C512" s="18"/>
      <c r="D512" s="18"/>
      <c r="Q512" s="1"/>
      <c r="AA512" s="86"/>
      <c r="AB512" s="86"/>
      <c r="AC512" s="86"/>
      <c r="AD512" s="86"/>
      <c r="AE512" s="86"/>
      <c r="AG512" s="87"/>
      <c r="AN512" s="86"/>
      <c r="AO512" s="86"/>
      <c r="AP512" s="86"/>
      <c r="AQ512" s="86"/>
      <c r="AR512" s="86"/>
      <c r="AS512" s="86"/>
      <c r="AT512" s="86"/>
      <c r="AU512" s="86"/>
    </row>
    <row r="513" spans="3:64" x14ac:dyDescent="0.2">
      <c r="C513" s="18"/>
      <c r="D513" s="18"/>
      <c r="Q513" s="1"/>
      <c r="AA513" s="86"/>
      <c r="AB513" s="86"/>
      <c r="AC513" s="86"/>
      <c r="AD513" s="86"/>
      <c r="AE513" s="86"/>
      <c r="AG513" s="87"/>
      <c r="AN513" s="86"/>
      <c r="AO513" s="86"/>
      <c r="AP513" s="86"/>
      <c r="AQ513" s="86"/>
      <c r="AR513" s="86"/>
      <c r="AS513" s="86"/>
      <c r="AT513" s="86"/>
      <c r="AU513" s="86"/>
    </row>
    <row r="514" spans="3:64" x14ac:dyDescent="0.2">
      <c r="C514" s="18"/>
      <c r="D514" s="18"/>
      <c r="Q514" s="1"/>
      <c r="AA514" s="86"/>
      <c r="AB514" s="86"/>
      <c r="AC514" s="86"/>
      <c r="AD514" s="86"/>
      <c r="AE514" s="86"/>
      <c r="AG514" s="87"/>
      <c r="AN514" s="86"/>
      <c r="AO514" s="86"/>
      <c r="AP514" s="86"/>
      <c r="AQ514" s="86"/>
      <c r="AR514" s="86"/>
      <c r="AS514" s="86"/>
      <c r="AT514" s="86"/>
      <c r="AU514" s="86"/>
    </row>
    <row r="515" spans="3:64" x14ac:dyDescent="0.2">
      <c r="C515" s="18"/>
      <c r="D515" s="18"/>
      <c r="Q515" s="1"/>
      <c r="AA515" s="86"/>
      <c r="AB515" s="86"/>
      <c r="AC515" s="86"/>
      <c r="AD515" s="86"/>
      <c r="AE515" s="86"/>
      <c r="AG515" s="87"/>
      <c r="AN515" s="86"/>
      <c r="AO515" s="86"/>
      <c r="AP515" s="86"/>
      <c r="AQ515" s="86"/>
      <c r="AR515" s="86"/>
      <c r="AS515" s="86"/>
      <c r="AT515" s="86"/>
      <c r="AU515" s="86"/>
    </row>
    <row r="516" spans="3:64" x14ac:dyDescent="0.2">
      <c r="C516" s="18"/>
      <c r="D516" s="18"/>
      <c r="Q516" s="1"/>
      <c r="AA516" s="86"/>
      <c r="AB516" s="86"/>
      <c r="AC516" s="86"/>
      <c r="AD516" s="86"/>
      <c r="AE516" s="86"/>
      <c r="AG516" s="87"/>
      <c r="AN516" s="86"/>
      <c r="AO516" s="86"/>
      <c r="AP516" s="86"/>
      <c r="AQ516" s="86"/>
      <c r="AR516" s="86"/>
      <c r="AS516" s="86"/>
      <c r="AT516" s="86"/>
      <c r="AU516" s="86"/>
    </row>
    <row r="517" spans="3:64" x14ac:dyDescent="0.2">
      <c r="C517" s="18"/>
      <c r="D517" s="18"/>
      <c r="Q517" s="1"/>
      <c r="AA517" s="86"/>
      <c r="AB517" s="86"/>
      <c r="AC517" s="86"/>
      <c r="AD517" s="86"/>
      <c r="AE517" s="86"/>
      <c r="AG517" s="87"/>
      <c r="AN517" s="86"/>
      <c r="AO517" s="86"/>
      <c r="AP517" s="86"/>
      <c r="AQ517" s="86"/>
      <c r="AR517" s="86"/>
      <c r="AS517" s="86"/>
      <c r="AT517" s="86"/>
      <c r="AU517" s="86"/>
    </row>
    <row r="518" spans="3:64" x14ac:dyDescent="0.2">
      <c r="C518" s="18"/>
      <c r="D518" s="18"/>
      <c r="Q518" s="1"/>
      <c r="AA518" s="86"/>
      <c r="AB518" s="86"/>
      <c r="AC518" s="86"/>
      <c r="AD518" s="86"/>
      <c r="AE518" s="86"/>
      <c r="AG518" s="87"/>
      <c r="AN518" s="86"/>
      <c r="AO518" s="86"/>
      <c r="AP518" s="86"/>
      <c r="AQ518" s="86"/>
      <c r="AR518" s="86"/>
      <c r="AS518" s="86"/>
      <c r="AT518" s="86"/>
      <c r="AU518" s="86"/>
      <c r="AV518" s="86"/>
      <c r="AX518" s="86"/>
    </row>
    <row r="519" spans="3:64" x14ac:dyDescent="0.2">
      <c r="C519" s="18"/>
      <c r="D519" s="18"/>
      <c r="Q519" s="1"/>
      <c r="AA519" s="86"/>
      <c r="AB519" s="86"/>
      <c r="AC519" s="86"/>
      <c r="AD519" s="86"/>
      <c r="AE519" s="86"/>
      <c r="AG519" s="87"/>
      <c r="AN519" s="86"/>
      <c r="AO519" s="86"/>
      <c r="AP519" s="86"/>
      <c r="AQ519" s="86"/>
      <c r="AR519" s="86"/>
      <c r="AS519" s="86"/>
      <c r="AT519" s="86"/>
      <c r="AU519" s="86"/>
    </row>
    <row r="520" spans="3:64" x14ac:dyDescent="0.2">
      <c r="C520" s="18"/>
      <c r="D520" s="18"/>
      <c r="Q520" s="1"/>
      <c r="AA520" s="86"/>
      <c r="AB520" s="86"/>
      <c r="AC520" s="86"/>
      <c r="AD520" s="86"/>
      <c r="AE520" s="86"/>
      <c r="AG520" s="87"/>
      <c r="AN520" s="86"/>
      <c r="AO520" s="86"/>
      <c r="AP520" s="86"/>
      <c r="AQ520" s="86"/>
      <c r="AR520" s="86"/>
      <c r="AS520" s="86"/>
      <c r="AT520" s="86"/>
      <c r="AU520" s="86"/>
    </row>
    <row r="521" spans="3:64" x14ac:dyDescent="0.2">
      <c r="C521" s="18"/>
      <c r="D521" s="18"/>
      <c r="Q521" s="1"/>
      <c r="AA521" s="86"/>
      <c r="AB521" s="86"/>
      <c r="AC521" s="86"/>
      <c r="AD521" s="86"/>
      <c r="AE521" s="86"/>
      <c r="AG521" s="87"/>
      <c r="AN521" s="86"/>
      <c r="AO521" s="86"/>
      <c r="AP521" s="86"/>
      <c r="AQ521" s="86"/>
      <c r="AR521" s="86"/>
      <c r="AS521" s="86"/>
      <c r="AT521" s="86"/>
      <c r="AU521" s="86"/>
    </row>
    <row r="522" spans="3:64" x14ac:dyDescent="0.2">
      <c r="C522" s="18"/>
      <c r="D522" s="18"/>
      <c r="Q522" s="1"/>
      <c r="AA522" s="86"/>
      <c r="AB522" s="86"/>
      <c r="AC522" s="86"/>
      <c r="AD522" s="86"/>
      <c r="AE522" s="86"/>
      <c r="AG522" s="87"/>
      <c r="AN522" s="86"/>
      <c r="AO522" s="86"/>
      <c r="AP522" s="86"/>
      <c r="AQ522" s="86"/>
      <c r="AR522" s="86"/>
      <c r="AS522" s="86"/>
      <c r="AT522" s="86"/>
      <c r="AU522" s="86"/>
    </row>
    <row r="523" spans="3:64" x14ac:dyDescent="0.2">
      <c r="C523" s="18"/>
      <c r="D523" s="18"/>
      <c r="Q523" s="1"/>
      <c r="AA523" s="86"/>
      <c r="AB523" s="86"/>
      <c r="AC523" s="86"/>
      <c r="AD523" s="86"/>
      <c r="AE523" s="86"/>
      <c r="AG523" s="87"/>
      <c r="AN523" s="86"/>
      <c r="AO523" s="86"/>
      <c r="AP523" s="86"/>
      <c r="AQ523" s="86"/>
      <c r="AR523" s="86"/>
      <c r="AS523" s="86"/>
      <c r="AT523" s="86"/>
      <c r="AU523" s="86"/>
    </row>
    <row r="524" spans="3:64" x14ac:dyDescent="0.2">
      <c r="C524" s="18"/>
      <c r="D524" s="18"/>
      <c r="Q524" s="1"/>
      <c r="AA524" s="86"/>
      <c r="AB524" s="86"/>
      <c r="AC524" s="86"/>
      <c r="AD524" s="86"/>
      <c r="AE524" s="86"/>
      <c r="AG524" s="87"/>
      <c r="AN524" s="86"/>
      <c r="AO524" s="86"/>
      <c r="AP524" s="86"/>
      <c r="AQ524" s="86"/>
      <c r="AR524" s="86"/>
      <c r="AS524" s="86"/>
      <c r="AT524" s="86"/>
      <c r="AU524" s="86"/>
      <c r="AV524" s="86"/>
      <c r="AW524" s="86"/>
      <c r="AX524" s="86"/>
      <c r="AY524" s="86"/>
      <c r="AZ524" s="86"/>
      <c r="BA524" s="86"/>
      <c r="BB524" s="86"/>
      <c r="BC524" s="86"/>
      <c r="BD524" s="86"/>
      <c r="BE524" s="86"/>
      <c r="BF524" s="86"/>
      <c r="BG524" s="86"/>
      <c r="BH524" s="86"/>
      <c r="BI524" s="86"/>
      <c r="BJ524" s="86"/>
      <c r="BK524" s="86"/>
      <c r="BL524" s="86"/>
    </row>
    <row r="525" spans="3:64" x14ac:dyDescent="0.2">
      <c r="C525" s="18"/>
      <c r="D525" s="18"/>
      <c r="Q525" s="1"/>
      <c r="AA525" s="86"/>
      <c r="AB525" s="86"/>
      <c r="AC525" s="86"/>
      <c r="AD525" s="86"/>
      <c r="AE525" s="86"/>
      <c r="AG525" s="87"/>
      <c r="AN525" s="86"/>
      <c r="AO525" s="86"/>
      <c r="AP525" s="86"/>
      <c r="AQ525" s="86"/>
      <c r="AR525" s="86"/>
      <c r="AS525" s="86"/>
      <c r="AT525" s="86"/>
      <c r="AU525" s="86"/>
    </row>
    <row r="526" spans="3:64" x14ac:dyDescent="0.2">
      <c r="C526" s="18"/>
      <c r="D526" s="18"/>
      <c r="Q526" s="1"/>
      <c r="AA526" s="86"/>
      <c r="AB526" s="86"/>
      <c r="AC526" s="86"/>
      <c r="AD526" s="86"/>
      <c r="AE526" s="86"/>
      <c r="AG526" s="87"/>
      <c r="AN526" s="86"/>
      <c r="AO526" s="86"/>
      <c r="AP526" s="86"/>
      <c r="AQ526" s="86"/>
      <c r="AR526" s="86"/>
      <c r="AS526" s="86"/>
      <c r="AT526" s="86"/>
      <c r="AU526" s="86"/>
    </row>
    <row r="527" spans="3:64" x14ac:dyDescent="0.2">
      <c r="C527" s="18"/>
      <c r="D527" s="18"/>
      <c r="Q527" s="1"/>
      <c r="AA527" s="86"/>
      <c r="AB527" s="86"/>
      <c r="AC527" s="86"/>
      <c r="AD527" s="86"/>
      <c r="AE527" s="86"/>
      <c r="AG527" s="87"/>
      <c r="AN527" s="86"/>
      <c r="AO527" s="86"/>
      <c r="AP527" s="86"/>
      <c r="AQ527" s="86"/>
      <c r="AR527" s="86"/>
      <c r="AS527" s="86"/>
      <c r="AT527" s="86"/>
      <c r="AU527" s="86"/>
    </row>
    <row r="528" spans="3:64" x14ac:dyDescent="0.2">
      <c r="C528" s="18"/>
      <c r="D528" s="18"/>
      <c r="Q528" s="1"/>
      <c r="AA528" s="86"/>
      <c r="AB528" s="86"/>
      <c r="AC528" s="86"/>
      <c r="AD528" s="86"/>
      <c r="AE528" s="86"/>
      <c r="AG528" s="87"/>
      <c r="AN528" s="86"/>
      <c r="AO528" s="86"/>
      <c r="AP528" s="86"/>
      <c r="AQ528" s="86"/>
      <c r="AR528" s="86"/>
      <c r="AS528" s="86"/>
      <c r="AT528" s="86"/>
      <c r="AU528" s="86"/>
    </row>
    <row r="529" spans="3:47" x14ac:dyDescent="0.2">
      <c r="C529" s="18"/>
      <c r="D529" s="18"/>
      <c r="Q529" s="1"/>
      <c r="AA529" s="86"/>
      <c r="AB529" s="86"/>
      <c r="AC529" s="86"/>
      <c r="AD529" s="86"/>
      <c r="AE529" s="86"/>
      <c r="AG529" s="87"/>
      <c r="AN529" s="86"/>
      <c r="AO529" s="86"/>
      <c r="AP529" s="86"/>
      <c r="AQ529" s="86"/>
      <c r="AR529" s="86"/>
      <c r="AS529" s="86"/>
      <c r="AT529" s="86"/>
      <c r="AU529" s="86"/>
    </row>
    <row r="530" spans="3:47" x14ac:dyDescent="0.2">
      <c r="C530" s="18"/>
      <c r="D530" s="18"/>
      <c r="Q530" s="1"/>
      <c r="AA530" s="86"/>
      <c r="AB530" s="86"/>
      <c r="AC530" s="86"/>
      <c r="AD530" s="86"/>
      <c r="AE530" s="86"/>
      <c r="AG530" s="87"/>
      <c r="AN530" s="86"/>
      <c r="AO530" s="86"/>
      <c r="AP530" s="86"/>
      <c r="AQ530" s="86"/>
      <c r="AR530" s="86"/>
      <c r="AS530" s="86"/>
      <c r="AT530" s="86"/>
      <c r="AU530" s="86"/>
    </row>
    <row r="531" spans="3:47" x14ac:dyDescent="0.2">
      <c r="C531" s="18"/>
      <c r="D531" s="18"/>
      <c r="Q531" s="1"/>
      <c r="AA531" s="86"/>
      <c r="AB531" s="86"/>
      <c r="AC531" s="86"/>
      <c r="AD531" s="86"/>
      <c r="AE531" s="86"/>
      <c r="AG531" s="87"/>
      <c r="AN531" s="86"/>
      <c r="AO531" s="86"/>
      <c r="AP531" s="86"/>
      <c r="AQ531" s="86"/>
      <c r="AR531" s="86"/>
      <c r="AS531" s="86"/>
      <c r="AT531" s="86"/>
      <c r="AU531" s="86"/>
    </row>
    <row r="532" spans="3:47" x14ac:dyDescent="0.2">
      <c r="C532" s="18"/>
      <c r="D532" s="18"/>
      <c r="Q532" s="1"/>
      <c r="AA532" s="86"/>
      <c r="AB532" s="86"/>
      <c r="AC532" s="86"/>
      <c r="AD532" s="86"/>
      <c r="AE532" s="86"/>
      <c r="AG532" s="87"/>
      <c r="AN532" s="86"/>
      <c r="AO532" s="86"/>
      <c r="AP532" s="86"/>
      <c r="AQ532" s="86"/>
      <c r="AR532" s="86"/>
      <c r="AS532" s="86"/>
      <c r="AT532" s="86"/>
      <c r="AU532" s="86"/>
    </row>
    <row r="533" spans="3:47" x14ac:dyDescent="0.2">
      <c r="C533" s="18"/>
      <c r="D533" s="18"/>
      <c r="Q533" s="1"/>
      <c r="AA533" s="86"/>
      <c r="AB533" s="86"/>
      <c r="AC533" s="86"/>
      <c r="AD533" s="86"/>
      <c r="AE533" s="86"/>
      <c r="AG533" s="87"/>
      <c r="AN533" s="86"/>
      <c r="AO533" s="86"/>
      <c r="AP533" s="86"/>
      <c r="AQ533" s="86"/>
      <c r="AR533" s="86"/>
      <c r="AS533" s="86"/>
      <c r="AT533" s="86"/>
      <c r="AU533" s="86"/>
    </row>
    <row r="534" spans="3:47" x14ac:dyDescent="0.2">
      <c r="C534" s="18"/>
      <c r="D534" s="18"/>
      <c r="Q534" s="1"/>
      <c r="AA534" s="86"/>
      <c r="AB534" s="86"/>
      <c r="AC534" s="86"/>
      <c r="AD534" s="86"/>
      <c r="AE534" s="86"/>
      <c r="AG534" s="87"/>
      <c r="AN534" s="86"/>
      <c r="AO534" s="86"/>
      <c r="AP534" s="86"/>
      <c r="AQ534" s="86"/>
      <c r="AR534" s="86"/>
      <c r="AS534" s="86"/>
      <c r="AT534" s="86"/>
      <c r="AU534" s="86"/>
    </row>
    <row r="535" spans="3:47" x14ac:dyDescent="0.2">
      <c r="C535" s="18"/>
      <c r="D535" s="18"/>
      <c r="Q535" s="1"/>
      <c r="AA535" s="86"/>
      <c r="AB535" s="86"/>
      <c r="AC535" s="86"/>
      <c r="AD535" s="86"/>
      <c r="AE535" s="86"/>
      <c r="AG535" s="87"/>
      <c r="AN535" s="86"/>
      <c r="AO535" s="86"/>
      <c r="AP535" s="86"/>
      <c r="AQ535" s="86"/>
      <c r="AR535" s="86"/>
      <c r="AS535" s="86"/>
      <c r="AT535" s="86"/>
      <c r="AU535" s="86"/>
    </row>
    <row r="536" spans="3:47" x14ac:dyDescent="0.2">
      <c r="C536" s="18"/>
      <c r="D536" s="18"/>
      <c r="Q536" s="1"/>
      <c r="AA536" s="86"/>
      <c r="AB536" s="86"/>
      <c r="AC536" s="86"/>
      <c r="AD536" s="86"/>
      <c r="AE536" s="86"/>
      <c r="AG536" s="87"/>
      <c r="AN536" s="86"/>
      <c r="AO536" s="86"/>
      <c r="AP536" s="86"/>
      <c r="AQ536" s="86"/>
      <c r="AR536" s="86"/>
      <c r="AS536" s="86"/>
      <c r="AT536" s="86"/>
      <c r="AU536" s="86"/>
    </row>
    <row r="537" spans="3:47" x14ac:dyDescent="0.2">
      <c r="C537" s="18"/>
      <c r="D537" s="18"/>
      <c r="Q537" s="1"/>
      <c r="AA537" s="86"/>
      <c r="AB537" s="86"/>
      <c r="AC537" s="86"/>
      <c r="AD537" s="86"/>
      <c r="AE537" s="86"/>
      <c r="AG537" s="87"/>
      <c r="AN537" s="86"/>
      <c r="AO537" s="86"/>
      <c r="AP537" s="86"/>
      <c r="AQ537" s="86"/>
      <c r="AR537" s="86"/>
      <c r="AS537" s="86"/>
      <c r="AT537" s="86"/>
      <c r="AU537" s="86"/>
    </row>
    <row r="538" spans="3:47" x14ac:dyDescent="0.2">
      <c r="C538" s="18"/>
      <c r="D538" s="18"/>
      <c r="Q538" s="1"/>
      <c r="AA538" s="86"/>
      <c r="AB538" s="86"/>
      <c r="AC538" s="86"/>
      <c r="AD538" s="86"/>
      <c r="AE538" s="86"/>
      <c r="AG538" s="87"/>
      <c r="AN538" s="86"/>
      <c r="AO538" s="86"/>
      <c r="AP538" s="86"/>
      <c r="AQ538" s="86"/>
      <c r="AR538" s="86"/>
      <c r="AS538" s="86"/>
      <c r="AT538" s="86"/>
      <c r="AU538" s="86"/>
    </row>
    <row r="539" spans="3:47" x14ac:dyDescent="0.2">
      <c r="C539" s="18"/>
      <c r="D539" s="18"/>
      <c r="Q539" s="1"/>
      <c r="AA539" s="86"/>
      <c r="AB539" s="86"/>
      <c r="AC539" s="86"/>
      <c r="AD539" s="86"/>
      <c r="AE539" s="86"/>
      <c r="AG539" s="87"/>
      <c r="AN539" s="86"/>
      <c r="AO539" s="86"/>
      <c r="AP539" s="86"/>
      <c r="AQ539" s="86"/>
      <c r="AR539" s="86"/>
      <c r="AS539" s="86"/>
      <c r="AT539" s="86"/>
      <c r="AU539" s="86"/>
    </row>
    <row r="540" spans="3:47" x14ac:dyDescent="0.2">
      <c r="C540" s="18"/>
      <c r="D540" s="18"/>
      <c r="Q540" s="1"/>
      <c r="AA540" s="86"/>
      <c r="AB540" s="86"/>
      <c r="AC540" s="86"/>
      <c r="AD540" s="86"/>
      <c r="AE540" s="86"/>
      <c r="AG540" s="87"/>
      <c r="AN540" s="86"/>
      <c r="AO540" s="86"/>
      <c r="AP540" s="86"/>
      <c r="AQ540" s="86"/>
      <c r="AR540" s="86"/>
      <c r="AS540" s="86"/>
      <c r="AT540" s="86"/>
      <c r="AU540" s="86"/>
    </row>
    <row r="541" spans="3:47" x14ac:dyDescent="0.2">
      <c r="C541" s="18"/>
      <c r="D541" s="18"/>
      <c r="Q541" s="1"/>
      <c r="AA541" s="86"/>
      <c r="AB541" s="86"/>
      <c r="AC541" s="86"/>
      <c r="AD541" s="86"/>
      <c r="AE541" s="86"/>
      <c r="AG541" s="87"/>
      <c r="AN541" s="86"/>
      <c r="AO541" s="86"/>
      <c r="AP541" s="86"/>
      <c r="AQ541" s="86"/>
      <c r="AR541" s="86"/>
      <c r="AS541" s="86"/>
      <c r="AT541" s="86"/>
      <c r="AU541" s="86"/>
    </row>
    <row r="542" spans="3:47" x14ac:dyDescent="0.2">
      <c r="C542" s="18"/>
      <c r="D542" s="18"/>
      <c r="Q542" s="1"/>
      <c r="AA542" s="86"/>
      <c r="AB542" s="86"/>
      <c r="AC542" s="86"/>
      <c r="AD542" s="86"/>
      <c r="AE542" s="86"/>
      <c r="AG542" s="87"/>
      <c r="AN542" s="86"/>
      <c r="AO542" s="86"/>
      <c r="AP542" s="86"/>
      <c r="AQ542" s="86"/>
      <c r="AR542" s="86"/>
      <c r="AS542" s="86"/>
      <c r="AT542" s="86"/>
      <c r="AU542" s="86"/>
    </row>
    <row r="543" spans="3:47" x14ac:dyDescent="0.2">
      <c r="C543" s="18"/>
      <c r="D543" s="18"/>
      <c r="Q543" s="1"/>
      <c r="AA543" s="86"/>
      <c r="AB543" s="86"/>
      <c r="AC543" s="86"/>
      <c r="AD543" s="86"/>
      <c r="AE543" s="86"/>
      <c r="AG543" s="87"/>
      <c r="AN543" s="86"/>
      <c r="AO543" s="86"/>
      <c r="AP543" s="86"/>
      <c r="AQ543" s="86"/>
      <c r="AR543" s="86"/>
      <c r="AS543" s="86"/>
      <c r="AT543" s="86"/>
      <c r="AU543" s="86"/>
    </row>
    <row r="544" spans="3:47" x14ac:dyDescent="0.2">
      <c r="C544" s="18"/>
      <c r="D544" s="18"/>
      <c r="Q544" s="1"/>
      <c r="AA544" s="86"/>
      <c r="AB544" s="86"/>
      <c r="AC544" s="86"/>
      <c r="AD544" s="86"/>
      <c r="AE544" s="86"/>
      <c r="AG544" s="87"/>
      <c r="AN544" s="86"/>
      <c r="AO544" s="86"/>
      <c r="AP544" s="86"/>
      <c r="AQ544" s="86"/>
      <c r="AR544" s="86"/>
      <c r="AS544" s="86"/>
      <c r="AT544" s="86"/>
      <c r="AU544" s="86"/>
    </row>
    <row r="545" spans="3:48" x14ac:dyDescent="0.2">
      <c r="C545" s="18"/>
      <c r="D545" s="18"/>
      <c r="Q545" s="1"/>
      <c r="AA545" s="86"/>
      <c r="AB545" s="86"/>
      <c r="AC545" s="86"/>
      <c r="AD545" s="86"/>
      <c r="AE545" s="86"/>
      <c r="AG545" s="87"/>
      <c r="AN545" s="86"/>
      <c r="AO545" s="86"/>
      <c r="AP545" s="86"/>
      <c r="AQ545" s="86"/>
      <c r="AR545" s="86"/>
      <c r="AS545" s="86"/>
      <c r="AT545" s="86"/>
      <c r="AU545" s="86"/>
    </row>
    <row r="546" spans="3:48" x14ac:dyDescent="0.2">
      <c r="C546" s="18"/>
      <c r="D546" s="18"/>
      <c r="Q546" s="1"/>
      <c r="AA546" s="86"/>
      <c r="AB546" s="86"/>
      <c r="AC546" s="86"/>
      <c r="AD546" s="86"/>
      <c r="AE546" s="86"/>
      <c r="AG546" s="87"/>
      <c r="AN546" s="86"/>
      <c r="AO546" s="86"/>
      <c r="AP546" s="86"/>
      <c r="AQ546" s="86"/>
      <c r="AR546" s="86"/>
      <c r="AS546" s="86"/>
      <c r="AT546" s="86"/>
      <c r="AU546" s="86"/>
    </row>
    <row r="547" spans="3:48" x14ac:dyDescent="0.2">
      <c r="C547" s="18"/>
      <c r="D547" s="18"/>
      <c r="Q547" s="1"/>
      <c r="AA547" s="86"/>
      <c r="AB547" s="86"/>
      <c r="AC547" s="86"/>
      <c r="AD547" s="86"/>
      <c r="AE547" s="86"/>
      <c r="AG547" s="87"/>
      <c r="AN547" s="86"/>
      <c r="AO547" s="86"/>
      <c r="AP547" s="86"/>
      <c r="AQ547" s="86"/>
      <c r="AR547" s="86"/>
      <c r="AS547" s="86"/>
      <c r="AT547" s="86"/>
      <c r="AU547" s="86"/>
    </row>
    <row r="548" spans="3:48" x14ac:dyDescent="0.2">
      <c r="C548" s="18"/>
      <c r="D548" s="18"/>
      <c r="Q548" s="1"/>
      <c r="AA548" s="86"/>
      <c r="AB548" s="86"/>
      <c r="AC548" s="86"/>
      <c r="AD548" s="86"/>
      <c r="AE548" s="86"/>
      <c r="AG548" s="87"/>
      <c r="AN548" s="86"/>
      <c r="AO548" s="86"/>
      <c r="AP548" s="86"/>
      <c r="AQ548" s="86"/>
      <c r="AR548" s="86"/>
      <c r="AS548" s="86"/>
      <c r="AT548" s="86"/>
      <c r="AU548" s="86"/>
    </row>
    <row r="549" spans="3:48" x14ac:dyDescent="0.2">
      <c r="C549" s="18"/>
      <c r="D549" s="18"/>
      <c r="Q549" s="1"/>
      <c r="AA549" s="86"/>
      <c r="AB549" s="86"/>
      <c r="AC549" s="86"/>
      <c r="AD549" s="86"/>
      <c r="AE549" s="86"/>
      <c r="AG549" s="87"/>
      <c r="AN549" s="86"/>
      <c r="AO549" s="86"/>
      <c r="AP549" s="86"/>
      <c r="AQ549" s="86"/>
      <c r="AR549" s="86"/>
      <c r="AS549" s="86"/>
      <c r="AT549" s="86"/>
      <c r="AU549" s="86"/>
      <c r="AV549" s="86"/>
    </row>
    <row r="550" spans="3:48" x14ac:dyDescent="0.2">
      <c r="C550" s="18"/>
      <c r="D550" s="18"/>
      <c r="Q550" s="1"/>
      <c r="AA550" s="86"/>
      <c r="AB550" s="86"/>
      <c r="AC550" s="86"/>
      <c r="AD550" s="86"/>
      <c r="AE550" s="86"/>
      <c r="AG550" s="87"/>
      <c r="AN550" s="86"/>
      <c r="AO550" s="86"/>
      <c r="AP550" s="86"/>
      <c r="AQ550" s="86"/>
      <c r="AR550" s="86"/>
      <c r="AS550" s="86"/>
      <c r="AT550" s="86"/>
      <c r="AU550" s="86"/>
    </row>
    <row r="551" spans="3:48" x14ac:dyDescent="0.2">
      <c r="C551" s="18"/>
      <c r="D551" s="18"/>
      <c r="Q551" s="1"/>
      <c r="AA551" s="86"/>
      <c r="AB551" s="86"/>
      <c r="AC551" s="86"/>
      <c r="AD551" s="86"/>
      <c r="AE551" s="86"/>
      <c r="AG551" s="87"/>
      <c r="AN551" s="86"/>
      <c r="AO551" s="86"/>
      <c r="AP551" s="86"/>
      <c r="AQ551" s="86"/>
      <c r="AR551" s="86"/>
      <c r="AS551" s="86"/>
      <c r="AT551" s="86"/>
      <c r="AU551" s="86"/>
    </row>
    <row r="552" spans="3:48" x14ac:dyDescent="0.2">
      <c r="C552" s="18"/>
      <c r="D552" s="18"/>
      <c r="Q552" s="1"/>
      <c r="AA552" s="86"/>
      <c r="AB552" s="86"/>
      <c r="AC552" s="86"/>
      <c r="AD552" s="86"/>
      <c r="AE552" s="86"/>
      <c r="AG552" s="87"/>
      <c r="AN552" s="86"/>
      <c r="AO552" s="86"/>
      <c r="AP552" s="86"/>
      <c r="AQ552" s="86"/>
      <c r="AR552" s="86"/>
      <c r="AS552" s="86"/>
      <c r="AT552" s="86"/>
      <c r="AU552" s="86"/>
    </row>
    <row r="553" spans="3:48" x14ac:dyDescent="0.2">
      <c r="C553" s="18"/>
      <c r="D553" s="18"/>
      <c r="Q553" s="1"/>
      <c r="AA553" s="86"/>
      <c r="AB553" s="86"/>
      <c r="AC553" s="86"/>
      <c r="AD553" s="86"/>
      <c r="AE553" s="86"/>
      <c r="AG553" s="87"/>
      <c r="AN553" s="86"/>
      <c r="AO553" s="86"/>
      <c r="AP553" s="86"/>
      <c r="AQ553" s="86"/>
      <c r="AR553" s="86"/>
      <c r="AS553" s="86"/>
      <c r="AT553" s="86"/>
      <c r="AU553" s="86"/>
    </row>
    <row r="554" spans="3:48" x14ac:dyDescent="0.2">
      <c r="C554" s="18"/>
      <c r="D554" s="18"/>
      <c r="Q554" s="1"/>
      <c r="AA554" s="86"/>
      <c r="AB554" s="86"/>
      <c r="AC554" s="86"/>
      <c r="AD554" s="86"/>
      <c r="AE554" s="86"/>
      <c r="AG554" s="87"/>
      <c r="AN554" s="86"/>
      <c r="AO554" s="86"/>
      <c r="AP554" s="86"/>
      <c r="AQ554" s="86"/>
      <c r="AR554" s="86"/>
      <c r="AS554" s="86"/>
      <c r="AT554" s="86"/>
      <c r="AU554" s="86"/>
    </row>
    <row r="555" spans="3:48" x14ac:dyDescent="0.2">
      <c r="C555" s="18"/>
      <c r="D555" s="18"/>
      <c r="Q555" s="1"/>
      <c r="AA555" s="86"/>
      <c r="AB555" s="86"/>
      <c r="AC555" s="86"/>
      <c r="AD555" s="86"/>
      <c r="AE555" s="86"/>
      <c r="AG555" s="87"/>
      <c r="AN555" s="86"/>
      <c r="AO555" s="86"/>
      <c r="AP555" s="86"/>
      <c r="AQ555" s="86"/>
      <c r="AR555" s="86"/>
      <c r="AS555" s="86"/>
      <c r="AT555" s="86"/>
      <c r="AU555" s="86"/>
    </row>
    <row r="556" spans="3:48" x14ac:dyDescent="0.2">
      <c r="C556" s="18"/>
      <c r="D556" s="18"/>
      <c r="Q556" s="1"/>
      <c r="AA556" s="86"/>
      <c r="AB556" s="86"/>
      <c r="AC556" s="86"/>
      <c r="AD556" s="86"/>
      <c r="AE556" s="86"/>
      <c r="AG556" s="87"/>
      <c r="AN556" s="86"/>
      <c r="AO556" s="86"/>
      <c r="AP556" s="86"/>
      <c r="AQ556" s="86"/>
      <c r="AR556" s="86"/>
      <c r="AS556" s="86"/>
      <c r="AT556" s="86"/>
      <c r="AU556" s="86"/>
    </row>
    <row r="557" spans="3:48" x14ac:dyDescent="0.2">
      <c r="C557" s="18"/>
      <c r="D557" s="18"/>
      <c r="Q557" s="1"/>
      <c r="AA557" s="86"/>
      <c r="AB557" s="86"/>
      <c r="AC557" s="86"/>
      <c r="AD557" s="86"/>
      <c r="AE557" s="86"/>
      <c r="AG557" s="87"/>
      <c r="AN557" s="86"/>
      <c r="AO557" s="86"/>
      <c r="AP557" s="86"/>
      <c r="AQ557" s="86"/>
      <c r="AR557" s="86"/>
      <c r="AS557" s="86"/>
      <c r="AT557" s="86"/>
      <c r="AU557" s="86"/>
    </row>
    <row r="558" spans="3:48" x14ac:dyDescent="0.2">
      <c r="C558" s="18"/>
      <c r="D558" s="18"/>
      <c r="Q558" s="1"/>
      <c r="AA558" s="86"/>
      <c r="AB558" s="86"/>
      <c r="AC558" s="86"/>
      <c r="AD558" s="86"/>
      <c r="AE558" s="86"/>
      <c r="AG558" s="87"/>
      <c r="AN558" s="86"/>
      <c r="AO558" s="86"/>
      <c r="AP558" s="86"/>
      <c r="AQ558" s="86"/>
      <c r="AR558" s="86"/>
      <c r="AS558" s="86"/>
      <c r="AT558" s="86"/>
      <c r="AU558" s="86"/>
    </row>
    <row r="559" spans="3:48" x14ac:dyDescent="0.2">
      <c r="C559" s="18"/>
      <c r="D559" s="18"/>
      <c r="Q559" s="1"/>
      <c r="AA559" s="86"/>
      <c r="AB559" s="86"/>
      <c r="AC559" s="86"/>
      <c r="AD559" s="86"/>
      <c r="AE559" s="86"/>
      <c r="AG559" s="87"/>
      <c r="AN559" s="86"/>
      <c r="AO559" s="86"/>
      <c r="AP559" s="86"/>
      <c r="AQ559" s="86"/>
      <c r="AR559" s="86"/>
      <c r="AS559" s="86"/>
      <c r="AT559" s="86"/>
      <c r="AU559" s="86"/>
    </row>
    <row r="560" spans="3:48" x14ac:dyDescent="0.2">
      <c r="C560" s="18"/>
      <c r="D560" s="18"/>
      <c r="Q560" s="1"/>
      <c r="AA560" s="86"/>
      <c r="AB560" s="86"/>
      <c r="AC560" s="86"/>
      <c r="AD560" s="86"/>
      <c r="AE560" s="86"/>
      <c r="AG560" s="87"/>
      <c r="AN560" s="86"/>
      <c r="AO560" s="86"/>
      <c r="AP560" s="86"/>
      <c r="AQ560" s="86"/>
      <c r="AR560" s="86"/>
      <c r="AS560" s="86"/>
      <c r="AT560" s="86"/>
      <c r="AU560" s="86"/>
    </row>
    <row r="561" spans="3:48" x14ac:dyDescent="0.2">
      <c r="C561" s="18"/>
      <c r="D561" s="18"/>
      <c r="Q561" s="1"/>
      <c r="AA561" s="86"/>
      <c r="AB561" s="86"/>
      <c r="AC561" s="86"/>
      <c r="AD561" s="86"/>
      <c r="AE561" s="86"/>
      <c r="AG561" s="87"/>
      <c r="AN561" s="86"/>
      <c r="AO561" s="86"/>
      <c r="AP561" s="86"/>
      <c r="AQ561" s="86"/>
      <c r="AR561" s="86"/>
      <c r="AS561" s="86"/>
      <c r="AT561" s="86"/>
      <c r="AU561" s="86"/>
    </row>
    <row r="562" spans="3:48" x14ac:dyDescent="0.2">
      <c r="C562" s="18"/>
      <c r="D562" s="18"/>
      <c r="Q562" s="1"/>
      <c r="AA562" s="86"/>
      <c r="AB562" s="86"/>
      <c r="AC562" s="86"/>
      <c r="AD562" s="86"/>
      <c r="AE562" s="86"/>
      <c r="AG562" s="87"/>
      <c r="AN562" s="86"/>
      <c r="AO562" s="86"/>
      <c r="AP562" s="86"/>
      <c r="AQ562" s="86"/>
      <c r="AR562" s="86"/>
      <c r="AS562" s="86"/>
      <c r="AT562" s="86"/>
      <c r="AU562" s="86"/>
    </row>
    <row r="563" spans="3:48" x14ac:dyDescent="0.2">
      <c r="C563" s="18"/>
      <c r="D563" s="18"/>
      <c r="Q563" s="1"/>
      <c r="AA563" s="86"/>
      <c r="AB563" s="86"/>
      <c r="AC563" s="86"/>
      <c r="AD563" s="86"/>
      <c r="AE563" s="86"/>
      <c r="AG563" s="87"/>
      <c r="AN563" s="86"/>
      <c r="AO563" s="86"/>
      <c r="AP563" s="86"/>
      <c r="AQ563" s="86"/>
      <c r="AR563" s="86"/>
      <c r="AS563" s="86"/>
      <c r="AT563" s="86"/>
      <c r="AU563" s="86"/>
    </row>
    <row r="564" spans="3:48" x14ac:dyDescent="0.2">
      <c r="C564" s="18"/>
      <c r="D564" s="18"/>
      <c r="Q564" s="1"/>
      <c r="AA564" s="86"/>
      <c r="AB564" s="86"/>
      <c r="AC564" s="86"/>
      <c r="AD564" s="86"/>
      <c r="AE564" s="86"/>
      <c r="AG564" s="87"/>
      <c r="AN564" s="86"/>
      <c r="AO564" s="86"/>
      <c r="AP564" s="86"/>
      <c r="AQ564" s="86"/>
      <c r="AR564" s="86"/>
      <c r="AS564" s="86"/>
      <c r="AT564" s="86"/>
      <c r="AU564" s="86"/>
    </row>
    <row r="565" spans="3:48" x14ac:dyDescent="0.2">
      <c r="C565" s="18"/>
      <c r="D565" s="18"/>
      <c r="Q565" s="1"/>
      <c r="AA565" s="86"/>
      <c r="AB565" s="86"/>
      <c r="AC565" s="86"/>
      <c r="AD565" s="86"/>
      <c r="AE565" s="86"/>
      <c r="AG565" s="87"/>
      <c r="AN565" s="86"/>
      <c r="AO565" s="86"/>
      <c r="AP565" s="86"/>
      <c r="AQ565" s="86"/>
      <c r="AR565" s="86"/>
      <c r="AS565" s="86"/>
      <c r="AT565" s="86"/>
      <c r="AU565" s="86"/>
    </row>
    <row r="566" spans="3:48" x14ac:dyDescent="0.2">
      <c r="C566" s="18"/>
      <c r="D566" s="18"/>
      <c r="Q566" s="1"/>
      <c r="AA566" s="86"/>
      <c r="AB566" s="86"/>
      <c r="AC566" s="86"/>
      <c r="AD566" s="86"/>
      <c r="AE566" s="86"/>
      <c r="AG566" s="87"/>
      <c r="AN566" s="86"/>
      <c r="AO566" s="86"/>
      <c r="AP566" s="86"/>
      <c r="AQ566" s="86"/>
      <c r="AR566" s="86"/>
      <c r="AS566" s="86"/>
      <c r="AT566" s="86"/>
      <c r="AU566" s="86"/>
    </row>
    <row r="567" spans="3:48" x14ac:dyDescent="0.2">
      <c r="C567" s="18"/>
      <c r="D567" s="18"/>
      <c r="Q567" s="1"/>
      <c r="AA567" s="86"/>
      <c r="AB567" s="86"/>
      <c r="AC567" s="86"/>
      <c r="AD567" s="86"/>
      <c r="AE567" s="86"/>
      <c r="AG567" s="87"/>
      <c r="AN567" s="86"/>
      <c r="AO567" s="86"/>
      <c r="AP567" s="86"/>
      <c r="AQ567" s="86"/>
      <c r="AR567" s="86"/>
      <c r="AS567" s="86"/>
      <c r="AT567" s="86"/>
      <c r="AU567" s="86"/>
    </row>
    <row r="568" spans="3:48" x14ac:dyDescent="0.2">
      <c r="C568" s="18"/>
      <c r="D568" s="18"/>
      <c r="Q568" s="1"/>
      <c r="AA568" s="86"/>
      <c r="AB568" s="86"/>
      <c r="AC568" s="86"/>
      <c r="AD568" s="86"/>
      <c r="AE568" s="86"/>
      <c r="AG568" s="87"/>
      <c r="AN568" s="86"/>
      <c r="AO568" s="86"/>
      <c r="AP568" s="86"/>
      <c r="AQ568" s="86"/>
      <c r="AR568" s="86"/>
      <c r="AS568" s="86"/>
      <c r="AT568" s="86"/>
      <c r="AU568" s="86"/>
    </row>
    <row r="569" spans="3:48" x14ac:dyDescent="0.2">
      <c r="C569" s="18"/>
      <c r="D569" s="18"/>
      <c r="Q569" s="1"/>
      <c r="AA569" s="86"/>
      <c r="AB569" s="86"/>
      <c r="AC569" s="86"/>
      <c r="AD569" s="86"/>
      <c r="AE569" s="86"/>
      <c r="AG569" s="87"/>
      <c r="AN569" s="86"/>
      <c r="AO569" s="86"/>
      <c r="AP569" s="86"/>
      <c r="AQ569" s="86"/>
      <c r="AR569" s="86"/>
      <c r="AS569" s="86"/>
      <c r="AT569" s="86"/>
      <c r="AU569" s="86"/>
      <c r="AV569" s="86"/>
    </row>
    <row r="570" spans="3:48" x14ac:dyDescent="0.2">
      <c r="C570" s="18"/>
      <c r="D570" s="18"/>
      <c r="Q570" s="1"/>
      <c r="AA570" s="86"/>
      <c r="AB570" s="86"/>
      <c r="AC570" s="86"/>
      <c r="AD570" s="86"/>
      <c r="AE570" s="86"/>
      <c r="AG570" s="87"/>
      <c r="AN570" s="86"/>
      <c r="AO570" s="86"/>
      <c r="AP570" s="86"/>
      <c r="AQ570" s="86"/>
      <c r="AR570" s="86"/>
      <c r="AS570" s="86"/>
      <c r="AT570" s="86"/>
      <c r="AU570" s="86"/>
    </row>
    <row r="571" spans="3:48" x14ac:dyDescent="0.2">
      <c r="C571" s="18"/>
      <c r="D571" s="18"/>
      <c r="Q571" s="1"/>
      <c r="AA571" s="86"/>
      <c r="AB571" s="86"/>
      <c r="AC571" s="86"/>
      <c r="AD571" s="86"/>
      <c r="AE571" s="86"/>
      <c r="AG571" s="87"/>
      <c r="AN571" s="86"/>
      <c r="AO571" s="86"/>
      <c r="AP571" s="86"/>
      <c r="AQ571" s="86"/>
      <c r="AR571" s="86"/>
      <c r="AS571" s="86"/>
      <c r="AT571" s="86"/>
      <c r="AU571" s="86"/>
    </row>
    <row r="572" spans="3:48" x14ac:dyDescent="0.2">
      <c r="C572" s="18"/>
      <c r="D572" s="18"/>
      <c r="Q572" s="1"/>
      <c r="AA572" s="86"/>
      <c r="AB572" s="86"/>
      <c r="AC572" s="86"/>
      <c r="AD572" s="86"/>
      <c r="AE572" s="86"/>
      <c r="AG572" s="87"/>
      <c r="AN572" s="86"/>
      <c r="AO572" s="86"/>
      <c r="AP572" s="86"/>
      <c r="AQ572" s="86"/>
      <c r="AR572" s="86"/>
      <c r="AS572" s="86"/>
      <c r="AT572" s="86"/>
      <c r="AU572" s="86"/>
    </row>
    <row r="573" spans="3:48" x14ac:dyDescent="0.2">
      <c r="C573" s="18"/>
      <c r="D573" s="18"/>
      <c r="Q573" s="1"/>
      <c r="AA573" s="86"/>
      <c r="AB573" s="86"/>
      <c r="AC573" s="86"/>
      <c r="AD573" s="86"/>
      <c r="AE573" s="86"/>
      <c r="AG573" s="87"/>
      <c r="AN573" s="86"/>
      <c r="AO573" s="86"/>
      <c r="AP573" s="86"/>
      <c r="AQ573" s="86"/>
      <c r="AR573" s="86"/>
      <c r="AS573" s="86"/>
      <c r="AT573" s="86"/>
      <c r="AU573" s="86"/>
    </row>
    <row r="574" spans="3:48" x14ac:dyDescent="0.2">
      <c r="C574" s="18"/>
      <c r="D574" s="18"/>
      <c r="Q574" s="1"/>
      <c r="AA574" s="86"/>
      <c r="AB574" s="86"/>
      <c r="AC574" s="86"/>
      <c r="AD574" s="86"/>
      <c r="AE574" s="86"/>
      <c r="AG574" s="87"/>
      <c r="AN574" s="86"/>
      <c r="AO574" s="86"/>
      <c r="AP574" s="86"/>
      <c r="AQ574" s="86"/>
      <c r="AR574" s="86"/>
      <c r="AS574" s="86"/>
      <c r="AT574" s="86"/>
      <c r="AU574" s="86"/>
    </row>
    <row r="575" spans="3:48" x14ac:dyDescent="0.2">
      <c r="C575" s="18"/>
      <c r="D575" s="18"/>
      <c r="Q575" s="1"/>
      <c r="AA575" s="86"/>
      <c r="AB575" s="86"/>
      <c r="AC575" s="86"/>
      <c r="AD575" s="86"/>
      <c r="AE575" s="86"/>
      <c r="AG575" s="87"/>
      <c r="AN575" s="86"/>
      <c r="AO575" s="86"/>
      <c r="AP575" s="86"/>
      <c r="AQ575" s="86"/>
      <c r="AR575" s="86"/>
      <c r="AS575" s="86"/>
      <c r="AT575" s="86"/>
      <c r="AU575" s="86"/>
    </row>
    <row r="576" spans="3:48" x14ac:dyDescent="0.2">
      <c r="C576" s="18"/>
      <c r="D576" s="18"/>
      <c r="Q576" s="1"/>
      <c r="AA576" s="86"/>
      <c r="AB576" s="86"/>
      <c r="AC576" s="86"/>
      <c r="AD576" s="86"/>
      <c r="AE576" s="86"/>
      <c r="AG576" s="87"/>
      <c r="AN576" s="86"/>
      <c r="AO576" s="86"/>
      <c r="AP576" s="86"/>
      <c r="AQ576" s="86"/>
      <c r="AR576" s="86"/>
      <c r="AS576" s="86"/>
      <c r="AT576" s="86"/>
      <c r="AU576" s="86"/>
    </row>
    <row r="577" spans="3:50" x14ac:dyDescent="0.2">
      <c r="C577" s="18"/>
      <c r="D577" s="18"/>
      <c r="Q577" s="1"/>
      <c r="AA577" s="86"/>
      <c r="AB577" s="86"/>
      <c r="AC577" s="86"/>
      <c r="AD577" s="86"/>
      <c r="AE577" s="86"/>
      <c r="AG577" s="87"/>
      <c r="AN577" s="86"/>
      <c r="AO577" s="86"/>
      <c r="AP577" s="86"/>
      <c r="AQ577" s="86"/>
      <c r="AR577" s="86"/>
      <c r="AS577" s="86"/>
      <c r="AT577" s="86"/>
      <c r="AU577" s="86"/>
    </row>
    <row r="578" spans="3:50" x14ac:dyDescent="0.2">
      <c r="C578" s="18"/>
      <c r="D578" s="18"/>
      <c r="Q578" s="1"/>
      <c r="AA578" s="86"/>
      <c r="AB578" s="86"/>
      <c r="AC578" s="86"/>
      <c r="AD578" s="86"/>
      <c r="AE578" s="86"/>
      <c r="AG578" s="87"/>
      <c r="AN578" s="86"/>
      <c r="AO578" s="86"/>
      <c r="AP578" s="86"/>
      <c r="AQ578" s="86"/>
      <c r="AR578" s="86"/>
      <c r="AS578" s="86"/>
      <c r="AT578" s="86"/>
      <c r="AU578" s="86"/>
    </row>
    <row r="579" spans="3:50" x14ac:dyDescent="0.2">
      <c r="C579" s="18"/>
      <c r="D579" s="18"/>
      <c r="Q579" s="1"/>
      <c r="AA579" s="86"/>
      <c r="AB579" s="86"/>
      <c r="AC579" s="86"/>
      <c r="AD579" s="86"/>
      <c r="AE579" s="86"/>
      <c r="AG579" s="87"/>
      <c r="AN579" s="86"/>
      <c r="AO579" s="86"/>
      <c r="AP579" s="86"/>
      <c r="AQ579" s="86"/>
      <c r="AR579" s="86"/>
      <c r="AS579" s="86"/>
      <c r="AT579" s="86"/>
      <c r="AU579" s="86"/>
    </row>
    <row r="580" spans="3:50" x14ac:dyDescent="0.2">
      <c r="C580" s="18"/>
      <c r="D580" s="18"/>
      <c r="Q580" s="1"/>
      <c r="AA580" s="86"/>
      <c r="AB580" s="86"/>
      <c r="AC580" s="86"/>
      <c r="AD580" s="86"/>
      <c r="AE580" s="86"/>
      <c r="AG580" s="87"/>
      <c r="AN580" s="86"/>
      <c r="AO580" s="86"/>
      <c r="AP580" s="86"/>
      <c r="AQ580" s="86"/>
      <c r="AR580" s="86"/>
      <c r="AS580" s="86"/>
      <c r="AT580" s="86"/>
      <c r="AU580" s="86"/>
    </row>
    <row r="581" spans="3:50" x14ac:dyDescent="0.2">
      <c r="C581" s="18"/>
      <c r="D581" s="18"/>
      <c r="Q581" s="1"/>
      <c r="AA581" s="86"/>
      <c r="AB581" s="86"/>
      <c r="AC581" s="86"/>
      <c r="AD581" s="86"/>
      <c r="AE581" s="86"/>
      <c r="AG581" s="87"/>
      <c r="AN581" s="86"/>
      <c r="AO581" s="86"/>
      <c r="AP581" s="86"/>
      <c r="AQ581" s="86"/>
      <c r="AR581" s="86"/>
      <c r="AS581" s="86"/>
      <c r="AT581" s="86"/>
      <c r="AU581" s="86"/>
      <c r="AV581" s="86"/>
    </row>
    <row r="582" spans="3:50" x14ac:dyDescent="0.2">
      <c r="C582" s="18"/>
      <c r="D582" s="18"/>
      <c r="Q582" s="1"/>
      <c r="AA582" s="86"/>
      <c r="AB582" s="86"/>
      <c r="AC582" s="86"/>
      <c r="AD582" s="86"/>
      <c r="AE582" s="86"/>
      <c r="AG582" s="87"/>
      <c r="AN582" s="86"/>
      <c r="AO582" s="86"/>
      <c r="AP582" s="86"/>
      <c r="AQ582" s="86"/>
      <c r="AR582" s="86"/>
      <c r="AS582" s="86"/>
      <c r="AT582" s="86"/>
      <c r="AU582" s="86"/>
      <c r="AV582" s="86"/>
    </row>
    <row r="583" spans="3:50" x14ac:dyDescent="0.2">
      <c r="C583" s="18"/>
      <c r="D583" s="18"/>
      <c r="Q583" s="1"/>
      <c r="AA583" s="86"/>
      <c r="AB583" s="86"/>
      <c r="AC583" s="86"/>
      <c r="AD583" s="86"/>
      <c r="AE583" s="86"/>
      <c r="AG583" s="87"/>
      <c r="AN583" s="86"/>
      <c r="AO583" s="86"/>
      <c r="AP583" s="86"/>
      <c r="AQ583" s="86"/>
      <c r="AR583" s="86"/>
      <c r="AS583" s="86"/>
      <c r="AT583" s="86"/>
      <c r="AU583" s="86"/>
      <c r="AV583" s="86"/>
      <c r="AX583" s="86"/>
    </row>
    <row r="584" spans="3:50" x14ac:dyDescent="0.2">
      <c r="C584" s="18"/>
      <c r="D584" s="18"/>
      <c r="Q584" s="1"/>
      <c r="AA584" s="86"/>
      <c r="AB584" s="86"/>
      <c r="AC584" s="86"/>
      <c r="AD584" s="86"/>
      <c r="AE584" s="86"/>
      <c r="AG584" s="87"/>
      <c r="AN584" s="86"/>
      <c r="AO584" s="86"/>
      <c r="AP584" s="86"/>
      <c r="AQ584" s="86"/>
      <c r="AR584" s="86"/>
      <c r="AS584" s="86"/>
      <c r="AT584" s="86"/>
      <c r="AU584" s="86"/>
      <c r="AV584" s="86"/>
    </row>
    <row r="585" spans="3:50" x14ac:dyDescent="0.2">
      <c r="C585" s="18"/>
      <c r="D585" s="18"/>
      <c r="Q585" s="1"/>
      <c r="AA585" s="86"/>
      <c r="AB585" s="86"/>
      <c r="AC585" s="86"/>
      <c r="AD585" s="86"/>
      <c r="AE585" s="86"/>
      <c r="AG585" s="87"/>
      <c r="AN585" s="86"/>
      <c r="AO585" s="86"/>
      <c r="AP585" s="86"/>
      <c r="AQ585" s="86"/>
      <c r="AR585" s="86"/>
      <c r="AS585" s="86"/>
      <c r="AT585" s="86"/>
      <c r="AU585" s="86"/>
    </row>
    <row r="586" spans="3:50" x14ac:dyDescent="0.2">
      <c r="C586" s="18"/>
      <c r="D586" s="18"/>
      <c r="Q586" s="1"/>
      <c r="AA586" s="86"/>
      <c r="AB586" s="86"/>
      <c r="AC586" s="86"/>
      <c r="AD586" s="86"/>
      <c r="AE586" s="86"/>
      <c r="AG586" s="87"/>
      <c r="AN586" s="86"/>
      <c r="AO586" s="86"/>
      <c r="AP586" s="86"/>
      <c r="AQ586" s="86"/>
      <c r="AR586" s="86"/>
      <c r="AS586" s="86"/>
      <c r="AT586" s="86"/>
      <c r="AU586" s="86"/>
    </row>
    <row r="587" spans="3:50" x14ac:dyDescent="0.2">
      <c r="C587" s="18"/>
      <c r="D587" s="18"/>
      <c r="Q587" s="1"/>
      <c r="AA587" s="86"/>
      <c r="AB587" s="86"/>
      <c r="AC587" s="86"/>
      <c r="AD587" s="86"/>
      <c r="AE587" s="86"/>
      <c r="AG587" s="87"/>
      <c r="AN587" s="86"/>
      <c r="AO587" s="86"/>
      <c r="AP587" s="86"/>
      <c r="AQ587" s="86"/>
      <c r="AR587" s="86"/>
      <c r="AS587" s="86"/>
      <c r="AT587" s="86"/>
      <c r="AU587" s="86"/>
    </row>
    <row r="588" spans="3:50" x14ac:dyDescent="0.2">
      <c r="C588" s="18"/>
      <c r="D588" s="18"/>
      <c r="Q588" s="1"/>
      <c r="AA588" s="86"/>
      <c r="AB588" s="86"/>
      <c r="AC588" s="86"/>
      <c r="AD588" s="86"/>
      <c r="AE588" s="86"/>
      <c r="AG588" s="87"/>
      <c r="AN588" s="86"/>
      <c r="AO588" s="86"/>
      <c r="AP588" s="86"/>
      <c r="AQ588" s="86"/>
      <c r="AR588" s="86"/>
      <c r="AS588" s="86"/>
      <c r="AT588" s="86"/>
      <c r="AU588" s="86"/>
    </row>
    <row r="589" spans="3:50" x14ac:dyDescent="0.2">
      <c r="C589" s="18"/>
      <c r="D589" s="18"/>
      <c r="Q589" s="1"/>
      <c r="AA589" s="86"/>
      <c r="AB589" s="86"/>
      <c r="AC589" s="86"/>
      <c r="AD589" s="86"/>
      <c r="AE589" s="86"/>
      <c r="AG589" s="87"/>
      <c r="AN589" s="86"/>
      <c r="AO589" s="86"/>
      <c r="AP589" s="86"/>
      <c r="AQ589" s="86"/>
      <c r="AR589" s="86"/>
      <c r="AS589" s="86"/>
      <c r="AT589" s="86"/>
      <c r="AU589" s="86"/>
    </row>
    <row r="590" spans="3:50" x14ac:dyDescent="0.2">
      <c r="C590" s="18"/>
      <c r="D590" s="18"/>
      <c r="Q590" s="1"/>
      <c r="AA590" s="86"/>
      <c r="AB590" s="86"/>
      <c r="AC590" s="86"/>
      <c r="AD590" s="86"/>
      <c r="AE590" s="86"/>
      <c r="AG590" s="87"/>
      <c r="AN590" s="86"/>
      <c r="AO590" s="86"/>
      <c r="AP590" s="86"/>
      <c r="AQ590" s="86"/>
      <c r="AR590" s="86"/>
      <c r="AS590" s="86"/>
      <c r="AT590" s="86"/>
      <c r="AU590" s="86"/>
    </row>
    <row r="591" spans="3:50" x14ac:dyDescent="0.2">
      <c r="C591" s="18"/>
      <c r="D591" s="18"/>
      <c r="Q591" s="1"/>
      <c r="AA591" s="86"/>
      <c r="AB591" s="86"/>
      <c r="AC591" s="86"/>
      <c r="AD591" s="86"/>
      <c r="AE591" s="86"/>
      <c r="AG591" s="87"/>
      <c r="AN591" s="86"/>
      <c r="AO591" s="86"/>
      <c r="AP591" s="86"/>
      <c r="AQ591" s="86"/>
      <c r="AR591" s="86"/>
      <c r="AS591" s="86"/>
      <c r="AT591" s="86"/>
      <c r="AU591" s="86"/>
    </row>
    <row r="592" spans="3:50" x14ac:dyDescent="0.2">
      <c r="C592" s="18"/>
      <c r="D592" s="18"/>
      <c r="Q592" s="1"/>
      <c r="AA592" s="86"/>
      <c r="AB592" s="86"/>
      <c r="AC592" s="86"/>
      <c r="AD592" s="86"/>
      <c r="AE592" s="86"/>
      <c r="AG592" s="87"/>
      <c r="AN592" s="86"/>
      <c r="AO592" s="86"/>
      <c r="AP592" s="86"/>
      <c r="AQ592" s="86"/>
      <c r="AR592" s="86"/>
      <c r="AS592" s="86"/>
      <c r="AT592" s="86"/>
      <c r="AU592" s="86"/>
    </row>
    <row r="593" spans="3:64" x14ac:dyDescent="0.2">
      <c r="C593" s="18"/>
      <c r="D593" s="18"/>
      <c r="Q593" s="1"/>
      <c r="AA593" s="86"/>
      <c r="AB593" s="86"/>
      <c r="AC593" s="86"/>
      <c r="AD593" s="86"/>
      <c r="AE593" s="86"/>
      <c r="AG593" s="87"/>
      <c r="AN593" s="86"/>
      <c r="AO593" s="86"/>
      <c r="AP593" s="86"/>
      <c r="AQ593" s="86"/>
      <c r="AR593" s="86"/>
      <c r="AS593" s="86"/>
      <c r="AT593" s="86"/>
      <c r="AU593" s="86"/>
    </row>
    <row r="594" spans="3:64" x14ac:dyDescent="0.2">
      <c r="C594" s="18"/>
      <c r="D594" s="18"/>
      <c r="Q594" s="1"/>
      <c r="AA594" s="86"/>
      <c r="AB594" s="86"/>
      <c r="AC594" s="86"/>
      <c r="AD594" s="86"/>
      <c r="AE594" s="86"/>
      <c r="AG594" s="87"/>
      <c r="AN594" s="86"/>
      <c r="AO594" s="86"/>
      <c r="AP594" s="86"/>
      <c r="AQ594" s="86"/>
      <c r="AR594" s="86"/>
      <c r="AS594" s="86"/>
      <c r="AT594" s="86"/>
      <c r="AU594" s="86"/>
    </row>
    <row r="595" spans="3:64" x14ac:dyDescent="0.2">
      <c r="C595" s="18"/>
      <c r="D595" s="18"/>
      <c r="Q595" s="1"/>
      <c r="AA595" s="86"/>
      <c r="AB595" s="86"/>
      <c r="AC595" s="86"/>
      <c r="AD595" s="86"/>
      <c r="AE595" s="86"/>
      <c r="AG595" s="87"/>
      <c r="AN595" s="86"/>
      <c r="AO595" s="86"/>
      <c r="AP595" s="86"/>
      <c r="AQ595" s="86"/>
      <c r="AR595" s="86"/>
      <c r="AS595" s="86"/>
      <c r="AT595" s="86"/>
      <c r="AU595" s="86"/>
      <c r="AV595" s="86"/>
      <c r="AW595" s="86"/>
      <c r="AX595" s="86"/>
      <c r="AY595" s="86"/>
      <c r="AZ595" s="86"/>
      <c r="BA595" s="86"/>
      <c r="BB595" s="86"/>
      <c r="BC595" s="86"/>
      <c r="BD595" s="86"/>
      <c r="BE595" s="86"/>
      <c r="BF595" s="86"/>
      <c r="BG595" s="86"/>
      <c r="BH595" s="86"/>
      <c r="BI595" s="86"/>
      <c r="BJ595" s="86"/>
      <c r="BK595" s="86"/>
      <c r="BL595" s="86"/>
    </row>
    <row r="596" spans="3:64" x14ac:dyDescent="0.2">
      <c r="C596" s="18"/>
      <c r="D596" s="18"/>
      <c r="Q596" s="1"/>
      <c r="AA596" s="86"/>
      <c r="AB596" s="86"/>
      <c r="AC596" s="86"/>
      <c r="AD596" s="86"/>
      <c r="AE596" s="86"/>
      <c r="AG596" s="87"/>
      <c r="AN596" s="86"/>
      <c r="AO596" s="86"/>
      <c r="AP596" s="86"/>
      <c r="AQ596" s="86"/>
      <c r="AR596" s="86"/>
      <c r="AS596" s="86"/>
      <c r="AT596" s="86"/>
      <c r="AU596" s="86"/>
    </row>
    <row r="597" spans="3:64" x14ac:dyDescent="0.2">
      <c r="C597" s="18"/>
      <c r="D597" s="18"/>
      <c r="Q597" s="1"/>
      <c r="AA597" s="86"/>
      <c r="AB597" s="86"/>
      <c r="AC597" s="86"/>
      <c r="AD597" s="86"/>
      <c r="AE597" s="86"/>
      <c r="AG597" s="87"/>
      <c r="AN597" s="86"/>
      <c r="AO597" s="86"/>
      <c r="AP597" s="86"/>
      <c r="AQ597" s="86"/>
      <c r="AR597" s="86"/>
      <c r="AS597" s="86"/>
      <c r="AT597" s="86"/>
      <c r="AU597" s="86"/>
    </row>
    <row r="598" spans="3:64" x14ac:dyDescent="0.2">
      <c r="C598" s="18"/>
      <c r="D598" s="18"/>
      <c r="Q598" s="1"/>
      <c r="AA598" s="86"/>
      <c r="AB598" s="86"/>
      <c r="AC598" s="86"/>
      <c r="AD598" s="86"/>
      <c r="AE598" s="86"/>
      <c r="AG598" s="87"/>
      <c r="AN598" s="86"/>
      <c r="AO598" s="86"/>
      <c r="AP598" s="86"/>
      <c r="AQ598" s="86"/>
      <c r="AR598" s="86"/>
      <c r="AS598" s="86"/>
      <c r="AT598" s="86"/>
      <c r="AU598" s="86"/>
    </row>
    <row r="599" spans="3:64" x14ac:dyDescent="0.2">
      <c r="C599" s="18"/>
      <c r="D599" s="18"/>
      <c r="Q599" s="1"/>
      <c r="AA599" s="86"/>
      <c r="AB599" s="86"/>
      <c r="AC599" s="86"/>
      <c r="AD599" s="86"/>
      <c r="AE599" s="86"/>
      <c r="AG599" s="87"/>
      <c r="AN599" s="86"/>
      <c r="AO599" s="86"/>
      <c r="AP599" s="86"/>
      <c r="AQ599" s="86"/>
      <c r="AR599" s="86"/>
      <c r="AS599" s="86"/>
      <c r="AT599" s="86"/>
      <c r="AU599" s="86"/>
    </row>
    <row r="600" spans="3:64" x14ac:dyDescent="0.2">
      <c r="C600" s="18"/>
      <c r="D600" s="18"/>
      <c r="Q600" s="1"/>
      <c r="AA600" s="86"/>
      <c r="AB600" s="86"/>
      <c r="AC600" s="86"/>
      <c r="AD600" s="86"/>
      <c r="AE600" s="86"/>
      <c r="AG600" s="87"/>
      <c r="AN600" s="86"/>
      <c r="AO600" s="86"/>
      <c r="AP600" s="86"/>
      <c r="AQ600" s="86"/>
      <c r="AR600" s="86"/>
      <c r="AS600" s="86"/>
      <c r="AT600" s="86"/>
      <c r="AU600" s="86"/>
    </row>
    <row r="601" spans="3:64" x14ac:dyDescent="0.2">
      <c r="C601" s="18"/>
      <c r="D601" s="18"/>
      <c r="Q601" s="1"/>
      <c r="AA601" s="86"/>
      <c r="AB601" s="86"/>
      <c r="AC601" s="86"/>
      <c r="AD601" s="86"/>
      <c r="AE601" s="86"/>
      <c r="AG601" s="87"/>
      <c r="AN601" s="86"/>
      <c r="AO601" s="86"/>
      <c r="AP601" s="86"/>
      <c r="AQ601" s="86"/>
      <c r="AR601" s="86"/>
      <c r="AS601" s="86"/>
      <c r="AT601" s="86"/>
      <c r="AU601" s="86"/>
    </row>
    <row r="602" spans="3:64" x14ac:dyDescent="0.2">
      <c r="C602" s="18"/>
      <c r="D602" s="18"/>
      <c r="Q602" s="1"/>
      <c r="AA602" s="86"/>
      <c r="AB602" s="86"/>
      <c r="AC602" s="86"/>
      <c r="AD602" s="86"/>
      <c r="AE602" s="86"/>
      <c r="AG602" s="87"/>
      <c r="AN602" s="86"/>
      <c r="AO602" s="86"/>
      <c r="AP602" s="86"/>
      <c r="AQ602" s="86"/>
      <c r="AR602" s="86"/>
      <c r="AS602" s="86"/>
      <c r="AT602" s="86"/>
      <c r="AU602" s="86"/>
    </row>
    <row r="603" spans="3:64" x14ac:dyDescent="0.2">
      <c r="C603" s="18"/>
      <c r="D603" s="18"/>
      <c r="Q603" s="1"/>
      <c r="AA603" s="86"/>
      <c r="AB603" s="86"/>
      <c r="AC603" s="86"/>
      <c r="AD603" s="86"/>
      <c r="AE603" s="86"/>
      <c r="AG603" s="87"/>
      <c r="AN603" s="86"/>
      <c r="AO603" s="86"/>
      <c r="AP603" s="86"/>
      <c r="AQ603" s="86"/>
      <c r="AR603" s="86"/>
      <c r="AS603" s="86"/>
      <c r="AT603" s="86"/>
      <c r="AU603" s="86"/>
    </row>
    <row r="604" spans="3:64" x14ac:dyDescent="0.2">
      <c r="C604" s="18"/>
      <c r="D604" s="18"/>
      <c r="Q604" s="1"/>
      <c r="AA604" s="86"/>
      <c r="AB604" s="86"/>
      <c r="AC604" s="86"/>
      <c r="AD604" s="86"/>
      <c r="AE604" s="86"/>
      <c r="AG604" s="87"/>
      <c r="AN604" s="86"/>
      <c r="AO604" s="86"/>
      <c r="AP604" s="86"/>
      <c r="AQ604" s="86"/>
      <c r="AR604" s="86"/>
      <c r="AS604" s="86"/>
      <c r="AT604" s="86"/>
      <c r="AU604" s="86"/>
      <c r="AV604" s="86"/>
    </row>
    <row r="605" spans="3:64" x14ac:dyDescent="0.2">
      <c r="C605" s="18"/>
      <c r="D605" s="18"/>
      <c r="Q605" s="1"/>
      <c r="AA605" s="86"/>
      <c r="AB605" s="86"/>
      <c r="AC605" s="86"/>
      <c r="AD605" s="86"/>
      <c r="AE605" s="86"/>
      <c r="AG605" s="87"/>
      <c r="AN605" s="86"/>
      <c r="AO605" s="86"/>
      <c r="AP605" s="86"/>
      <c r="AQ605" s="86"/>
      <c r="AR605" s="86"/>
      <c r="AS605" s="86"/>
      <c r="AT605" s="86"/>
      <c r="AU605" s="86"/>
    </row>
    <row r="606" spans="3:64" x14ac:dyDescent="0.2">
      <c r="C606" s="18"/>
      <c r="D606" s="18"/>
      <c r="Q606" s="1"/>
      <c r="AA606" s="86"/>
      <c r="AB606" s="86"/>
      <c r="AC606" s="86"/>
      <c r="AD606" s="86"/>
      <c r="AE606" s="86"/>
      <c r="AG606" s="87"/>
      <c r="AN606" s="86"/>
      <c r="AO606" s="86"/>
      <c r="AP606" s="86"/>
      <c r="AQ606" s="86"/>
      <c r="AR606" s="86"/>
      <c r="AS606" s="86"/>
      <c r="AT606" s="86"/>
      <c r="AU606" s="86"/>
    </row>
    <row r="607" spans="3:64" x14ac:dyDescent="0.2">
      <c r="C607" s="18"/>
      <c r="D607" s="18"/>
      <c r="Q607" s="1"/>
      <c r="AA607" s="86"/>
      <c r="AB607" s="86"/>
      <c r="AC607" s="86"/>
      <c r="AD607" s="86"/>
      <c r="AE607" s="86"/>
      <c r="AG607" s="87"/>
      <c r="AN607" s="86"/>
      <c r="AO607" s="86"/>
      <c r="AP607" s="86"/>
      <c r="AQ607" s="86"/>
      <c r="AR607" s="86"/>
      <c r="AS607" s="86"/>
      <c r="AT607" s="86"/>
      <c r="AU607" s="86"/>
    </row>
    <row r="608" spans="3:64" x14ac:dyDescent="0.2">
      <c r="C608" s="18"/>
      <c r="D608" s="18"/>
      <c r="Q608" s="1"/>
      <c r="AA608" s="86"/>
      <c r="AB608" s="86"/>
      <c r="AC608" s="86"/>
      <c r="AD608" s="86"/>
      <c r="AE608" s="86"/>
      <c r="AG608" s="87"/>
      <c r="AN608" s="86"/>
      <c r="AO608" s="86"/>
      <c r="AP608" s="86"/>
      <c r="AQ608" s="86"/>
      <c r="AR608" s="86"/>
      <c r="AS608" s="86"/>
      <c r="AT608" s="86"/>
      <c r="AU608" s="86"/>
      <c r="AV608" s="86"/>
      <c r="AW608" s="86"/>
      <c r="AX608" s="86"/>
      <c r="AY608" s="86"/>
      <c r="AZ608" s="86"/>
      <c r="BA608" s="86"/>
      <c r="BB608" s="86"/>
      <c r="BC608" s="86"/>
      <c r="BD608" s="86"/>
      <c r="BE608" s="86"/>
      <c r="BF608" s="86"/>
      <c r="BG608" s="86"/>
      <c r="BH608" s="86"/>
      <c r="BI608" s="86"/>
      <c r="BJ608" s="86"/>
      <c r="BK608" s="86"/>
      <c r="BL608" s="86"/>
    </row>
    <row r="609" spans="3:64" x14ac:dyDescent="0.2">
      <c r="C609" s="18"/>
      <c r="D609" s="18"/>
      <c r="Q609" s="1"/>
      <c r="AA609" s="86"/>
      <c r="AB609" s="86"/>
      <c r="AC609" s="86"/>
      <c r="AD609" s="86"/>
      <c r="AE609" s="86"/>
      <c r="AG609" s="87"/>
      <c r="AN609" s="86"/>
      <c r="AO609" s="86"/>
      <c r="AP609" s="86"/>
      <c r="AQ609" s="86"/>
      <c r="AR609" s="86"/>
      <c r="AS609" s="86"/>
      <c r="AT609" s="86"/>
      <c r="AU609" s="86"/>
    </row>
    <row r="610" spans="3:64" x14ac:dyDescent="0.2">
      <c r="C610" s="18"/>
      <c r="D610" s="18"/>
      <c r="Q610" s="1"/>
      <c r="AA610" s="86"/>
      <c r="AB610" s="86"/>
      <c r="AC610" s="86"/>
      <c r="AD610" s="86"/>
      <c r="AE610" s="86"/>
      <c r="AG610" s="87"/>
      <c r="AN610" s="86"/>
      <c r="AO610" s="86"/>
      <c r="AP610" s="86"/>
      <c r="AQ610" s="86"/>
      <c r="AR610" s="86"/>
      <c r="AS610" s="86"/>
      <c r="AT610" s="86"/>
      <c r="AU610" s="86"/>
    </row>
    <row r="611" spans="3:64" x14ac:dyDescent="0.2">
      <c r="C611" s="18"/>
      <c r="D611" s="18"/>
      <c r="Q611" s="1"/>
      <c r="AA611" s="86"/>
      <c r="AB611" s="86"/>
      <c r="AC611" s="86"/>
      <c r="AD611" s="86"/>
      <c r="AE611" s="86"/>
      <c r="AG611" s="87"/>
      <c r="AN611" s="86"/>
      <c r="AO611" s="86"/>
      <c r="AP611" s="86"/>
      <c r="AQ611" s="86"/>
      <c r="AR611" s="86"/>
      <c r="AS611" s="86"/>
      <c r="AT611" s="86"/>
      <c r="AU611" s="86"/>
    </row>
    <row r="612" spans="3:64" x14ac:dyDescent="0.2">
      <c r="C612" s="18"/>
      <c r="D612" s="18"/>
      <c r="Q612" s="1"/>
      <c r="AA612" s="86"/>
      <c r="AB612" s="86"/>
      <c r="AC612" s="86"/>
      <c r="AD612" s="86"/>
      <c r="AE612" s="86"/>
      <c r="AG612" s="87"/>
      <c r="AN612" s="86"/>
      <c r="AO612" s="86"/>
      <c r="AP612" s="86"/>
      <c r="AQ612" s="86"/>
      <c r="AR612" s="86"/>
      <c r="AS612" s="86"/>
      <c r="AT612" s="86"/>
      <c r="AU612" s="86"/>
    </row>
    <row r="613" spans="3:64" x14ac:dyDescent="0.2">
      <c r="C613" s="18"/>
      <c r="D613" s="18"/>
      <c r="Q613" s="1"/>
      <c r="AA613" s="86"/>
      <c r="AB613" s="86"/>
      <c r="AC613" s="86"/>
      <c r="AD613" s="86"/>
      <c r="AE613" s="86"/>
      <c r="AG613" s="87"/>
      <c r="AN613" s="86"/>
      <c r="AO613" s="86"/>
      <c r="AP613" s="86"/>
      <c r="AQ613" s="86"/>
      <c r="AR613" s="86"/>
      <c r="AS613" s="86"/>
      <c r="AT613" s="86"/>
      <c r="AU613" s="86"/>
    </row>
    <row r="614" spans="3:64" x14ac:dyDescent="0.2">
      <c r="C614" s="18"/>
      <c r="D614" s="18"/>
      <c r="Q614" s="1"/>
      <c r="AA614" s="86"/>
      <c r="AB614" s="86"/>
      <c r="AC614" s="86"/>
      <c r="AD614" s="86"/>
      <c r="AE614" s="86"/>
      <c r="AG614" s="87"/>
      <c r="AN614" s="86"/>
      <c r="AO614" s="86"/>
      <c r="AP614" s="86"/>
      <c r="AQ614" s="86"/>
      <c r="AR614" s="86"/>
      <c r="AS614" s="86"/>
      <c r="AT614" s="86"/>
      <c r="AU614" s="86"/>
    </row>
    <row r="615" spans="3:64" x14ac:dyDescent="0.2">
      <c r="C615" s="18"/>
      <c r="D615" s="18"/>
      <c r="Q615" s="1"/>
      <c r="AA615" s="86"/>
      <c r="AB615" s="86"/>
      <c r="AC615" s="86"/>
      <c r="AD615" s="86"/>
      <c r="AE615" s="86"/>
      <c r="AG615" s="87"/>
      <c r="AN615" s="86"/>
      <c r="AO615" s="86"/>
      <c r="AP615" s="86"/>
      <c r="AQ615" s="86"/>
      <c r="AR615" s="86"/>
      <c r="AS615" s="86"/>
      <c r="AT615" s="86"/>
      <c r="AU615" s="86"/>
    </row>
    <row r="616" spans="3:64" x14ac:dyDescent="0.2">
      <c r="C616" s="18"/>
      <c r="D616" s="18"/>
      <c r="Q616" s="1"/>
      <c r="AA616" s="86"/>
      <c r="AB616" s="86"/>
      <c r="AC616" s="86"/>
      <c r="AD616" s="86"/>
      <c r="AE616" s="86"/>
      <c r="AG616" s="87"/>
      <c r="AN616" s="86"/>
      <c r="AO616" s="86"/>
      <c r="AP616" s="86"/>
      <c r="AQ616" s="86"/>
      <c r="AR616" s="86"/>
      <c r="AS616" s="86"/>
      <c r="AT616" s="86"/>
      <c r="AU616" s="86"/>
      <c r="AV616" s="86"/>
      <c r="AW616" s="86"/>
      <c r="AX616" s="86"/>
      <c r="AY616" s="86"/>
      <c r="AZ616" s="86"/>
      <c r="BA616" s="86"/>
      <c r="BB616" s="86"/>
      <c r="BC616" s="86"/>
      <c r="BD616" s="86"/>
      <c r="BE616" s="86"/>
      <c r="BF616" s="86"/>
      <c r="BG616" s="86"/>
      <c r="BH616" s="86"/>
      <c r="BI616" s="86"/>
      <c r="BJ616" s="86"/>
      <c r="BK616" s="86"/>
      <c r="BL616" s="86"/>
    </row>
    <row r="617" spans="3:64" x14ac:dyDescent="0.2">
      <c r="C617" s="18"/>
      <c r="D617" s="18"/>
      <c r="Q617" s="1"/>
      <c r="AA617" s="86"/>
      <c r="AB617" s="86"/>
      <c r="AC617" s="86"/>
      <c r="AD617" s="86"/>
      <c r="AE617" s="86"/>
      <c r="AG617" s="87"/>
      <c r="AN617" s="86"/>
      <c r="AO617" s="86"/>
      <c r="AP617" s="86"/>
      <c r="AQ617" s="86"/>
      <c r="AR617" s="86"/>
      <c r="AS617" s="86"/>
      <c r="AT617" s="86"/>
      <c r="AU617" s="86"/>
    </row>
    <row r="618" spans="3:64" x14ac:dyDescent="0.2">
      <c r="C618" s="18"/>
      <c r="D618" s="18"/>
      <c r="Q618" s="1"/>
      <c r="AA618" s="86"/>
      <c r="AB618" s="86"/>
      <c r="AC618" s="86"/>
      <c r="AD618" s="86"/>
      <c r="AE618" s="86"/>
      <c r="AG618" s="87"/>
      <c r="AN618" s="86"/>
      <c r="AO618" s="86"/>
      <c r="AP618" s="86"/>
      <c r="AQ618" s="86"/>
      <c r="AR618" s="86"/>
      <c r="AS618" s="86"/>
      <c r="AT618" s="86"/>
      <c r="AU618" s="86"/>
    </row>
    <row r="619" spans="3:64" x14ac:dyDescent="0.2">
      <c r="C619" s="18"/>
      <c r="D619" s="18"/>
      <c r="Q619" s="1"/>
      <c r="AA619" s="86"/>
      <c r="AB619" s="86"/>
      <c r="AC619" s="86"/>
      <c r="AD619" s="86"/>
      <c r="AE619" s="86"/>
      <c r="AG619" s="87"/>
      <c r="AN619" s="86"/>
      <c r="AO619" s="86"/>
      <c r="AP619" s="86"/>
      <c r="AQ619" s="86"/>
      <c r="AR619" s="86"/>
      <c r="AS619" s="86"/>
      <c r="AT619" s="86"/>
      <c r="AU619" s="86"/>
    </row>
    <row r="620" spans="3:64" x14ac:dyDescent="0.2">
      <c r="C620" s="18"/>
      <c r="D620" s="18"/>
      <c r="Q620" s="1"/>
      <c r="AA620" s="86"/>
      <c r="AB620" s="86"/>
      <c r="AC620" s="86"/>
      <c r="AD620" s="86"/>
      <c r="AE620" s="86"/>
      <c r="AG620" s="87"/>
      <c r="AN620" s="86"/>
      <c r="AO620" s="86"/>
      <c r="AP620" s="86"/>
      <c r="AQ620" s="86"/>
      <c r="AR620" s="86"/>
      <c r="AS620" s="86"/>
      <c r="AT620" s="86"/>
      <c r="AU620" s="86"/>
    </row>
    <row r="621" spans="3:64" x14ac:dyDescent="0.2">
      <c r="C621" s="18"/>
      <c r="D621" s="18"/>
      <c r="Q621" s="1"/>
      <c r="AA621" s="86"/>
      <c r="AB621" s="86"/>
      <c r="AC621" s="86"/>
      <c r="AD621" s="86"/>
      <c r="AE621" s="86"/>
      <c r="AG621" s="87"/>
      <c r="AN621" s="86"/>
      <c r="AO621" s="86"/>
      <c r="AP621" s="86"/>
      <c r="AQ621" s="86"/>
      <c r="AR621" s="86"/>
      <c r="AS621" s="86"/>
      <c r="AT621" s="86"/>
      <c r="AU621" s="86"/>
    </row>
    <row r="622" spans="3:64" x14ac:dyDescent="0.2">
      <c r="C622" s="18"/>
      <c r="D622" s="18"/>
      <c r="Q622" s="1"/>
      <c r="AA622" s="86"/>
      <c r="AB622" s="86"/>
      <c r="AC622" s="86"/>
      <c r="AD622" s="86"/>
      <c r="AE622" s="86"/>
      <c r="AG622" s="87"/>
      <c r="AN622" s="86"/>
      <c r="AO622" s="86"/>
      <c r="AP622" s="86"/>
      <c r="AQ622" s="86"/>
      <c r="AR622" s="86"/>
      <c r="AS622" s="86"/>
      <c r="AT622" s="86"/>
      <c r="AU622" s="86"/>
    </row>
    <row r="623" spans="3:64" x14ac:dyDescent="0.2">
      <c r="C623" s="18"/>
      <c r="D623" s="18"/>
      <c r="Q623" s="1"/>
      <c r="AA623" s="86"/>
      <c r="AB623" s="86"/>
      <c r="AC623" s="86"/>
      <c r="AD623" s="86"/>
      <c r="AE623" s="86"/>
      <c r="AG623" s="87"/>
      <c r="AN623" s="86"/>
      <c r="AO623" s="86"/>
      <c r="AP623" s="86"/>
      <c r="AQ623" s="86"/>
      <c r="AR623" s="86"/>
      <c r="AS623" s="86"/>
      <c r="AT623" s="86"/>
      <c r="AU623" s="86"/>
    </row>
    <row r="624" spans="3:64" x14ac:dyDescent="0.2">
      <c r="C624" s="18"/>
      <c r="D624" s="18"/>
      <c r="Q624" s="1"/>
      <c r="AA624" s="86"/>
      <c r="AB624" s="86"/>
      <c r="AC624" s="86"/>
      <c r="AD624" s="86"/>
      <c r="AE624" s="86"/>
      <c r="AG624" s="87"/>
      <c r="AN624" s="86"/>
      <c r="AO624" s="86"/>
      <c r="AP624" s="86"/>
      <c r="AQ624" s="86"/>
      <c r="AR624" s="86"/>
      <c r="AS624" s="86"/>
      <c r="AT624" s="86"/>
      <c r="AU624" s="86"/>
    </row>
    <row r="625" spans="3:48" x14ac:dyDescent="0.2">
      <c r="C625" s="18"/>
      <c r="D625" s="18"/>
      <c r="Q625" s="1"/>
      <c r="AA625" s="86"/>
      <c r="AB625" s="86"/>
      <c r="AC625" s="86"/>
      <c r="AD625" s="86"/>
      <c r="AE625" s="86"/>
      <c r="AG625" s="87"/>
      <c r="AN625" s="86"/>
      <c r="AO625" s="86"/>
      <c r="AP625" s="86"/>
      <c r="AQ625" s="86"/>
      <c r="AR625" s="86"/>
      <c r="AS625" s="86"/>
      <c r="AT625" s="86"/>
      <c r="AU625" s="86"/>
    </row>
    <row r="626" spans="3:48" x14ac:dyDescent="0.2">
      <c r="C626" s="18"/>
      <c r="D626" s="18"/>
      <c r="Q626" s="1"/>
      <c r="AA626" s="86"/>
      <c r="AB626" s="86"/>
      <c r="AC626" s="86"/>
      <c r="AD626" s="86"/>
      <c r="AE626" s="86"/>
      <c r="AG626" s="87"/>
      <c r="AN626" s="86"/>
      <c r="AO626" s="86"/>
      <c r="AP626" s="86"/>
      <c r="AQ626" s="86"/>
      <c r="AR626" s="86"/>
      <c r="AS626" s="86"/>
      <c r="AT626" s="86"/>
      <c r="AU626" s="86"/>
    </row>
    <row r="627" spans="3:48" x14ac:dyDescent="0.2">
      <c r="C627" s="18"/>
      <c r="D627" s="18"/>
      <c r="Q627" s="1"/>
      <c r="AA627" s="86"/>
      <c r="AB627" s="86"/>
      <c r="AC627" s="86"/>
      <c r="AD627" s="86"/>
      <c r="AE627" s="86"/>
      <c r="AG627" s="87"/>
      <c r="AN627" s="86"/>
      <c r="AO627" s="86"/>
      <c r="AP627" s="86"/>
      <c r="AQ627" s="86"/>
      <c r="AR627" s="86"/>
      <c r="AS627" s="86"/>
      <c r="AT627" s="86"/>
      <c r="AU627" s="86"/>
    </row>
    <row r="628" spans="3:48" x14ac:dyDescent="0.2">
      <c r="C628" s="18"/>
      <c r="D628" s="18"/>
      <c r="Q628" s="1"/>
      <c r="AA628" s="86"/>
      <c r="AB628" s="86"/>
      <c r="AC628" s="86"/>
      <c r="AD628" s="86"/>
      <c r="AE628" s="86"/>
      <c r="AG628" s="87"/>
      <c r="AN628" s="86"/>
      <c r="AO628" s="86"/>
      <c r="AP628" s="86"/>
      <c r="AQ628" s="86"/>
      <c r="AR628" s="86"/>
      <c r="AS628" s="86"/>
      <c r="AT628" s="86"/>
      <c r="AU628" s="86"/>
    </row>
    <row r="629" spans="3:48" x14ac:dyDescent="0.2">
      <c r="C629" s="18"/>
      <c r="D629" s="18"/>
      <c r="Q629" s="1"/>
      <c r="AA629" s="86"/>
      <c r="AB629" s="86"/>
      <c r="AC629" s="86"/>
      <c r="AD629" s="86"/>
      <c r="AE629" s="86"/>
      <c r="AG629" s="87"/>
      <c r="AN629" s="86"/>
      <c r="AO629" s="86"/>
      <c r="AP629" s="86"/>
      <c r="AQ629" s="86"/>
      <c r="AR629" s="86"/>
      <c r="AS629" s="86"/>
      <c r="AT629" s="86"/>
      <c r="AU629" s="86"/>
    </row>
    <row r="630" spans="3:48" x14ac:dyDescent="0.2">
      <c r="C630" s="18"/>
      <c r="D630" s="18"/>
      <c r="Q630" s="1"/>
      <c r="AA630" s="86"/>
      <c r="AB630" s="86"/>
      <c r="AC630" s="86"/>
      <c r="AD630" s="86"/>
      <c r="AE630" s="86"/>
      <c r="AG630" s="87"/>
      <c r="AN630" s="86"/>
      <c r="AO630" s="86"/>
      <c r="AP630" s="86"/>
      <c r="AQ630" s="86"/>
      <c r="AR630" s="86"/>
      <c r="AS630" s="86"/>
      <c r="AT630" s="86"/>
      <c r="AU630" s="86"/>
      <c r="AV630" s="86"/>
    </row>
    <row r="631" spans="3:48" x14ac:dyDescent="0.2">
      <c r="C631" s="18"/>
      <c r="D631" s="18"/>
      <c r="Q631" s="1"/>
      <c r="AA631" s="86"/>
      <c r="AB631" s="86"/>
      <c r="AC631" s="86"/>
      <c r="AD631" s="86"/>
      <c r="AE631" s="86"/>
      <c r="AG631" s="87"/>
      <c r="AN631" s="86"/>
      <c r="AO631" s="86"/>
      <c r="AP631" s="86"/>
      <c r="AQ631" s="86"/>
      <c r="AR631" s="86"/>
      <c r="AS631" s="86"/>
      <c r="AT631" s="86"/>
      <c r="AU631" s="86"/>
    </row>
    <row r="632" spans="3:48" x14ac:dyDescent="0.2">
      <c r="C632" s="18"/>
      <c r="D632" s="18"/>
      <c r="Q632" s="1"/>
      <c r="AA632" s="86"/>
      <c r="AB632" s="86"/>
      <c r="AC632" s="86"/>
      <c r="AD632" s="86"/>
      <c r="AE632" s="86"/>
      <c r="AG632" s="87"/>
      <c r="AN632" s="86"/>
      <c r="AO632" s="86"/>
      <c r="AP632" s="86"/>
      <c r="AQ632" s="86"/>
      <c r="AR632" s="86"/>
      <c r="AS632" s="86"/>
      <c r="AT632" s="86"/>
      <c r="AU632" s="86"/>
    </row>
    <row r="633" spans="3:48" x14ac:dyDescent="0.2">
      <c r="C633" s="18"/>
      <c r="D633" s="18"/>
      <c r="Q633" s="1"/>
      <c r="AA633" s="86"/>
      <c r="AB633" s="86"/>
      <c r="AC633" s="86"/>
      <c r="AD633" s="86"/>
      <c r="AE633" s="86"/>
      <c r="AG633" s="87"/>
      <c r="AN633" s="86"/>
      <c r="AO633" s="86"/>
      <c r="AP633" s="86"/>
      <c r="AQ633" s="86"/>
      <c r="AR633" s="86"/>
      <c r="AS633" s="86"/>
      <c r="AT633" s="86"/>
      <c r="AU633" s="86"/>
    </row>
    <row r="634" spans="3:48" x14ac:dyDescent="0.2">
      <c r="C634" s="18"/>
      <c r="D634" s="18"/>
      <c r="Q634" s="1"/>
      <c r="AA634" s="86"/>
      <c r="AB634" s="86"/>
      <c r="AC634" s="86"/>
      <c r="AD634" s="86"/>
      <c r="AE634" s="86"/>
      <c r="AG634" s="87"/>
      <c r="AN634" s="86"/>
      <c r="AO634" s="86"/>
      <c r="AP634" s="86"/>
      <c r="AQ634" s="86"/>
      <c r="AR634" s="86"/>
      <c r="AS634" s="86"/>
      <c r="AT634" s="86"/>
      <c r="AU634" s="86"/>
    </row>
    <row r="635" spans="3:48" x14ac:dyDescent="0.2">
      <c r="C635" s="18"/>
      <c r="D635" s="18"/>
      <c r="Q635" s="1"/>
      <c r="AA635" s="86"/>
      <c r="AB635" s="86"/>
      <c r="AC635" s="86"/>
      <c r="AD635" s="86"/>
      <c r="AE635" s="86"/>
      <c r="AG635" s="87"/>
      <c r="AN635" s="86"/>
      <c r="AO635" s="86"/>
      <c r="AP635" s="86"/>
      <c r="AQ635" s="86"/>
      <c r="AR635" s="86"/>
      <c r="AS635" s="86"/>
      <c r="AT635" s="86"/>
      <c r="AU635" s="86"/>
    </row>
    <row r="636" spans="3:48" x14ac:dyDescent="0.2">
      <c r="C636" s="18"/>
      <c r="D636" s="18"/>
      <c r="Q636" s="1"/>
      <c r="AA636" s="86"/>
      <c r="AB636" s="86"/>
      <c r="AC636" s="86"/>
      <c r="AD636" s="86"/>
      <c r="AE636" s="86"/>
      <c r="AG636" s="87"/>
      <c r="AN636" s="86"/>
      <c r="AO636" s="86"/>
      <c r="AP636" s="86"/>
      <c r="AQ636" s="86"/>
      <c r="AR636" s="86"/>
      <c r="AS636" s="86"/>
      <c r="AT636" s="86"/>
      <c r="AU636" s="86"/>
    </row>
    <row r="637" spans="3:48" x14ac:dyDescent="0.2">
      <c r="C637" s="18"/>
      <c r="D637" s="18"/>
      <c r="Q637" s="1"/>
      <c r="AA637" s="86"/>
      <c r="AB637" s="86"/>
      <c r="AC637" s="86"/>
      <c r="AD637" s="86"/>
      <c r="AE637" s="86"/>
      <c r="AG637" s="87"/>
      <c r="AN637" s="86"/>
      <c r="AO637" s="86"/>
      <c r="AP637" s="86"/>
      <c r="AQ637" s="86"/>
      <c r="AR637" s="86"/>
      <c r="AS637" s="86"/>
      <c r="AT637" s="86"/>
      <c r="AU637" s="86"/>
    </row>
    <row r="638" spans="3:48" x14ac:dyDescent="0.2">
      <c r="C638" s="18"/>
      <c r="D638" s="18"/>
      <c r="Q638" s="1"/>
      <c r="AA638" s="86"/>
      <c r="AB638" s="86"/>
      <c r="AC638" s="86"/>
      <c r="AD638" s="86"/>
      <c r="AE638" s="86"/>
      <c r="AG638" s="87"/>
      <c r="AN638" s="86"/>
      <c r="AO638" s="86"/>
      <c r="AP638" s="86"/>
      <c r="AQ638" s="86"/>
      <c r="AR638" s="86"/>
      <c r="AS638" s="86"/>
      <c r="AT638" s="86"/>
      <c r="AU638" s="86"/>
    </row>
    <row r="639" spans="3:48" x14ac:dyDescent="0.2">
      <c r="C639" s="18"/>
      <c r="D639" s="18"/>
      <c r="Q639" s="1"/>
      <c r="AA639" s="86"/>
      <c r="AB639" s="86"/>
      <c r="AC639" s="86"/>
      <c r="AD639" s="86"/>
      <c r="AE639" s="86"/>
      <c r="AG639" s="87"/>
      <c r="AN639" s="86"/>
      <c r="AO639" s="86"/>
      <c r="AP639" s="86"/>
      <c r="AQ639" s="86"/>
      <c r="AR639" s="86"/>
      <c r="AS639" s="86"/>
      <c r="AT639" s="86"/>
      <c r="AU639" s="86"/>
    </row>
    <row r="640" spans="3:48" x14ac:dyDescent="0.2">
      <c r="C640" s="18"/>
      <c r="D640" s="18"/>
      <c r="Q640" s="1"/>
      <c r="AA640" s="86"/>
      <c r="AB640" s="86"/>
      <c r="AC640" s="86"/>
      <c r="AD640" s="86"/>
      <c r="AE640" s="86"/>
      <c r="AG640" s="87"/>
      <c r="AN640" s="86"/>
      <c r="AO640" s="86"/>
      <c r="AP640" s="86"/>
      <c r="AQ640" s="86"/>
      <c r="AR640" s="86"/>
      <c r="AS640" s="86"/>
      <c r="AT640" s="86"/>
      <c r="AU640" s="86"/>
    </row>
    <row r="641" spans="3:64" x14ac:dyDescent="0.2">
      <c r="C641" s="18"/>
      <c r="D641" s="18"/>
      <c r="Q641" s="1"/>
      <c r="AA641" s="86"/>
      <c r="AB641" s="86"/>
      <c r="AC641" s="86"/>
      <c r="AD641" s="86"/>
      <c r="AE641" s="86"/>
      <c r="AG641" s="87"/>
      <c r="AN641" s="86"/>
      <c r="AO641" s="86"/>
      <c r="AP641" s="86"/>
      <c r="AQ641" s="86"/>
      <c r="AR641" s="86"/>
      <c r="AS641" s="86"/>
      <c r="AT641" s="86"/>
      <c r="AU641" s="86"/>
    </row>
    <row r="642" spans="3:64" x14ac:dyDescent="0.2">
      <c r="C642" s="18"/>
      <c r="D642" s="18"/>
      <c r="Q642" s="1"/>
      <c r="AA642" s="86"/>
      <c r="AB642" s="86"/>
      <c r="AC642" s="86"/>
      <c r="AD642" s="86"/>
      <c r="AE642" s="86"/>
      <c r="AG642" s="87"/>
      <c r="AN642" s="86"/>
      <c r="AO642" s="86"/>
      <c r="AP642" s="86"/>
      <c r="AQ642" s="86"/>
      <c r="AR642" s="86"/>
      <c r="AS642" s="86"/>
      <c r="AT642" s="86"/>
      <c r="AU642" s="86"/>
    </row>
    <row r="643" spans="3:64" x14ac:dyDescent="0.2">
      <c r="C643" s="18"/>
      <c r="D643" s="18"/>
      <c r="Q643" s="1"/>
      <c r="AA643" s="86"/>
      <c r="AB643" s="86"/>
      <c r="AC643" s="86"/>
      <c r="AD643" s="86"/>
      <c r="AE643" s="86"/>
      <c r="AG643" s="87"/>
      <c r="AN643" s="86"/>
      <c r="AO643" s="86"/>
      <c r="AP643" s="86"/>
      <c r="AQ643" s="86"/>
      <c r="AR643" s="86"/>
      <c r="AS643" s="86"/>
      <c r="AT643" s="86"/>
      <c r="AU643" s="86"/>
    </row>
    <row r="644" spans="3:64" x14ac:dyDescent="0.2">
      <c r="C644" s="18"/>
      <c r="D644" s="18"/>
      <c r="Q644" s="1"/>
      <c r="AA644" s="86"/>
      <c r="AB644" s="86"/>
      <c r="AC644" s="86"/>
      <c r="AD644" s="86"/>
      <c r="AE644" s="86"/>
      <c r="AG644" s="87"/>
      <c r="AN644" s="86"/>
      <c r="AO644" s="86"/>
      <c r="AP644" s="86"/>
      <c r="AQ644" s="86"/>
      <c r="AR644" s="86"/>
      <c r="AS644" s="86"/>
      <c r="AT644" s="86"/>
      <c r="AU644" s="86"/>
    </row>
    <row r="645" spans="3:64" x14ac:dyDescent="0.2">
      <c r="C645" s="18"/>
      <c r="D645" s="18"/>
      <c r="Q645" s="1"/>
      <c r="AA645" s="86"/>
      <c r="AB645" s="86"/>
      <c r="AC645" s="86"/>
      <c r="AD645" s="86"/>
      <c r="AE645" s="86"/>
      <c r="AG645" s="87"/>
      <c r="AN645" s="86"/>
      <c r="AO645" s="86"/>
      <c r="AP645" s="86"/>
      <c r="AQ645" s="86"/>
      <c r="AR645" s="86"/>
      <c r="AS645" s="86"/>
      <c r="AT645" s="86"/>
      <c r="AU645" s="86"/>
    </row>
    <row r="646" spans="3:64" x14ac:dyDescent="0.2">
      <c r="C646" s="18"/>
      <c r="D646" s="18"/>
      <c r="Q646" s="1"/>
      <c r="AA646" s="86"/>
      <c r="AB646" s="86"/>
      <c r="AC646" s="86"/>
      <c r="AD646" s="86"/>
      <c r="AE646" s="86"/>
      <c r="AG646" s="87"/>
      <c r="AN646" s="86"/>
      <c r="AO646" s="86"/>
      <c r="AP646" s="86"/>
      <c r="AQ646" s="86"/>
      <c r="AR646" s="86"/>
      <c r="AS646" s="86"/>
      <c r="AT646" s="86"/>
      <c r="AU646" s="86"/>
    </row>
    <row r="647" spans="3:64" x14ac:dyDescent="0.2">
      <c r="C647" s="18"/>
      <c r="D647" s="18"/>
      <c r="Q647" s="1"/>
      <c r="AA647" s="86"/>
      <c r="AB647" s="86"/>
      <c r="AC647" s="86"/>
      <c r="AD647" s="86"/>
      <c r="AE647" s="86"/>
      <c r="AG647" s="87"/>
      <c r="AN647" s="86"/>
      <c r="AO647" s="86"/>
      <c r="AP647" s="86"/>
      <c r="AQ647" s="86"/>
      <c r="AR647" s="86"/>
      <c r="AS647" s="86"/>
      <c r="AT647" s="86"/>
      <c r="AU647" s="86"/>
    </row>
    <row r="648" spans="3:64" x14ac:dyDescent="0.2">
      <c r="C648" s="18"/>
      <c r="D648" s="18"/>
      <c r="Q648" s="1"/>
      <c r="AA648" s="86"/>
      <c r="AB648" s="86"/>
      <c r="AC648" s="86"/>
      <c r="AD648" s="86"/>
      <c r="AE648" s="86"/>
      <c r="AG648" s="87"/>
      <c r="AN648" s="86"/>
      <c r="AO648" s="86"/>
      <c r="AP648" s="86"/>
      <c r="AQ648" s="86"/>
      <c r="AR648" s="86"/>
      <c r="AS648" s="86"/>
      <c r="AT648" s="86"/>
      <c r="AU648" s="86"/>
    </row>
    <row r="649" spans="3:64" x14ac:dyDescent="0.2">
      <c r="C649" s="18"/>
      <c r="D649" s="18"/>
      <c r="Q649" s="1"/>
      <c r="AA649" s="86"/>
      <c r="AB649" s="86"/>
      <c r="AC649" s="86"/>
      <c r="AD649" s="86"/>
      <c r="AE649" s="86"/>
      <c r="AG649" s="87"/>
      <c r="AN649" s="86"/>
      <c r="AO649" s="86"/>
      <c r="AP649" s="86"/>
      <c r="AQ649" s="86"/>
      <c r="AR649" s="86"/>
      <c r="AS649" s="86"/>
      <c r="AT649" s="86"/>
      <c r="AU649" s="86"/>
      <c r="AV649" s="86"/>
      <c r="AW649" s="86"/>
      <c r="AX649" s="86"/>
      <c r="AY649" s="86"/>
      <c r="AZ649" s="86"/>
      <c r="BA649" s="86"/>
      <c r="BB649" s="86"/>
      <c r="BC649" s="86"/>
      <c r="BD649" s="86"/>
      <c r="BE649" s="86"/>
      <c r="BF649" s="86"/>
      <c r="BG649" s="86"/>
      <c r="BH649" s="86"/>
      <c r="BI649" s="86"/>
      <c r="BJ649" s="86"/>
      <c r="BK649" s="86"/>
      <c r="BL649" s="86"/>
    </row>
    <row r="650" spans="3:64" x14ac:dyDescent="0.2">
      <c r="C650" s="18"/>
      <c r="D650" s="18"/>
      <c r="Q650" s="1"/>
      <c r="AA650" s="86"/>
      <c r="AB650" s="86"/>
      <c r="AC650" s="86"/>
      <c r="AD650" s="86"/>
      <c r="AE650" s="86"/>
      <c r="AG650" s="87"/>
      <c r="AN650" s="86"/>
      <c r="AO650" s="86"/>
      <c r="AP650" s="86"/>
      <c r="AQ650" s="86"/>
      <c r="AR650" s="86"/>
      <c r="AS650" s="86"/>
      <c r="AT650" s="86"/>
      <c r="AU650" s="86"/>
    </row>
    <row r="651" spans="3:64" x14ac:dyDescent="0.2">
      <c r="C651" s="18"/>
      <c r="D651" s="18"/>
      <c r="Q651" s="1"/>
      <c r="AA651" s="86"/>
      <c r="AB651" s="86"/>
      <c r="AC651" s="86"/>
      <c r="AD651" s="86"/>
      <c r="AE651" s="86"/>
      <c r="AG651" s="87"/>
      <c r="AN651" s="86"/>
      <c r="AO651" s="86"/>
      <c r="AP651" s="86"/>
      <c r="AQ651" s="86"/>
      <c r="AR651" s="86"/>
      <c r="AS651" s="86"/>
      <c r="AT651" s="86"/>
      <c r="AU651" s="86"/>
    </row>
    <row r="652" spans="3:64" x14ac:dyDescent="0.2">
      <c r="C652" s="18"/>
      <c r="D652" s="18"/>
      <c r="Q652" s="1"/>
      <c r="AA652" s="86"/>
      <c r="AB652" s="86"/>
      <c r="AC652" s="86"/>
      <c r="AD652" s="86"/>
      <c r="AE652" s="86"/>
      <c r="AG652" s="87"/>
      <c r="AN652" s="86"/>
      <c r="AO652" s="86"/>
      <c r="AP652" s="86"/>
      <c r="AQ652" s="86"/>
      <c r="AR652" s="86"/>
      <c r="AS652" s="86"/>
      <c r="AT652" s="86"/>
      <c r="AU652" s="86"/>
    </row>
    <row r="653" spans="3:64" x14ac:dyDescent="0.2">
      <c r="C653" s="18"/>
      <c r="D653" s="18"/>
      <c r="Q653" s="1"/>
      <c r="AA653" s="86"/>
      <c r="AB653" s="86"/>
      <c r="AC653" s="86"/>
      <c r="AD653" s="86"/>
      <c r="AE653" s="86"/>
      <c r="AG653" s="87"/>
      <c r="AN653" s="86"/>
      <c r="AO653" s="86"/>
      <c r="AP653" s="86"/>
      <c r="AQ653" s="86"/>
      <c r="AR653" s="86"/>
      <c r="AS653" s="86"/>
      <c r="AT653" s="86"/>
      <c r="AU653" s="86"/>
    </row>
    <row r="654" spans="3:64" x14ac:dyDescent="0.2">
      <c r="C654" s="18"/>
      <c r="D654" s="18"/>
      <c r="Q654" s="1"/>
      <c r="AA654" s="86"/>
      <c r="AB654" s="86"/>
      <c r="AC654" s="86"/>
      <c r="AD654" s="86"/>
      <c r="AE654" s="86"/>
      <c r="AG654" s="87"/>
      <c r="AN654" s="86"/>
      <c r="AO654" s="86"/>
      <c r="AP654" s="86"/>
      <c r="AQ654" s="86"/>
      <c r="AR654" s="86"/>
      <c r="AS654" s="86"/>
      <c r="AT654" s="86"/>
      <c r="AU654" s="86"/>
      <c r="AV654" s="86"/>
      <c r="AW654" s="86"/>
      <c r="AX654" s="86"/>
      <c r="AY654" s="86"/>
      <c r="AZ654" s="86"/>
      <c r="BA654" s="86"/>
      <c r="BB654" s="86"/>
      <c r="BC654" s="86"/>
      <c r="BD654" s="86"/>
      <c r="BE654" s="86"/>
      <c r="BF654" s="86"/>
      <c r="BG654" s="86"/>
      <c r="BH654" s="86"/>
      <c r="BI654" s="86"/>
      <c r="BJ654" s="86"/>
      <c r="BK654" s="86"/>
      <c r="BL654" s="86"/>
    </row>
    <row r="655" spans="3:64" x14ac:dyDescent="0.2">
      <c r="C655" s="18"/>
      <c r="D655" s="18"/>
      <c r="Q655" s="1"/>
      <c r="AA655" s="86"/>
      <c r="AB655" s="86"/>
      <c r="AC655" s="86"/>
      <c r="AD655" s="86"/>
      <c r="AE655" s="86"/>
      <c r="AG655" s="87"/>
      <c r="AN655" s="86"/>
      <c r="AO655" s="86"/>
      <c r="AP655" s="86"/>
      <c r="AQ655" s="86"/>
      <c r="AR655" s="86"/>
      <c r="AS655" s="86"/>
      <c r="AT655" s="86"/>
      <c r="AU655" s="86"/>
    </row>
    <row r="656" spans="3:64" x14ac:dyDescent="0.2">
      <c r="C656" s="18"/>
      <c r="D656" s="18"/>
      <c r="Q656" s="1"/>
      <c r="AA656" s="86"/>
      <c r="AB656" s="86"/>
      <c r="AC656" s="86"/>
      <c r="AD656" s="86"/>
      <c r="AE656" s="86"/>
      <c r="AG656" s="87"/>
      <c r="AN656" s="86"/>
      <c r="AO656" s="86"/>
      <c r="AP656" s="86"/>
      <c r="AQ656" s="86"/>
      <c r="AR656" s="86"/>
      <c r="AS656" s="86"/>
      <c r="AT656" s="86"/>
      <c r="AU656" s="86"/>
    </row>
    <row r="657" spans="3:50" x14ac:dyDescent="0.2">
      <c r="C657" s="18"/>
      <c r="D657" s="18"/>
      <c r="Q657" s="1"/>
      <c r="AA657" s="86"/>
      <c r="AB657" s="86"/>
      <c r="AC657" s="86"/>
      <c r="AD657" s="86"/>
      <c r="AE657" s="86"/>
      <c r="AG657" s="87"/>
      <c r="AN657" s="86"/>
      <c r="AO657" s="86"/>
      <c r="AP657" s="86"/>
      <c r="AQ657" s="86"/>
      <c r="AR657" s="86"/>
      <c r="AS657" s="86"/>
      <c r="AT657" s="86"/>
      <c r="AU657" s="86"/>
    </row>
    <row r="658" spans="3:50" x14ac:dyDescent="0.2">
      <c r="C658" s="18"/>
      <c r="D658" s="18"/>
      <c r="Q658" s="1"/>
      <c r="AA658" s="86"/>
      <c r="AB658" s="86"/>
      <c r="AC658" s="86"/>
      <c r="AD658" s="86"/>
      <c r="AE658" s="86"/>
      <c r="AG658" s="87"/>
      <c r="AN658" s="86"/>
      <c r="AO658" s="86"/>
      <c r="AP658" s="86"/>
      <c r="AQ658" s="86"/>
      <c r="AR658" s="86"/>
      <c r="AS658" s="86"/>
      <c r="AT658" s="86"/>
      <c r="AU658" s="86"/>
    </row>
    <row r="659" spans="3:50" x14ac:dyDescent="0.2">
      <c r="C659" s="18"/>
      <c r="D659" s="18"/>
      <c r="Q659" s="1"/>
      <c r="AA659" s="86"/>
      <c r="AB659" s="86"/>
      <c r="AC659" s="86"/>
      <c r="AD659" s="86"/>
      <c r="AE659" s="86"/>
      <c r="AG659" s="87"/>
      <c r="AN659" s="86"/>
      <c r="AO659" s="86"/>
      <c r="AP659" s="86"/>
      <c r="AQ659" s="86"/>
      <c r="AR659" s="86"/>
      <c r="AS659" s="86"/>
      <c r="AT659" s="86"/>
      <c r="AU659" s="86"/>
      <c r="AV659" s="86"/>
      <c r="AX659" s="86"/>
    </row>
    <row r="660" spans="3:50" x14ac:dyDescent="0.2">
      <c r="C660" s="18"/>
      <c r="D660" s="18"/>
      <c r="Q660" s="1"/>
      <c r="AA660" s="86"/>
      <c r="AB660" s="86"/>
      <c r="AC660" s="86"/>
      <c r="AD660" s="86"/>
      <c r="AE660" s="86"/>
      <c r="AG660" s="87"/>
      <c r="AN660" s="86"/>
      <c r="AO660" s="86"/>
      <c r="AP660" s="86"/>
      <c r="AQ660" s="86"/>
      <c r="AR660" s="86"/>
      <c r="AS660" s="86"/>
      <c r="AT660" s="86"/>
      <c r="AU660" s="86"/>
    </row>
    <row r="661" spans="3:50" x14ac:dyDescent="0.2">
      <c r="C661" s="18"/>
      <c r="D661" s="18"/>
      <c r="Q661" s="1"/>
      <c r="AA661" s="86"/>
      <c r="AB661" s="86"/>
      <c r="AC661" s="86"/>
      <c r="AD661" s="86"/>
      <c r="AE661" s="86"/>
      <c r="AG661" s="87"/>
      <c r="AN661" s="86"/>
      <c r="AO661" s="86"/>
      <c r="AP661" s="86"/>
      <c r="AQ661" s="86"/>
      <c r="AR661" s="86"/>
      <c r="AS661" s="86"/>
      <c r="AT661" s="86"/>
      <c r="AU661" s="86"/>
    </row>
    <row r="662" spans="3:50" x14ac:dyDescent="0.2">
      <c r="C662" s="18"/>
      <c r="D662" s="18"/>
      <c r="Q662" s="1"/>
      <c r="AA662" s="86"/>
      <c r="AB662" s="86"/>
      <c r="AC662" s="86"/>
      <c r="AD662" s="86"/>
      <c r="AE662" s="86"/>
      <c r="AG662" s="87"/>
      <c r="AN662" s="86"/>
      <c r="AO662" s="86"/>
      <c r="AP662" s="86"/>
      <c r="AQ662" s="86"/>
      <c r="AR662" s="86"/>
      <c r="AS662" s="86"/>
      <c r="AT662" s="86"/>
      <c r="AU662" s="86"/>
    </row>
    <row r="663" spans="3:50" x14ac:dyDescent="0.2">
      <c r="C663" s="18"/>
      <c r="D663" s="18"/>
      <c r="Q663" s="1"/>
      <c r="AA663" s="86"/>
      <c r="AB663" s="86"/>
      <c r="AC663" s="86"/>
      <c r="AD663" s="86"/>
      <c r="AE663" s="86"/>
      <c r="AG663" s="87"/>
      <c r="AN663" s="86"/>
      <c r="AO663" s="86"/>
      <c r="AP663" s="86"/>
      <c r="AQ663" s="86"/>
      <c r="AR663" s="86"/>
      <c r="AS663" s="86"/>
      <c r="AT663" s="86"/>
      <c r="AU663" s="86"/>
    </row>
    <row r="664" spans="3:50" x14ac:dyDescent="0.2">
      <c r="C664" s="18"/>
      <c r="D664" s="18"/>
      <c r="Q664" s="1"/>
      <c r="AA664" s="86"/>
      <c r="AB664" s="86"/>
      <c r="AC664" s="86"/>
      <c r="AD664" s="86"/>
      <c r="AE664" s="86"/>
      <c r="AG664" s="87"/>
      <c r="AN664" s="86"/>
      <c r="AO664" s="86"/>
      <c r="AP664" s="86"/>
      <c r="AQ664" s="86"/>
      <c r="AR664" s="86"/>
      <c r="AS664" s="86"/>
      <c r="AT664" s="86"/>
      <c r="AU664" s="86"/>
    </row>
    <row r="665" spans="3:50" x14ac:dyDescent="0.2">
      <c r="C665" s="18"/>
      <c r="D665" s="18"/>
      <c r="Q665" s="1"/>
      <c r="AA665" s="86"/>
      <c r="AB665" s="86"/>
      <c r="AC665" s="86"/>
      <c r="AD665" s="86"/>
      <c r="AE665" s="86"/>
      <c r="AG665" s="87"/>
      <c r="AN665" s="86"/>
      <c r="AO665" s="86"/>
      <c r="AP665" s="86"/>
      <c r="AQ665" s="86"/>
      <c r="AR665" s="86"/>
      <c r="AS665" s="86"/>
      <c r="AT665" s="86"/>
      <c r="AU665" s="86"/>
    </row>
    <row r="666" spans="3:50" x14ac:dyDescent="0.2">
      <c r="C666" s="18"/>
      <c r="D666" s="18"/>
      <c r="Q666" s="1"/>
      <c r="AA666" s="86"/>
      <c r="AB666" s="86"/>
      <c r="AC666" s="86"/>
      <c r="AD666" s="86"/>
      <c r="AE666" s="86"/>
      <c r="AG666" s="87"/>
      <c r="AN666" s="86"/>
      <c r="AO666" s="86"/>
      <c r="AP666" s="86"/>
      <c r="AQ666" s="86"/>
      <c r="AR666" s="86"/>
      <c r="AS666" s="86"/>
      <c r="AT666" s="86"/>
      <c r="AU666" s="86"/>
    </row>
    <row r="667" spans="3:50" x14ac:dyDescent="0.2">
      <c r="C667" s="18"/>
      <c r="D667" s="18"/>
      <c r="Q667" s="1"/>
      <c r="AA667" s="86"/>
      <c r="AB667" s="86"/>
      <c r="AC667" s="86"/>
      <c r="AD667" s="86"/>
      <c r="AE667" s="86"/>
      <c r="AG667" s="87"/>
      <c r="AN667" s="86"/>
      <c r="AO667" s="86"/>
      <c r="AP667" s="86"/>
      <c r="AQ667" s="86"/>
      <c r="AR667" s="86"/>
      <c r="AS667" s="86"/>
      <c r="AT667" s="86"/>
      <c r="AU667" s="86"/>
    </row>
    <row r="668" spans="3:50" x14ac:dyDescent="0.2">
      <c r="C668" s="18"/>
      <c r="D668" s="18"/>
      <c r="Q668" s="1"/>
      <c r="AA668" s="86"/>
      <c r="AB668" s="86"/>
      <c r="AC668" s="86"/>
      <c r="AD668" s="86"/>
      <c r="AE668" s="86"/>
      <c r="AG668" s="87"/>
      <c r="AN668" s="86"/>
      <c r="AO668" s="86"/>
      <c r="AP668" s="86"/>
      <c r="AQ668" s="86"/>
      <c r="AR668" s="86"/>
      <c r="AS668" s="86"/>
      <c r="AT668" s="86"/>
      <c r="AU668" s="86"/>
    </row>
    <row r="669" spans="3:50" x14ac:dyDescent="0.2">
      <c r="C669" s="18"/>
      <c r="D669" s="18"/>
      <c r="Q669" s="1"/>
      <c r="AA669" s="86"/>
      <c r="AB669" s="86"/>
      <c r="AC669" s="86"/>
      <c r="AD669" s="86"/>
      <c r="AE669" s="86"/>
      <c r="AG669" s="87"/>
      <c r="AN669" s="86"/>
      <c r="AO669" s="86"/>
      <c r="AP669" s="86"/>
      <c r="AQ669" s="86"/>
      <c r="AR669" s="86"/>
      <c r="AS669" s="86"/>
      <c r="AT669" s="86"/>
      <c r="AU669" s="86"/>
    </row>
    <row r="670" spans="3:50" x14ac:dyDescent="0.2">
      <c r="C670" s="18"/>
      <c r="D670" s="18"/>
      <c r="Q670" s="1"/>
      <c r="AA670" s="86"/>
      <c r="AB670" s="86"/>
      <c r="AC670" s="86"/>
      <c r="AD670" s="86"/>
      <c r="AE670" s="86"/>
      <c r="AG670" s="87"/>
      <c r="AN670" s="86"/>
      <c r="AO670" s="86"/>
      <c r="AP670" s="86"/>
      <c r="AQ670" s="86"/>
      <c r="AR670" s="86"/>
      <c r="AS670" s="86"/>
      <c r="AT670" s="86"/>
      <c r="AU670" s="86"/>
    </row>
    <row r="671" spans="3:50" x14ac:dyDescent="0.2">
      <c r="C671" s="18"/>
      <c r="D671" s="18"/>
      <c r="Q671" s="1"/>
      <c r="AA671" s="86"/>
      <c r="AB671" s="86"/>
      <c r="AC671" s="86"/>
      <c r="AD671" s="86"/>
      <c r="AE671" s="86"/>
      <c r="AG671" s="87"/>
      <c r="AN671" s="86"/>
      <c r="AO671" s="86"/>
      <c r="AP671" s="86"/>
      <c r="AQ671" s="86"/>
      <c r="AR671" s="86"/>
      <c r="AS671" s="86"/>
      <c r="AT671" s="86"/>
      <c r="AU671" s="86"/>
    </row>
    <row r="672" spans="3:50" x14ac:dyDescent="0.2">
      <c r="C672" s="18"/>
      <c r="D672" s="18"/>
      <c r="Q672" s="1"/>
      <c r="AA672" s="86"/>
      <c r="AB672" s="86"/>
      <c r="AC672" s="86"/>
      <c r="AD672" s="86"/>
      <c r="AE672" s="86"/>
      <c r="AG672" s="87"/>
      <c r="AN672" s="86"/>
      <c r="AO672" s="86"/>
      <c r="AP672" s="86"/>
      <c r="AQ672" s="86"/>
      <c r="AR672" s="86"/>
      <c r="AS672" s="86"/>
      <c r="AT672" s="86"/>
      <c r="AU672" s="86"/>
    </row>
    <row r="673" spans="3:64" x14ac:dyDescent="0.2">
      <c r="C673" s="18"/>
      <c r="D673" s="18"/>
      <c r="Q673" s="1"/>
      <c r="AA673" s="86"/>
      <c r="AB673" s="86"/>
      <c r="AC673" s="86"/>
      <c r="AD673" s="86"/>
      <c r="AE673" s="86"/>
      <c r="AG673" s="87"/>
      <c r="AN673" s="86"/>
      <c r="AO673" s="86"/>
      <c r="AP673" s="86"/>
      <c r="AQ673" s="86"/>
      <c r="AR673" s="86"/>
      <c r="AS673" s="86"/>
      <c r="AT673" s="86"/>
      <c r="AU673" s="86"/>
    </row>
    <row r="674" spans="3:64" x14ac:dyDescent="0.2">
      <c r="C674" s="18"/>
      <c r="D674" s="18"/>
      <c r="Q674" s="1"/>
      <c r="AA674" s="86"/>
      <c r="AB674" s="86"/>
      <c r="AC674" s="86"/>
      <c r="AD674" s="86"/>
      <c r="AE674" s="86"/>
      <c r="AG674" s="87"/>
      <c r="AN674" s="86"/>
      <c r="AO674" s="86"/>
      <c r="AP674" s="86"/>
      <c r="AQ674" s="86"/>
      <c r="AR674" s="86"/>
      <c r="AS674" s="86"/>
      <c r="AT674" s="86"/>
      <c r="AU674" s="86"/>
    </row>
    <row r="675" spans="3:64" x14ac:dyDescent="0.2">
      <c r="C675" s="18"/>
      <c r="D675" s="18"/>
      <c r="Q675" s="1"/>
      <c r="AA675" s="86"/>
      <c r="AB675" s="86"/>
      <c r="AC675" s="86"/>
      <c r="AD675" s="86"/>
      <c r="AE675" s="86"/>
      <c r="AG675" s="87"/>
      <c r="AN675" s="86"/>
      <c r="AO675" s="86"/>
      <c r="AP675" s="86"/>
      <c r="AQ675" s="86"/>
      <c r="AR675" s="86"/>
      <c r="AS675" s="86"/>
      <c r="AT675" s="86"/>
      <c r="AU675" s="86"/>
    </row>
    <row r="676" spans="3:64" x14ac:dyDescent="0.2">
      <c r="C676" s="18"/>
      <c r="D676" s="18"/>
      <c r="Q676" s="1"/>
      <c r="AA676" s="86"/>
      <c r="AB676" s="86"/>
      <c r="AC676" s="86"/>
      <c r="AD676" s="86"/>
      <c r="AE676" s="86"/>
      <c r="AG676" s="87"/>
      <c r="AN676" s="86"/>
      <c r="AO676" s="86"/>
      <c r="AP676" s="86"/>
      <c r="AQ676" s="86"/>
      <c r="AR676" s="86"/>
      <c r="AS676" s="86"/>
      <c r="AT676" s="86"/>
      <c r="AU676" s="86"/>
    </row>
    <row r="677" spans="3:64" x14ac:dyDescent="0.2">
      <c r="C677" s="18"/>
      <c r="D677" s="18"/>
      <c r="Q677" s="1"/>
      <c r="AA677" s="86"/>
      <c r="AB677" s="86"/>
      <c r="AC677" s="86"/>
      <c r="AD677" s="86"/>
      <c r="AE677" s="86"/>
      <c r="AG677" s="87"/>
      <c r="AN677" s="86"/>
      <c r="AO677" s="86"/>
      <c r="AP677" s="86"/>
      <c r="AQ677" s="86"/>
      <c r="AR677" s="86"/>
      <c r="AS677" s="86"/>
      <c r="AT677" s="86"/>
      <c r="AU677" s="86"/>
    </row>
    <row r="678" spans="3:64" x14ac:dyDescent="0.2">
      <c r="C678" s="18"/>
      <c r="D678" s="18"/>
      <c r="Q678" s="1"/>
      <c r="AA678" s="86"/>
      <c r="AB678" s="86"/>
      <c r="AC678" s="86"/>
      <c r="AD678" s="86"/>
      <c r="AE678" s="86"/>
      <c r="AG678" s="87"/>
      <c r="AN678" s="86"/>
      <c r="AO678" s="86"/>
      <c r="AP678" s="86"/>
      <c r="AQ678" s="86"/>
      <c r="AR678" s="86"/>
      <c r="AS678" s="86"/>
      <c r="AT678" s="86"/>
      <c r="AU678" s="86"/>
    </row>
    <row r="679" spans="3:64" x14ac:dyDescent="0.2">
      <c r="C679" s="18"/>
      <c r="D679" s="18"/>
      <c r="Q679" s="1"/>
      <c r="AA679" s="86"/>
      <c r="AB679" s="86"/>
      <c r="AC679" s="86"/>
      <c r="AD679" s="86"/>
      <c r="AE679" s="86"/>
      <c r="AG679" s="87"/>
      <c r="AN679" s="86"/>
      <c r="AO679" s="86"/>
      <c r="AP679" s="86"/>
      <c r="AQ679" s="86"/>
      <c r="AR679" s="86"/>
      <c r="AS679" s="86"/>
      <c r="AT679" s="86"/>
      <c r="AU679" s="86"/>
    </row>
    <row r="680" spans="3:64" x14ac:dyDescent="0.2">
      <c r="C680" s="18"/>
      <c r="D680" s="18"/>
      <c r="Q680" s="1"/>
      <c r="AA680" s="86"/>
      <c r="AB680" s="86"/>
      <c r="AC680" s="86"/>
      <c r="AD680" s="86"/>
      <c r="AE680" s="86"/>
      <c r="AG680" s="87"/>
      <c r="AN680" s="86"/>
      <c r="AO680" s="86"/>
      <c r="AP680" s="86"/>
      <c r="AQ680" s="86"/>
      <c r="AR680" s="86"/>
      <c r="AS680" s="86"/>
      <c r="AT680" s="86"/>
      <c r="AU680" s="86"/>
    </row>
    <row r="681" spans="3:64" x14ac:dyDescent="0.2">
      <c r="C681" s="18"/>
      <c r="D681" s="18"/>
      <c r="Q681" s="1"/>
      <c r="AA681" s="86"/>
      <c r="AB681" s="86"/>
      <c r="AC681" s="86"/>
      <c r="AD681" s="86"/>
      <c r="AE681" s="86"/>
      <c r="AG681" s="87"/>
      <c r="AN681" s="86"/>
      <c r="AO681" s="86"/>
      <c r="AP681" s="86"/>
      <c r="AQ681" s="86"/>
      <c r="AR681" s="86"/>
      <c r="AS681" s="86"/>
      <c r="AT681" s="86"/>
      <c r="AU681" s="86"/>
      <c r="AV681" s="86"/>
      <c r="AW681" s="86"/>
      <c r="AX681" s="86"/>
      <c r="AY681" s="86"/>
      <c r="AZ681" s="86"/>
      <c r="BA681" s="86"/>
      <c r="BB681" s="86"/>
      <c r="BC681" s="86"/>
      <c r="BD681" s="86"/>
      <c r="BE681" s="86"/>
      <c r="BF681" s="86"/>
      <c r="BG681" s="86"/>
      <c r="BH681" s="86"/>
      <c r="BI681" s="86"/>
      <c r="BJ681" s="86"/>
      <c r="BK681" s="86"/>
      <c r="BL681" s="86"/>
    </row>
    <row r="682" spans="3:64" x14ac:dyDescent="0.2">
      <c r="C682" s="18"/>
      <c r="D682" s="18"/>
      <c r="Q682" s="1"/>
      <c r="AA682" s="86"/>
      <c r="AB682" s="86"/>
      <c r="AC682" s="86"/>
      <c r="AD682" s="86"/>
      <c r="AE682" s="86"/>
      <c r="AG682" s="87"/>
      <c r="AN682" s="86"/>
      <c r="AO682" s="86"/>
      <c r="AP682" s="86"/>
      <c r="AQ682" s="86"/>
      <c r="AR682" s="86"/>
      <c r="AS682" s="86"/>
      <c r="AT682" s="86"/>
      <c r="AU682" s="86"/>
    </row>
    <row r="683" spans="3:64" x14ac:dyDescent="0.2">
      <c r="C683" s="18"/>
      <c r="D683" s="18"/>
      <c r="Q683" s="1"/>
      <c r="AA683" s="86"/>
      <c r="AB683" s="86"/>
      <c r="AC683" s="86"/>
      <c r="AD683" s="86"/>
      <c r="AE683" s="86"/>
      <c r="AG683" s="87"/>
      <c r="AN683" s="86"/>
      <c r="AO683" s="86"/>
      <c r="AP683" s="86"/>
      <c r="AQ683" s="86"/>
      <c r="AR683" s="86"/>
      <c r="AS683" s="86"/>
      <c r="AT683" s="86"/>
      <c r="AU683" s="86"/>
    </row>
    <row r="684" spans="3:64" x14ac:dyDescent="0.2">
      <c r="C684" s="18"/>
      <c r="D684" s="18"/>
      <c r="Q684" s="1"/>
      <c r="AA684" s="86"/>
      <c r="AB684" s="86"/>
      <c r="AC684" s="86"/>
      <c r="AD684" s="86"/>
      <c r="AE684" s="86"/>
      <c r="AG684" s="87"/>
      <c r="AN684" s="86"/>
      <c r="AO684" s="86"/>
      <c r="AP684" s="86"/>
      <c r="AQ684" s="86"/>
      <c r="AR684" s="86"/>
      <c r="AS684" s="86"/>
      <c r="AT684" s="86"/>
      <c r="AU684" s="86"/>
    </row>
    <row r="685" spans="3:64" x14ac:dyDescent="0.2">
      <c r="C685" s="18"/>
      <c r="D685" s="18"/>
      <c r="Q685" s="1"/>
      <c r="AA685" s="86"/>
      <c r="AB685" s="86"/>
      <c r="AC685" s="86"/>
      <c r="AD685" s="86"/>
      <c r="AE685" s="86"/>
      <c r="AG685" s="87"/>
      <c r="AN685" s="86"/>
      <c r="AO685" s="86"/>
      <c r="AP685" s="86"/>
      <c r="AQ685" s="86"/>
      <c r="AR685" s="86"/>
      <c r="AS685" s="86"/>
      <c r="AT685" s="86"/>
      <c r="AU685" s="86"/>
    </row>
    <row r="686" spans="3:64" x14ac:dyDescent="0.2">
      <c r="C686" s="18"/>
      <c r="D686" s="18"/>
      <c r="Q686" s="1"/>
      <c r="AA686" s="86"/>
      <c r="AB686" s="86"/>
      <c r="AC686" s="86"/>
      <c r="AD686" s="86"/>
      <c r="AE686" s="86"/>
      <c r="AG686" s="87"/>
      <c r="AN686" s="86"/>
      <c r="AO686" s="86"/>
      <c r="AP686" s="86"/>
      <c r="AQ686" s="86"/>
      <c r="AR686" s="86"/>
      <c r="AS686" s="86"/>
      <c r="AT686" s="86"/>
      <c r="AU686" s="86"/>
    </row>
    <row r="687" spans="3:64" x14ac:dyDescent="0.2">
      <c r="C687" s="18"/>
      <c r="D687" s="18"/>
      <c r="Q687" s="1"/>
      <c r="AA687" s="86"/>
      <c r="AB687" s="86"/>
      <c r="AC687" s="86"/>
      <c r="AD687" s="86"/>
      <c r="AE687" s="86"/>
      <c r="AG687" s="87"/>
      <c r="AN687" s="86"/>
      <c r="AO687" s="86"/>
      <c r="AP687" s="86"/>
      <c r="AQ687" s="86"/>
      <c r="AR687" s="86"/>
      <c r="AS687" s="86"/>
      <c r="AT687" s="86"/>
      <c r="AU687" s="86"/>
    </row>
    <row r="688" spans="3:64" x14ac:dyDescent="0.2">
      <c r="C688" s="18"/>
      <c r="D688" s="18"/>
      <c r="Q688" s="1"/>
      <c r="AA688" s="86"/>
      <c r="AB688" s="86"/>
      <c r="AC688" s="86"/>
      <c r="AD688" s="86"/>
      <c r="AE688" s="86"/>
      <c r="AG688" s="87"/>
      <c r="AN688" s="86"/>
      <c r="AO688" s="86"/>
      <c r="AP688" s="86"/>
      <c r="AQ688" s="86"/>
      <c r="AR688" s="86"/>
      <c r="AS688" s="86"/>
      <c r="AT688" s="86"/>
      <c r="AU688" s="86"/>
    </row>
    <row r="689" spans="3:47" x14ac:dyDescent="0.2">
      <c r="C689" s="18"/>
      <c r="D689" s="18"/>
      <c r="Q689" s="1"/>
      <c r="AA689" s="86"/>
      <c r="AB689" s="86"/>
      <c r="AC689" s="86"/>
      <c r="AD689" s="86"/>
      <c r="AE689" s="86"/>
      <c r="AG689" s="87"/>
      <c r="AN689" s="86"/>
      <c r="AO689" s="86"/>
      <c r="AP689" s="86"/>
      <c r="AQ689" s="86"/>
      <c r="AR689" s="86"/>
      <c r="AS689" s="86"/>
      <c r="AT689" s="86"/>
      <c r="AU689" s="86"/>
    </row>
    <row r="690" spans="3:47" x14ac:dyDescent="0.2">
      <c r="C690" s="18"/>
      <c r="D690" s="18"/>
      <c r="Q690" s="1"/>
      <c r="AA690" s="86"/>
      <c r="AB690" s="86"/>
      <c r="AC690" s="86"/>
      <c r="AD690" s="86"/>
      <c r="AE690" s="86"/>
      <c r="AG690" s="87"/>
      <c r="AN690" s="86"/>
      <c r="AO690" s="86"/>
      <c r="AP690" s="86"/>
      <c r="AQ690" s="86"/>
      <c r="AR690" s="86"/>
      <c r="AS690" s="86"/>
      <c r="AT690" s="86"/>
      <c r="AU690" s="86"/>
    </row>
    <row r="691" spans="3:47" x14ac:dyDescent="0.2">
      <c r="C691" s="18"/>
      <c r="D691" s="18"/>
      <c r="Q691" s="1"/>
      <c r="AA691" s="86"/>
      <c r="AB691" s="86"/>
      <c r="AC691" s="86"/>
      <c r="AD691" s="86"/>
      <c r="AE691" s="86"/>
      <c r="AG691" s="87"/>
      <c r="AN691" s="86"/>
      <c r="AO691" s="86"/>
      <c r="AP691" s="86"/>
      <c r="AQ691" s="86"/>
      <c r="AR691" s="86"/>
      <c r="AS691" s="86"/>
      <c r="AT691" s="86"/>
      <c r="AU691" s="86"/>
    </row>
    <row r="692" spans="3:47" x14ac:dyDescent="0.2">
      <c r="C692" s="18"/>
      <c r="D692" s="18"/>
      <c r="Q692" s="1"/>
      <c r="AA692" s="86"/>
      <c r="AB692" s="86"/>
      <c r="AC692" s="86"/>
      <c r="AD692" s="86"/>
      <c r="AE692" s="86"/>
      <c r="AG692" s="87"/>
      <c r="AN692" s="86"/>
      <c r="AO692" s="86"/>
      <c r="AP692" s="86"/>
      <c r="AQ692" s="86"/>
      <c r="AR692" s="86"/>
      <c r="AS692" s="86"/>
      <c r="AT692" s="86"/>
      <c r="AU692" s="86"/>
    </row>
    <row r="693" spans="3:47" x14ac:dyDescent="0.2">
      <c r="C693" s="18"/>
      <c r="D693" s="18"/>
      <c r="Q693" s="1"/>
      <c r="AA693" s="86"/>
      <c r="AB693" s="86"/>
      <c r="AC693" s="86"/>
      <c r="AD693" s="86"/>
      <c r="AE693" s="86"/>
      <c r="AG693" s="87"/>
      <c r="AN693" s="86"/>
      <c r="AO693" s="86"/>
      <c r="AP693" s="86"/>
      <c r="AQ693" s="86"/>
      <c r="AR693" s="86"/>
      <c r="AS693" s="86"/>
      <c r="AT693" s="86"/>
      <c r="AU693" s="86"/>
    </row>
    <row r="694" spans="3:47" x14ac:dyDescent="0.2">
      <c r="C694" s="18"/>
      <c r="D694" s="18"/>
      <c r="Q694" s="1"/>
      <c r="AA694" s="86"/>
      <c r="AB694" s="86"/>
      <c r="AC694" s="86"/>
      <c r="AD694" s="86"/>
      <c r="AE694" s="86"/>
      <c r="AG694" s="87"/>
      <c r="AN694" s="86"/>
      <c r="AO694" s="86"/>
      <c r="AP694" s="86"/>
      <c r="AQ694" s="86"/>
      <c r="AR694" s="86"/>
      <c r="AS694" s="86"/>
      <c r="AT694" s="86"/>
      <c r="AU694" s="86"/>
    </row>
    <row r="695" spans="3:47" x14ac:dyDescent="0.2">
      <c r="C695" s="18"/>
      <c r="D695" s="18"/>
      <c r="Q695" s="1"/>
      <c r="AA695" s="86"/>
      <c r="AB695" s="86"/>
      <c r="AC695" s="86"/>
      <c r="AD695" s="86"/>
      <c r="AE695" s="86"/>
      <c r="AG695" s="87"/>
      <c r="AN695" s="86"/>
      <c r="AO695" s="86"/>
      <c r="AP695" s="86"/>
      <c r="AQ695" s="86"/>
      <c r="AR695" s="86"/>
      <c r="AS695" s="86"/>
      <c r="AT695" s="86"/>
      <c r="AU695" s="86"/>
    </row>
    <row r="696" spans="3:47" x14ac:dyDescent="0.2">
      <c r="C696" s="18"/>
      <c r="D696" s="18"/>
      <c r="Q696" s="1"/>
      <c r="AA696" s="86"/>
      <c r="AB696" s="86"/>
      <c r="AC696" s="86"/>
      <c r="AD696" s="86"/>
      <c r="AE696" s="86"/>
      <c r="AG696" s="87"/>
      <c r="AN696" s="86"/>
      <c r="AO696" s="86"/>
      <c r="AP696" s="86"/>
      <c r="AQ696" s="86"/>
      <c r="AR696" s="86"/>
      <c r="AS696" s="86"/>
      <c r="AT696" s="86"/>
      <c r="AU696" s="86"/>
    </row>
    <row r="697" spans="3:47" x14ac:dyDescent="0.2">
      <c r="C697" s="18"/>
      <c r="D697" s="18"/>
      <c r="Q697" s="1"/>
      <c r="AA697" s="86"/>
      <c r="AB697" s="86"/>
      <c r="AC697" s="86"/>
      <c r="AD697" s="86"/>
      <c r="AE697" s="86"/>
      <c r="AG697" s="87"/>
      <c r="AN697" s="86"/>
      <c r="AO697" s="86"/>
      <c r="AP697" s="86"/>
      <c r="AQ697" s="86"/>
      <c r="AR697" s="86"/>
      <c r="AS697" s="86"/>
      <c r="AT697" s="86"/>
      <c r="AU697" s="86"/>
    </row>
    <row r="698" spans="3:47" x14ac:dyDescent="0.2">
      <c r="C698" s="18"/>
      <c r="D698" s="18"/>
      <c r="Q698" s="1"/>
      <c r="AA698" s="86"/>
      <c r="AB698" s="86"/>
      <c r="AC698" s="86"/>
      <c r="AD698" s="86"/>
      <c r="AE698" s="86"/>
      <c r="AG698" s="87"/>
      <c r="AN698" s="86"/>
      <c r="AO698" s="86"/>
      <c r="AP698" s="86"/>
      <c r="AQ698" s="86"/>
      <c r="AR698" s="86"/>
      <c r="AS698" s="86"/>
      <c r="AT698" s="86"/>
      <c r="AU698" s="86"/>
    </row>
    <row r="699" spans="3:47" x14ac:dyDescent="0.2">
      <c r="C699" s="18"/>
      <c r="D699" s="18"/>
      <c r="Q699" s="1"/>
      <c r="AA699" s="86"/>
      <c r="AB699" s="86"/>
      <c r="AC699" s="86"/>
      <c r="AD699" s="86"/>
      <c r="AE699" s="86"/>
      <c r="AG699" s="87"/>
      <c r="AN699" s="86"/>
      <c r="AO699" s="86"/>
      <c r="AP699" s="86"/>
      <c r="AQ699" s="86"/>
      <c r="AR699" s="86"/>
      <c r="AS699" s="86"/>
      <c r="AT699" s="86"/>
      <c r="AU699" s="86"/>
    </row>
    <row r="700" spans="3:47" x14ac:dyDescent="0.2">
      <c r="C700" s="18"/>
      <c r="D700" s="18"/>
      <c r="Q700" s="1"/>
      <c r="AA700" s="86"/>
      <c r="AB700" s="86"/>
      <c r="AC700" s="86"/>
      <c r="AD700" s="86"/>
      <c r="AE700" s="86"/>
      <c r="AG700" s="87"/>
      <c r="AN700" s="86"/>
      <c r="AO700" s="86"/>
      <c r="AP700" s="86"/>
      <c r="AQ700" s="86"/>
      <c r="AR700" s="86"/>
      <c r="AS700" s="86"/>
      <c r="AT700" s="86"/>
      <c r="AU700" s="86"/>
    </row>
    <row r="701" spans="3:47" x14ac:dyDescent="0.2">
      <c r="C701" s="18"/>
      <c r="D701" s="18"/>
      <c r="Q701" s="1"/>
      <c r="AA701" s="86"/>
      <c r="AB701" s="86"/>
      <c r="AC701" s="86"/>
      <c r="AD701" s="86"/>
      <c r="AE701" s="86"/>
      <c r="AG701" s="87"/>
      <c r="AN701" s="86"/>
      <c r="AO701" s="86"/>
      <c r="AP701" s="86"/>
      <c r="AQ701" s="86"/>
      <c r="AR701" s="86"/>
      <c r="AS701" s="86"/>
      <c r="AT701" s="86"/>
      <c r="AU701" s="86"/>
    </row>
    <row r="702" spans="3:47" x14ac:dyDescent="0.2">
      <c r="C702" s="18"/>
      <c r="D702" s="18"/>
      <c r="Q702" s="1"/>
      <c r="AA702" s="86"/>
      <c r="AB702" s="86"/>
      <c r="AC702" s="86"/>
      <c r="AD702" s="86"/>
      <c r="AE702" s="86"/>
      <c r="AG702" s="87"/>
      <c r="AN702" s="86"/>
      <c r="AO702" s="86"/>
      <c r="AP702" s="86"/>
      <c r="AQ702" s="86"/>
      <c r="AR702" s="86"/>
      <c r="AS702" s="86"/>
      <c r="AT702" s="86"/>
      <c r="AU702" s="86"/>
    </row>
    <row r="703" spans="3:47" x14ac:dyDescent="0.2">
      <c r="C703" s="18"/>
      <c r="D703" s="18"/>
      <c r="Q703" s="1"/>
      <c r="AA703" s="86"/>
      <c r="AB703" s="86"/>
      <c r="AC703" s="86"/>
      <c r="AD703" s="86"/>
      <c r="AE703" s="86"/>
      <c r="AG703" s="87"/>
      <c r="AN703" s="86"/>
      <c r="AO703" s="86"/>
      <c r="AP703" s="86"/>
      <c r="AQ703" s="86"/>
      <c r="AR703" s="86"/>
      <c r="AS703" s="86"/>
      <c r="AT703" s="86"/>
      <c r="AU703" s="86"/>
    </row>
    <row r="704" spans="3:47" x14ac:dyDescent="0.2">
      <c r="C704" s="18"/>
      <c r="D704" s="18"/>
      <c r="Q704" s="1"/>
      <c r="AA704" s="86"/>
      <c r="AB704" s="86"/>
      <c r="AC704" s="86"/>
      <c r="AD704" s="86"/>
      <c r="AE704" s="86"/>
      <c r="AG704" s="87"/>
      <c r="AN704" s="86"/>
      <c r="AO704" s="86"/>
      <c r="AP704" s="86"/>
      <c r="AQ704" s="86"/>
      <c r="AR704" s="86"/>
      <c r="AS704" s="86"/>
      <c r="AT704" s="86"/>
      <c r="AU704" s="86"/>
    </row>
    <row r="705" spans="3:64" x14ac:dyDescent="0.2">
      <c r="C705" s="18"/>
      <c r="D705" s="18"/>
      <c r="Q705" s="1"/>
      <c r="AA705" s="86"/>
      <c r="AB705" s="86"/>
      <c r="AC705" s="86"/>
      <c r="AD705" s="86"/>
      <c r="AE705" s="86"/>
      <c r="AG705" s="87"/>
      <c r="AN705" s="86"/>
      <c r="AO705" s="86"/>
      <c r="AP705" s="86"/>
      <c r="AQ705" s="86"/>
      <c r="AR705" s="86"/>
      <c r="AS705" s="86"/>
      <c r="AT705" s="86"/>
      <c r="AU705" s="86"/>
    </row>
    <row r="706" spans="3:64" x14ac:dyDescent="0.2">
      <c r="C706" s="18"/>
      <c r="D706" s="18"/>
      <c r="Q706" s="1"/>
      <c r="AA706" s="86"/>
      <c r="AB706" s="86"/>
      <c r="AC706" s="86"/>
      <c r="AD706" s="86"/>
      <c r="AE706" s="86"/>
      <c r="AG706" s="87"/>
      <c r="AN706" s="86"/>
      <c r="AO706" s="86"/>
      <c r="AP706" s="86"/>
      <c r="AQ706" s="86"/>
      <c r="AR706" s="86"/>
      <c r="AS706" s="86"/>
      <c r="AT706" s="86"/>
      <c r="AU706" s="86"/>
    </row>
    <row r="707" spans="3:64" x14ac:dyDescent="0.2">
      <c r="C707" s="18"/>
      <c r="D707" s="18"/>
      <c r="Q707" s="1"/>
      <c r="AA707" s="86"/>
      <c r="AB707" s="86"/>
      <c r="AC707" s="86"/>
      <c r="AD707" s="86"/>
      <c r="AE707" s="86"/>
      <c r="AG707" s="87"/>
      <c r="AN707" s="86"/>
      <c r="AO707" s="86"/>
      <c r="AP707" s="86"/>
      <c r="AQ707" s="86"/>
      <c r="AR707" s="86"/>
      <c r="AS707" s="86"/>
      <c r="AT707" s="86"/>
      <c r="AU707" s="86"/>
    </row>
    <row r="708" spans="3:64" x14ac:dyDescent="0.2">
      <c r="C708" s="18"/>
      <c r="D708" s="18"/>
      <c r="Q708" s="1"/>
      <c r="AA708" s="86"/>
      <c r="AB708" s="86"/>
      <c r="AC708" s="86"/>
      <c r="AD708" s="86"/>
      <c r="AE708" s="86"/>
      <c r="AG708" s="87"/>
      <c r="AN708" s="86"/>
      <c r="AO708" s="86"/>
      <c r="AP708" s="86"/>
      <c r="AQ708" s="86"/>
      <c r="AR708" s="86"/>
      <c r="AS708" s="86"/>
      <c r="AT708" s="86"/>
      <c r="AU708" s="86"/>
    </row>
    <row r="709" spans="3:64" x14ac:dyDescent="0.2">
      <c r="C709" s="18"/>
      <c r="D709" s="18"/>
      <c r="Q709" s="1"/>
      <c r="AA709" s="86"/>
      <c r="AB709" s="86"/>
      <c r="AC709" s="86"/>
      <c r="AD709" s="86"/>
      <c r="AE709" s="86"/>
      <c r="AG709" s="87"/>
      <c r="AN709" s="86"/>
      <c r="AO709" s="86"/>
      <c r="AP709" s="86"/>
      <c r="AQ709" s="86"/>
      <c r="AR709" s="86"/>
      <c r="AS709" s="86"/>
      <c r="AT709" s="86"/>
      <c r="AU709" s="86"/>
    </row>
    <row r="710" spans="3:64" x14ac:dyDescent="0.2">
      <c r="C710" s="18"/>
      <c r="D710" s="18"/>
      <c r="Q710" s="1"/>
      <c r="AA710" s="86"/>
      <c r="AB710" s="86"/>
      <c r="AC710" s="86"/>
      <c r="AD710" s="86"/>
      <c r="AE710" s="86"/>
      <c r="AG710" s="87"/>
      <c r="AN710" s="86"/>
      <c r="AO710" s="86"/>
      <c r="AP710" s="86"/>
      <c r="AQ710" s="86"/>
      <c r="AR710" s="86"/>
      <c r="AS710" s="86"/>
      <c r="AT710" s="86"/>
      <c r="AU710" s="86"/>
    </row>
    <row r="711" spans="3:64" x14ac:dyDescent="0.2">
      <c r="C711" s="18"/>
      <c r="D711" s="18"/>
      <c r="Q711" s="1"/>
      <c r="AA711" s="86"/>
      <c r="AB711" s="86"/>
      <c r="AC711" s="86"/>
      <c r="AD711" s="86"/>
      <c r="AE711" s="86"/>
      <c r="AG711" s="87"/>
      <c r="AN711" s="86"/>
      <c r="AO711" s="86"/>
      <c r="AP711" s="86"/>
      <c r="AQ711" s="86"/>
      <c r="AR711" s="86"/>
      <c r="AS711" s="86"/>
      <c r="AT711" s="86"/>
      <c r="AU711" s="86"/>
    </row>
    <row r="712" spans="3:64" x14ac:dyDescent="0.2">
      <c r="C712" s="18"/>
      <c r="D712" s="18"/>
      <c r="Q712" s="1"/>
      <c r="AA712" s="86"/>
      <c r="AB712" s="86"/>
      <c r="AC712" s="86"/>
      <c r="AD712" s="86"/>
      <c r="AE712" s="86"/>
      <c r="AG712" s="87"/>
      <c r="AN712" s="86"/>
      <c r="AO712" s="86"/>
      <c r="AP712" s="86"/>
      <c r="AQ712" s="86"/>
      <c r="AR712" s="86"/>
      <c r="AS712" s="86"/>
      <c r="AT712" s="86"/>
      <c r="AU712" s="86"/>
    </row>
    <row r="713" spans="3:64" x14ac:dyDescent="0.2">
      <c r="C713" s="18"/>
      <c r="D713" s="18"/>
      <c r="Q713" s="1"/>
      <c r="AA713" s="86"/>
      <c r="AB713" s="86"/>
      <c r="AC713" s="86"/>
      <c r="AD713" s="86"/>
      <c r="AE713" s="86"/>
      <c r="AG713" s="87"/>
      <c r="AN713" s="86"/>
      <c r="AO713" s="86"/>
      <c r="AP713" s="86"/>
      <c r="AQ713" s="86"/>
      <c r="AR713" s="86"/>
      <c r="AS713" s="86"/>
      <c r="AT713" s="86"/>
      <c r="AU713" s="86"/>
    </row>
    <row r="714" spans="3:64" x14ac:dyDescent="0.2">
      <c r="C714" s="18"/>
      <c r="D714" s="18"/>
      <c r="Q714" s="1"/>
      <c r="AA714" s="86"/>
      <c r="AB714" s="86"/>
      <c r="AC714" s="86"/>
      <c r="AD714" s="86"/>
      <c r="AE714" s="86"/>
      <c r="AG714" s="87"/>
      <c r="AN714" s="86"/>
      <c r="AO714" s="86"/>
      <c r="AP714" s="86"/>
      <c r="AQ714" s="86"/>
      <c r="AR714" s="86"/>
      <c r="AS714" s="86"/>
      <c r="AT714" s="86"/>
      <c r="AU714" s="86"/>
    </row>
    <row r="715" spans="3:64" x14ac:dyDescent="0.2">
      <c r="C715" s="18"/>
      <c r="D715" s="18"/>
      <c r="Q715" s="1"/>
      <c r="AA715" s="86"/>
      <c r="AB715" s="86"/>
      <c r="AC715" s="86"/>
      <c r="AD715" s="86"/>
      <c r="AE715" s="86"/>
      <c r="AG715" s="87"/>
      <c r="AN715" s="86"/>
      <c r="AO715" s="86"/>
      <c r="AP715" s="86"/>
      <c r="AQ715" s="86"/>
      <c r="AR715" s="86"/>
      <c r="AS715" s="86"/>
      <c r="AT715" s="86"/>
      <c r="AU715" s="86"/>
    </row>
    <row r="716" spans="3:64" x14ac:dyDescent="0.2">
      <c r="C716" s="18"/>
      <c r="D716" s="18"/>
      <c r="Q716" s="1"/>
      <c r="AA716" s="86"/>
      <c r="AB716" s="86"/>
      <c r="AC716" s="86"/>
      <c r="AD716" s="86"/>
      <c r="AE716" s="86"/>
      <c r="AG716" s="87"/>
      <c r="AN716" s="86"/>
      <c r="AO716" s="86"/>
      <c r="AP716" s="86"/>
      <c r="AQ716" s="86"/>
      <c r="AR716" s="86"/>
      <c r="AS716" s="86"/>
      <c r="AT716" s="86"/>
      <c r="AU716" s="86"/>
    </row>
    <row r="717" spans="3:64" x14ac:dyDescent="0.2">
      <c r="C717" s="18"/>
      <c r="D717" s="18"/>
      <c r="Q717" s="1"/>
      <c r="AA717" s="86"/>
      <c r="AB717" s="86"/>
      <c r="AC717" s="86"/>
      <c r="AD717" s="86"/>
      <c r="AE717" s="86"/>
      <c r="AG717" s="87"/>
      <c r="AN717" s="86"/>
      <c r="AO717" s="86"/>
      <c r="AP717" s="86"/>
      <c r="AQ717" s="86"/>
      <c r="AR717" s="86"/>
      <c r="AS717" s="86"/>
      <c r="AT717" s="86"/>
      <c r="AU717" s="86"/>
      <c r="AV717" s="86"/>
    </row>
    <row r="718" spans="3:64" x14ac:dyDescent="0.2">
      <c r="C718" s="18"/>
      <c r="D718" s="18"/>
      <c r="Q718" s="1"/>
      <c r="AA718" s="86"/>
      <c r="AB718" s="86"/>
      <c r="AC718" s="86"/>
      <c r="AD718" s="86"/>
      <c r="AE718" s="86"/>
      <c r="AG718" s="87"/>
      <c r="AN718" s="86"/>
      <c r="AO718" s="86"/>
      <c r="AP718" s="86"/>
      <c r="AQ718" s="86"/>
      <c r="AR718" s="86"/>
      <c r="AS718" s="86"/>
      <c r="AT718" s="86"/>
      <c r="AU718" s="86"/>
      <c r="AV718" s="86"/>
      <c r="AW718" s="86"/>
      <c r="AX718" s="86"/>
      <c r="AY718" s="86"/>
      <c r="AZ718" s="86"/>
      <c r="BA718" s="86"/>
      <c r="BB718" s="86"/>
      <c r="BC718" s="86"/>
      <c r="BD718" s="86"/>
      <c r="BE718" s="86"/>
      <c r="BF718" s="86"/>
      <c r="BG718" s="86"/>
      <c r="BH718" s="86"/>
      <c r="BI718" s="86"/>
      <c r="BJ718" s="86"/>
      <c r="BK718" s="86"/>
      <c r="BL718" s="86"/>
    </row>
    <row r="719" spans="3:64" x14ac:dyDescent="0.2">
      <c r="C719" s="18"/>
      <c r="D719" s="18"/>
      <c r="Q719" s="1"/>
      <c r="AA719" s="86"/>
      <c r="AB719" s="86"/>
      <c r="AC719" s="86"/>
      <c r="AD719" s="86"/>
      <c r="AE719" s="86"/>
      <c r="AG719" s="87"/>
      <c r="AN719" s="86"/>
      <c r="AO719" s="86"/>
      <c r="AP719" s="86"/>
      <c r="AQ719" s="86"/>
      <c r="AR719" s="86"/>
      <c r="AS719" s="86"/>
      <c r="AT719" s="86"/>
      <c r="AU719" s="86"/>
    </row>
    <row r="720" spans="3:64" x14ac:dyDescent="0.2">
      <c r="C720" s="18"/>
      <c r="D720" s="18"/>
      <c r="Q720" s="1"/>
      <c r="AA720" s="86"/>
      <c r="AB720" s="86"/>
      <c r="AC720" s="86"/>
      <c r="AD720" s="86"/>
      <c r="AE720" s="86"/>
      <c r="AG720" s="87"/>
      <c r="AN720" s="86"/>
      <c r="AO720" s="86"/>
      <c r="AP720" s="86"/>
      <c r="AQ720" s="86"/>
      <c r="AR720" s="86"/>
      <c r="AS720" s="86"/>
      <c r="AT720" s="86"/>
      <c r="AU720" s="86"/>
    </row>
    <row r="721" spans="3:47" x14ac:dyDescent="0.2">
      <c r="C721" s="18"/>
      <c r="D721" s="18"/>
      <c r="Q721" s="1"/>
      <c r="AA721" s="86"/>
      <c r="AB721" s="86"/>
      <c r="AC721" s="86"/>
      <c r="AD721" s="86"/>
      <c r="AE721" s="86"/>
      <c r="AG721" s="87"/>
      <c r="AN721" s="86"/>
      <c r="AO721" s="86"/>
      <c r="AP721" s="86"/>
      <c r="AQ721" s="86"/>
      <c r="AR721" s="86"/>
      <c r="AS721" s="86"/>
      <c r="AT721" s="86"/>
      <c r="AU721" s="86"/>
    </row>
    <row r="722" spans="3:47" x14ac:dyDescent="0.2">
      <c r="C722" s="18"/>
      <c r="D722" s="18"/>
      <c r="Q722" s="1"/>
      <c r="AA722" s="86"/>
      <c r="AB722" s="86"/>
      <c r="AC722" s="86"/>
      <c r="AD722" s="86"/>
      <c r="AE722" s="86"/>
      <c r="AG722" s="87"/>
      <c r="AN722" s="86"/>
      <c r="AO722" s="86"/>
      <c r="AP722" s="86"/>
      <c r="AQ722" s="86"/>
      <c r="AR722" s="86"/>
      <c r="AS722" s="86"/>
      <c r="AT722" s="86"/>
      <c r="AU722" s="86"/>
    </row>
    <row r="723" spans="3:47" x14ac:dyDescent="0.2">
      <c r="C723" s="18"/>
      <c r="D723" s="18"/>
      <c r="Q723" s="1"/>
      <c r="AA723" s="86"/>
      <c r="AB723" s="86"/>
      <c r="AC723" s="86"/>
      <c r="AD723" s="86"/>
      <c r="AE723" s="86"/>
      <c r="AG723" s="87"/>
      <c r="AN723" s="86"/>
      <c r="AO723" s="86"/>
      <c r="AP723" s="86"/>
      <c r="AQ723" s="86"/>
      <c r="AR723" s="86"/>
      <c r="AS723" s="86"/>
      <c r="AT723" s="86"/>
      <c r="AU723" s="86"/>
    </row>
    <row r="724" spans="3:47" x14ac:dyDescent="0.2">
      <c r="C724" s="18"/>
      <c r="D724" s="18"/>
      <c r="Q724" s="1"/>
      <c r="AA724" s="86"/>
      <c r="AB724" s="86"/>
      <c r="AC724" s="86"/>
      <c r="AD724" s="86"/>
      <c r="AE724" s="86"/>
      <c r="AG724" s="87"/>
      <c r="AN724" s="86"/>
      <c r="AO724" s="86"/>
      <c r="AP724" s="86"/>
      <c r="AQ724" s="86"/>
      <c r="AR724" s="86"/>
      <c r="AS724" s="86"/>
      <c r="AT724" s="86"/>
      <c r="AU724" s="86"/>
    </row>
    <row r="725" spans="3:47" x14ac:dyDescent="0.2">
      <c r="C725" s="18"/>
      <c r="D725" s="18"/>
      <c r="Q725" s="1"/>
      <c r="AA725" s="86"/>
      <c r="AB725" s="86"/>
      <c r="AC725" s="86"/>
      <c r="AD725" s="86"/>
      <c r="AE725" s="86"/>
      <c r="AG725" s="87"/>
      <c r="AN725" s="86"/>
      <c r="AO725" s="86"/>
      <c r="AP725" s="86"/>
      <c r="AQ725" s="86"/>
      <c r="AR725" s="86"/>
      <c r="AS725" s="86"/>
      <c r="AT725" s="86"/>
      <c r="AU725" s="86"/>
    </row>
    <row r="726" spans="3:47" x14ac:dyDescent="0.2">
      <c r="C726" s="18"/>
      <c r="D726" s="18"/>
      <c r="Q726" s="1"/>
      <c r="AA726" s="86"/>
      <c r="AB726" s="86"/>
      <c r="AC726" s="86"/>
      <c r="AD726" s="86"/>
      <c r="AE726" s="86"/>
      <c r="AG726" s="87"/>
      <c r="AN726" s="86"/>
      <c r="AO726" s="86"/>
      <c r="AP726" s="86"/>
      <c r="AQ726" s="86"/>
      <c r="AR726" s="86"/>
      <c r="AS726" s="86"/>
      <c r="AT726" s="86"/>
      <c r="AU726" s="86"/>
    </row>
    <row r="727" spans="3:47" x14ac:dyDescent="0.2">
      <c r="C727" s="18"/>
      <c r="D727" s="18"/>
      <c r="Q727" s="1"/>
      <c r="AA727" s="86"/>
      <c r="AB727" s="86"/>
      <c r="AC727" s="86"/>
      <c r="AD727" s="86"/>
      <c r="AE727" s="86"/>
      <c r="AG727" s="87"/>
      <c r="AN727" s="86"/>
      <c r="AO727" s="86"/>
      <c r="AP727" s="86"/>
      <c r="AQ727" s="86"/>
      <c r="AR727" s="86"/>
      <c r="AS727" s="86"/>
      <c r="AT727" s="86"/>
      <c r="AU727" s="86"/>
    </row>
    <row r="728" spans="3:47" x14ac:dyDescent="0.2">
      <c r="C728" s="18"/>
      <c r="D728" s="18"/>
      <c r="Q728" s="1"/>
      <c r="AA728" s="86"/>
      <c r="AB728" s="86"/>
      <c r="AC728" s="86"/>
      <c r="AD728" s="86"/>
      <c r="AE728" s="86"/>
      <c r="AG728" s="87"/>
      <c r="AN728" s="86"/>
      <c r="AO728" s="86"/>
      <c r="AP728" s="86"/>
      <c r="AQ728" s="86"/>
      <c r="AR728" s="86"/>
      <c r="AS728" s="86"/>
      <c r="AT728" s="86"/>
      <c r="AU728" s="86"/>
    </row>
    <row r="729" spans="3:47" x14ac:dyDescent="0.2">
      <c r="C729" s="18"/>
      <c r="D729" s="18"/>
      <c r="Q729" s="1"/>
      <c r="AA729" s="86"/>
      <c r="AB729" s="86"/>
      <c r="AC729" s="86"/>
      <c r="AD729" s="86"/>
      <c r="AE729" s="86"/>
      <c r="AG729" s="87"/>
      <c r="AN729" s="86"/>
      <c r="AO729" s="86"/>
      <c r="AP729" s="86"/>
      <c r="AQ729" s="86"/>
      <c r="AR729" s="86"/>
      <c r="AS729" s="86"/>
      <c r="AT729" s="86"/>
      <c r="AU729" s="86"/>
    </row>
    <row r="730" spans="3:47" x14ac:dyDescent="0.2">
      <c r="C730" s="18"/>
      <c r="D730" s="18"/>
      <c r="Q730" s="1"/>
      <c r="AA730" s="86"/>
      <c r="AB730" s="86"/>
      <c r="AC730" s="86"/>
      <c r="AD730" s="86"/>
      <c r="AE730" s="86"/>
      <c r="AG730" s="87"/>
      <c r="AN730" s="86"/>
      <c r="AO730" s="86"/>
      <c r="AP730" s="86"/>
      <c r="AQ730" s="86"/>
      <c r="AR730" s="86"/>
      <c r="AS730" s="86"/>
      <c r="AT730" s="86"/>
      <c r="AU730" s="86"/>
    </row>
    <row r="731" spans="3:47" x14ac:dyDescent="0.2">
      <c r="C731" s="18"/>
      <c r="D731" s="18"/>
      <c r="Q731" s="1"/>
      <c r="AA731" s="86"/>
      <c r="AB731" s="86"/>
      <c r="AC731" s="86"/>
      <c r="AD731" s="86"/>
      <c r="AE731" s="86"/>
      <c r="AG731" s="87"/>
      <c r="AN731" s="86"/>
      <c r="AO731" s="86"/>
      <c r="AP731" s="86"/>
      <c r="AQ731" s="86"/>
      <c r="AR731" s="86"/>
      <c r="AS731" s="86"/>
      <c r="AT731" s="86"/>
      <c r="AU731" s="86"/>
    </row>
    <row r="732" spans="3:47" x14ac:dyDescent="0.2">
      <c r="C732" s="18"/>
      <c r="D732" s="18"/>
      <c r="Q732" s="1"/>
      <c r="AA732" s="86"/>
      <c r="AB732" s="86"/>
      <c r="AC732" s="86"/>
      <c r="AD732" s="86"/>
      <c r="AE732" s="86"/>
      <c r="AG732" s="87"/>
      <c r="AN732" s="86"/>
      <c r="AO732" s="86"/>
      <c r="AP732" s="86"/>
      <c r="AQ732" s="86"/>
      <c r="AR732" s="86"/>
      <c r="AS732" s="86"/>
      <c r="AT732" s="86"/>
      <c r="AU732" s="86"/>
    </row>
    <row r="733" spans="3:47" x14ac:dyDescent="0.2">
      <c r="C733" s="18"/>
      <c r="D733" s="18"/>
      <c r="Q733" s="1"/>
      <c r="AA733" s="86"/>
      <c r="AB733" s="86"/>
      <c r="AC733" s="86"/>
      <c r="AD733" s="86"/>
      <c r="AE733" s="86"/>
      <c r="AG733" s="87"/>
      <c r="AN733" s="86"/>
      <c r="AO733" s="86"/>
      <c r="AP733" s="86"/>
      <c r="AQ733" s="86"/>
      <c r="AR733" s="86"/>
      <c r="AS733" s="86"/>
      <c r="AT733" s="86"/>
      <c r="AU733" s="86"/>
    </row>
    <row r="734" spans="3:47" x14ac:dyDescent="0.2">
      <c r="C734" s="18"/>
      <c r="D734" s="18"/>
      <c r="Q734" s="1"/>
      <c r="AA734" s="86"/>
      <c r="AB734" s="86"/>
      <c r="AC734" s="86"/>
      <c r="AD734" s="86"/>
      <c r="AE734" s="86"/>
      <c r="AG734" s="87"/>
      <c r="AN734" s="86"/>
      <c r="AO734" s="86"/>
      <c r="AP734" s="86"/>
      <c r="AQ734" s="86"/>
      <c r="AR734" s="86"/>
      <c r="AS734" s="86"/>
      <c r="AT734" s="86"/>
      <c r="AU734" s="86"/>
    </row>
    <row r="735" spans="3:47" x14ac:dyDescent="0.2">
      <c r="C735" s="18"/>
      <c r="D735" s="18"/>
      <c r="Q735" s="1"/>
      <c r="AA735" s="86"/>
      <c r="AB735" s="86"/>
      <c r="AC735" s="86"/>
      <c r="AD735" s="86"/>
      <c r="AE735" s="86"/>
      <c r="AG735" s="87"/>
      <c r="AN735" s="86"/>
      <c r="AO735" s="86"/>
      <c r="AP735" s="86"/>
      <c r="AQ735" s="86"/>
      <c r="AR735" s="86"/>
      <c r="AS735" s="86"/>
      <c r="AT735" s="86"/>
      <c r="AU735" s="86"/>
    </row>
    <row r="736" spans="3:47" x14ac:dyDescent="0.2">
      <c r="C736" s="18"/>
      <c r="D736" s="18"/>
      <c r="Q736" s="1"/>
      <c r="AA736" s="86"/>
      <c r="AB736" s="86"/>
      <c r="AC736" s="86"/>
      <c r="AD736" s="86"/>
      <c r="AE736" s="86"/>
      <c r="AG736" s="87"/>
      <c r="AN736" s="86"/>
      <c r="AO736" s="86"/>
      <c r="AP736" s="86"/>
      <c r="AQ736" s="86"/>
      <c r="AR736" s="86"/>
      <c r="AS736" s="86"/>
      <c r="AT736" s="86"/>
      <c r="AU736" s="86"/>
    </row>
    <row r="737" spans="3:64" x14ac:dyDescent="0.2">
      <c r="C737" s="18"/>
      <c r="D737" s="18"/>
      <c r="Q737" s="1"/>
      <c r="AA737" s="86"/>
      <c r="AB737" s="86"/>
      <c r="AC737" s="86"/>
      <c r="AD737" s="86"/>
      <c r="AE737" s="86"/>
      <c r="AG737" s="87"/>
      <c r="AN737" s="86"/>
      <c r="AO737" s="86"/>
      <c r="AP737" s="86"/>
      <c r="AQ737" s="86"/>
      <c r="AR737" s="86"/>
      <c r="AS737" s="86"/>
      <c r="AT737" s="86"/>
      <c r="AU737" s="86"/>
    </row>
    <row r="738" spans="3:64" x14ac:dyDescent="0.2">
      <c r="C738" s="18"/>
      <c r="D738" s="18"/>
      <c r="Q738" s="1"/>
      <c r="AA738" s="86"/>
      <c r="AB738" s="86"/>
      <c r="AC738" s="86"/>
      <c r="AD738" s="86"/>
      <c r="AE738" s="86"/>
      <c r="AG738" s="87"/>
      <c r="AN738" s="86"/>
      <c r="AO738" s="86"/>
      <c r="AP738" s="86"/>
      <c r="AQ738" s="86"/>
      <c r="AR738" s="86"/>
      <c r="AS738" s="86"/>
      <c r="AT738" s="86"/>
      <c r="AU738" s="86"/>
      <c r="AV738" s="86"/>
      <c r="AW738" s="86"/>
      <c r="AX738" s="86"/>
      <c r="AY738" s="86"/>
      <c r="AZ738" s="86"/>
      <c r="BA738" s="86"/>
      <c r="BB738" s="86"/>
      <c r="BC738" s="86"/>
      <c r="BD738" s="86"/>
      <c r="BE738" s="86"/>
      <c r="BF738" s="86"/>
      <c r="BG738" s="86"/>
      <c r="BH738" s="86"/>
      <c r="BI738" s="86"/>
      <c r="BJ738" s="86"/>
      <c r="BK738" s="86"/>
      <c r="BL738" s="86"/>
    </row>
    <row r="739" spans="3:64" x14ac:dyDescent="0.2">
      <c r="C739" s="18"/>
      <c r="D739" s="18"/>
      <c r="Q739" s="1"/>
      <c r="AA739" s="86"/>
      <c r="AB739" s="86"/>
      <c r="AC739" s="86"/>
      <c r="AD739" s="86"/>
      <c r="AE739" s="86"/>
      <c r="AG739" s="87"/>
      <c r="AN739" s="86"/>
      <c r="AO739" s="86"/>
      <c r="AP739" s="86"/>
      <c r="AQ739" s="86"/>
      <c r="AR739" s="86"/>
      <c r="AS739" s="86"/>
      <c r="AT739" s="86"/>
      <c r="AU739" s="86"/>
    </row>
    <row r="740" spans="3:64" x14ac:dyDescent="0.2">
      <c r="C740" s="18"/>
      <c r="D740" s="18"/>
      <c r="Q740" s="1"/>
      <c r="AA740" s="86"/>
      <c r="AB740" s="86"/>
      <c r="AC740" s="86"/>
      <c r="AD740" s="86"/>
      <c r="AE740" s="86"/>
      <c r="AG740" s="87"/>
      <c r="AN740" s="86"/>
      <c r="AO740" s="86"/>
      <c r="AP740" s="86"/>
      <c r="AQ740" s="86"/>
      <c r="AR740" s="86"/>
      <c r="AS740" s="86"/>
      <c r="AT740" s="86"/>
      <c r="AU740" s="86"/>
    </row>
    <row r="741" spans="3:64" x14ac:dyDescent="0.2">
      <c r="C741" s="18"/>
      <c r="D741" s="18"/>
      <c r="Q741" s="1"/>
      <c r="AA741" s="86"/>
      <c r="AB741" s="86"/>
      <c r="AC741" s="86"/>
      <c r="AD741" s="86"/>
      <c r="AE741" s="86"/>
      <c r="AG741" s="87"/>
      <c r="AN741" s="86"/>
      <c r="AO741" s="86"/>
      <c r="AP741" s="86"/>
      <c r="AQ741" s="86"/>
      <c r="AR741" s="86"/>
      <c r="AS741" s="86"/>
      <c r="AT741" s="86"/>
      <c r="AU741" s="86"/>
    </row>
    <row r="742" spans="3:64" x14ac:dyDescent="0.2">
      <c r="C742" s="18"/>
      <c r="D742" s="18"/>
      <c r="Q742" s="1"/>
      <c r="AA742" s="86"/>
      <c r="AB742" s="86"/>
      <c r="AC742" s="86"/>
      <c r="AD742" s="86"/>
      <c r="AE742" s="86"/>
      <c r="AG742" s="87"/>
      <c r="AN742" s="86"/>
      <c r="AO742" s="86"/>
      <c r="AP742" s="86"/>
      <c r="AQ742" s="86"/>
      <c r="AR742" s="86"/>
      <c r="AS742" s="86"/>
      <c r="AT742" s="86"/>
      <c r="AU742" s="86"/>
    </row>
    <row r="743" spans="3:64" x14ac:dyDescent="0.2">
      <c r="C743" s="18"/>
      <c r="D743" s="18"/>
      <c r="Q743" s="1"/>
      <c r="AA743" s="86"/>
      <c r="AB743" s="86"/>
      <c r="AC743" s="86"/>
      <c r="AD743" s="86"/>
      <c r="AE743" s="86"/>
      <c r="AG743" s="87"/>
      <c r="AN743" s="86"/>
      <c r="AO743" s="86"/>
      <c r="AP743" s="86"/>
      <c r="AQ743" s="86"/>
      <c r="AR743" s="86"/>
      <c r="AS743" s="86"/>
      <c r="AT743" s="86"/>
      <c r="AU743" s="86"/>
    </row>
    <row r="744" spans="3:64" x14ac:dyDescent="0.2">
      <c r="C744" s="18"/>
      <c r="D744" s="18"/>
      <c r="Q744" s="1"/>
      <c r="AA744" s="86"/>
      <c r="AB744" s="86"/>
      <c r="AC744" s="86"/>
      <c r="AD744" s="86"/>
      <c r="AE744" s="86"/>
      <c r="AG744" s="87"/>
      <c r="AN744" s="86"/>
      <c r="AO744" s="86"/>
      <c r="AP744" s="86"/>
      <c r="AQ744" s="86"/>
      <c r="AR744" s="86"/>
      <c r="AS744" s="86"/>
      <c r="AT744" s="86"/>
      <c r="AU744" s="86"/>
    </row>
    <row r="745" spans="3:64" x14ac:dyDescent="0.2">
      <c r="C745" s="18"/>
      <c r="D745" s="18"/>
      <c r="Q745" s="1"/>
      <c r="AA745" s="86"/>
      <c r="AB745" s="86"/>
      <c r="AC745" s="86"/>
      <c r="AD745" s="86"/>
      <c r="AE745" s="86"/>
      <c r="AG745" s="87"/>
      <c r="AN745" s="86"/>
      <c r="AO745" s="86"/>
      <c r="AP745" s="86"/>
      <c r="AQ745" s="86"/>
      <c r="AR745" s="86"/>
      <c r="AS745" s="86"/>
      <c r="AT745" s="86"/>
      <c r="AU745" s="86"/>
    </row>
    <row r="746" spans="3:64" x14ac:dyDescent="0.2">
      <c r="C746" s="18"/>
      <c r="D746" s="18"/>
      <c r="Q746" s="1"/>
      <c r="AA746" s="86"/>
      <c r="AB746" s="86"/>
      <c r="AC746" s="86"/>
      <c r="AD746" s="86"/>
      <c r="AE746" s="86"/>
      <c r="AG746" s="87"/>
      <c r="AN746" s="86"/>
      <c r="AO746" s="86"/>
      <c r="AP746" s="86"/>
      <c r="AQ746" s="86"/>
      <c r="AR746" s="86"/>
      <c r="AS746" s="86"/>
      <c r="AT746" s="86"/>
      <c r="AU746" s="86"/>
    </row>
    <row r="747" spans="3:64" x14ac:dyDescent="0.2">
      <c r="C747" s="18"/>
      <c r="D747" s="18"/>
      <c r="Q747" s="1"/>
      <c r="AA747" s="86"/>
      <c r="AB747" s="86"/>
      <c r="AC747" s="86"/>
      <c r="AD747" s="86"/>
      <c r="AE747" s="86"/>
      <c r="AG747" s="87"/>
      <c r="AN747" s="86"/>
      <c r="AO747" s="86"/>
      <c r="AP747" s="86"/>
      <c r="AQ747" s="86"/>
      <c r="AR747" s="86"/>
      <c r="AS747" s="86"/>
      <c r="AT747" s="86"/>
      <c r="AU747" s="86"/>
    </row>
    <row r="748" spans="3:64" x14ac:dyDescent="0.2">
      <c r="C748" s="18"/>
      <c r="D748" s="18"/>
      <c r="Q748" s="1"/>
      <c r="AA748" s="86"/>
      <c r="AB748" s="86"/>
      <c r="AC748" s="86"/>
      <c r="AD748" s="86"/>
      <c r="AE748" s="86"/>
      <c r="AG748" s="87"/>
      <c r="AN748" s="86"/>
      <c r="AO748" s="86"/>
      <c r="AP748" s="86"/>
      <c r="AQ748" s="86"/>
      <c r="AR748" s="86"/>
      <c r="AS748" s="86"/>
      <c r="AT748" s="86"/>
      <c r="AU748" s="86"/>
    </row>
    <row r="749" spans="3:64" x14ac:dyDescent="0.2">
      <c r="C749" s="18"/>
      <c r="D749" s="18"/>
      <c r="Q749" s="1"/>
      <c r="AA749" s="86"/>
      <c r="AB749" s="86"/>
      <c r="AC749" s="86"/>
      <c r="AD749" s="86"/>
      <c r="AE749" s="86"/>
      <c r="AG749" s="87"/>
      <c r="AN749" s="86"/>
      <c r="AO749" s="86"/>
      <c r="AP749" s="86"/>
      <c r="AQ749" s="86"/>
      <c r="AR749" s="86"/>
      <c r="AS749" s="86"/>
      <c r="AT749" s="86"/>
      <c r="AU749" s="86"/>
      <c r="AV749" s="86"/>
    </row>
    <row r="750" spans="3:64" x14ac:dyDescent="0.2">
      <c r="C750" s="18"/>
      <c r="D750" s="18"/>
      <c r="Q750" s="1"/>
      <c r="AA750" s="86"/>
      <c r="AB750" s="86"/>
      <c r="AC750" s="86"/>
      <c r="AD750" s="86"/>
      <c r="AE750" s="86"/>
      <c r="AG750" s="87"/>
      <c r="AN750" s="86"/>
      <c r="AO750" s="86"/>
      <c r="AP750" s="86"/>
      <c r="AQ750" s="86"/>
      <c r="AR750" s="86"/>
      <c r="AS750" s="86"/>
      <c r="AT750" s="86"/>
      <c r="AU750" s="86"/>
    </row>
    <row r="751" spans="3:64" x14ac:dyDescent="0.2">
      <c r="C751" s="18"/>
      <c r="D751" s="18"/>
      <c r="Q751" s="1"/>
      <c r="AA751" s="86"/>
      <c r="AB751" s="86"/>
      <c r="AC751" s="86"/>
      <c r="AD751" s="86"/>
      <c r="AE751" s="86"/>
      <c r="AG751" s="87"/>
      <c r="AN751" s="86"/>
      <c r="AO751" s="86"/>
      <c r="AP751" s="86"/>
      <c r="AQ751" s="86"/>
      <c r="AR751" s="86"/>
      <c r="AS751" s="86"/>
      <c r="AT751" s="86"/>
      <c r="AU751" s="86"/>
    </row>
    <row r="752" spans="3:64" x14ac:dyDescent="0.2">
      <c r="C752" s="18"/>
      <c r="D752" s="18"/>
      <c r="Q752" s="1"/>
      <c r="AA752" s="86"/>
      <c r="AB752" s="86"/>
      <c r="AC752" s="86"/>
      <c r="AD752" s="86"/>
      <c r="AE752" s="86"/>
      <c r="AG752" s="87"/>
      <c r="AN752" s="86"/>
      <c r="AO752" s="86"/>
      <c r="AP752" s="86"/>
      <c r="AQ752" s="86"/>
      <c r="AR752" s="86"/>
      <c r="AS752" s="86"/>
      <c r="AT752" s="86"/>
      <c r="AU752" s="86"/>
    </row>
    <row r="753" spans="3:64" x14ac:dyDescent="0.2">
      <c r="C753" s="18"/>
      <c r="D753" s="18"/>
      <c r="Q753" s="1"/>
      <c r="AA753" s="86"/>
      <c r="AB753" s="86"/>
      <c r="AC753" s="86"/>
      <c r="AD753" s="86"/>
      <c r="AE753" s="86"/>
      <c r="AG753" s="87"/>
      <c r="AN753" s="86"/>
      <c r="AO753" s="86"/>
      <c r="AP753" s="86"/>
      <c r="AQ753" s="86"/>
      <c r="AR753" s="86"/>
      <c r="AS753" s="86"/>
      <c r="AT753" s="86"/>
      <c r="AU753" s="86"/>
    </row>
    <row r="754" spans="3:64" x14ac:dyDescent="0.2">
      <c r="C754" s="18"/>
      <c r="D754" s="18"/>
      <c r="Q754" s="1"/>
      <c r="AA754" s="86"/>
      <c r="AB754" s="86"/>
      <c r="AC754" s="86"/>
      <c r="AD754" s="86"/>
      <c r="AE754" s="86"/>
      <c r="AG754" s="87"/>
      <c r="AN754" s="86"/>
      <c r="AO754" s="86"/>
      <c r="AP754" s="86"/>
      <c r="AQ754" s="86"/>
      <c r="AR754" s="86"/>
      <c r="AS754" s="86"/>
      <c r="AT754" s="86"/>
      <c r="AU754" s="86"/>
    </row>
    <row r="755" spans="3:64" x14ac:dyDescent="0.2">
      <c r="C755" s="18"/>
      <c r="D755" s="18"/>
      <c r="Q755" s="1"/>
      <c r="AA755" s="86"/>
      <c r="AB755" s="86"/>
      <c r="AC755" s="86"/>
      <c r="AD755" s="86"/>
      <c r="AE755" s="86"/>
      <c r="AG755" s="87"/>
      <c r="AN755" s="86"/>
      <c r="AO755" s="86"/>
      <c r="AP755" s="86"/>
      <c r="AQ755" s="86"/>
      <c r="AR755" s="86"/>
      <c r="AS755" s="86"/>
      <c r="AT755" s="86"/>
      <c r="AU755" s="86"/>
    </row>
    <row r="756" spans="3:64" x14ac:dyDescent="0.2">
      <c r="C756" s="18"/>
      <c r="D756" s="18"/>
      <c r="Q756" s="1"/>
      <c r="AA756" s="86"/>
      <c r="AB756" s="86"/>
      <c r="AC756" s="86"/>
      <c r="AD756" s="86"/>
      <c r="AE756" s="86"/>
      <c r="AG756" s="87"/>
      <c r="AN756" s="86"/>
      <c r="AO756" s="86"/>
      <c r="AP756" s="86"/>
      <c r="AQ756" s="86"/>
      <c r="AR756" s="86"/>
      <c r="AS756" s="86"/>
      <c r="AT756" s="86"/>
      <c r="AU756" s="86"/>
    </row>
    <row r="757" spans="3:64" x14ac:dyDescent="0.2">
      <c r="C757" s="18"/>
      <c r="D757" s="18"/>
      <c r="Q757" s="1"/>
      <c r="AA757" s="86"/>
      <c r="AB757" s="86"/>
      <c r="AC757" s="86"/>
      <c r="AD757" s="86"/>
      <c r="AE757" s="86"/>
      <c r="AG757" s="87"/>
      <c r="AN757" s="86"/>
      <c r="AO757" s="86"/>
      <c r="AP757" s="86"/>
      <c r="AQ757" s="86"/>
      <c r="AR757" s="86"/>
      <c r="AS757" s="86"/>
      <c r="AT757" s="86"/>
      <c r="AU757" s="86"/>
    </row>
    <row r="758" spans="3:64" x14ac:dyDescent="0.2">
      <c r="C758" s="18"/>
      <c r="D758" s="18"/>
      <c r="Q758" s="1"/>
      <c r="AA758" s="86"/>
      <c r="AB758" s="86"/>
      <c r="AC758" s="86"/>
      <c r="AD758" s="86"/>
      <c r="AE758" s="86"/>
      <c r="AG758" s="87"/>
      <c r="AN758" s="86"/>
      <c r="AO758" s="86"/>
      <c r="AP758" s="86"/>
      <c r="AQ758" s="86"/>
      <c r="AR758" s="86"/>
      <c r="AS758" s="86"/>
      <c r="AT758" s="86"/>
      <c r="AU758" s="86"/>
    </row>
    <row r="759" spans="3:64" x14ac:dyDescent="0.2">
      <c r="C759" s="18"/>
      <c r="D759" s="18"/>
      <c r="Q759" s="1"/>
      <c r="AA759" s="86"/>
      <c r="AB759" s="86"/>
      <c r="AC759" s="86"/>
      <c r="AD759" s="86"/>
      <c r="AE759" s="86"/>
      <c r="AG759" s="87"/>
      <c r="AN759" s="86"/>
      <c r="AO759" s="86"/>
      <c r="AP759" s="86"/>
      <c r="AQ759" s="86"/>
      <c r="AR759" s="86"/>
      <c r="AS759" s="86"/>
      <c r="AT759" s="86"/>
      <c r="AU759" s="86"/>
      <c r="AV759" s="86"/>
      <c r="AX759" s="86"/>
      <c r="AY759" s="86"/>
      <c r="AZ759" s="86"/>
      <c r="BA759" s="86"/>
      <c r="BB759" s="86"/>
      <c r="BC759" s="86"/>
      <c r="BD759" s="86"/>
      <c r="BE759" s="86"/>
      <c r="BF759" s="86"/>
      <c r="BG759" s="86"/>
      <c r="BH759" s="86"/>
      <c r="BI759" s="86"/>
      <c r="BJ759" s="86"/>
      <c r="BK759" s="86"/>
      <c r="BL759" s="86"/>
    </row>
    <row r="760" spans="3:64" x14ac:dyDescent="0.2">
      <c r="C760" s="18"/>
      <c r="D760" s="18"/>
      <c r="Q760" s="1"/>
      <c r="AA760" s="86"/>
      <c r="AB760" s="86"/>
      <c r="AC760" s="86"/>
      <c r="AD760" s="86"/>
      <c r="AE760" s="86"/>
      <c r="AG760" s="87"/>
      <c r="AN760" s="86"/>
      <c r="AO760" s="86"/>
      <c r="AP760" s="86"/>
      <c r="AQ760" s="86"/>
      <c r="AR760" s="86"/>
      <c r="AS760" s="86"/>
      <c r="AT760" s="86"/>
      <c r="AU760" s="86"/>
    </row>
    <row r="761" spans="3:64" x14ac:dyDescent="0.2">
      <c r="C761" s="18"/>
      <c r="D761" s="18"/>
      <c r="Q761" s="1"/>
      <c r="AA761" s="86"/>
      <c r="AB761" s="86"/>
      <c r="AC761" s="86"/>
      <c r="AD761" s="86"/>
      <c r="AE761" s="86"/>
      <c r="AG761" s="87"/>
      <c r="AN761" s="86"/>
      <c r="AO761" s="86"/>
      <c r="AP761" s="86"/>
      <c r="AQ761" s="86"/>
      <c r="AR761" s="86"/>
      <c r="AS761" s="86"/>
      <c r="AT761" s="86"/>
      <c r="AU761" s="86"/>
    </row>
    <row r="762" spans="3:64" x14ac:dyDescent="0.2">
      <c r="C762" s="18"/>
      <c r="D762" s="18"/>
      <c r="Q762" s="1"/>
      <c r="AA762" s="86"/>
      <c r="AB762" s="86"/>
      <c r="AC762" s="86"/>
      <c r="AD762" s="86"/>
      <c r="AE762" s="86"/>
      <c r="AG762" s="87"/>
      <c r="AN762" s="86"/>
      <c r="AO762" s="86"/>
      <c r="AP762" s="86"/>
      <c r="AQ762" s="86"/>
      <c r="AR762" s="86"/>
      <c r="AS762" s="86"/>
      <c r="AT762" s="86"/>
      <c r="AU762" s="86"/>
    </row>
    <row r="763" spans="3:64" x14ac:dyDescent="0.2">
      <c r="C763" s="18"/>
      <c r="D763" s="18"/>
      <c r="Q763" s="1"/>
      <c r="AA763" s="86"/>
      <c r="AB763" s="86"/>
      <c r="AC763" s="86"/>
      <c r="AD763" s="86"/>
      <c r="AE763" s="86"/>
      <c r="AG763" s="87"/>
      <c r="AN763" s="86"/>
      <c r="AO763" s="86"/>
      <c r="AP763" s="86"/>
      <c r="AQ763" s="86"/>
      <c r="AR763" s="86"/>
      <c r="AS763" s="86"/>
      <c r="AT763" s="86"/>
      <c r="AU763" s="86"/>
    </row>
    <row r="764" spans="3:64" x14ac:dyDescent="0.2">
      <c r="C764" s="18"/>
      <c r="D764" s="18"/>
      <c r="Q764" s="1"/>
      <c r="AA764" s="86"/>
      <c r="AB764" s="86"/>
      <c r="AC764" s="86"/>
      <c r="AD764" s="86"/>
      <c r="AE764" s="86"/>
      <c r="AG764" s="87"/>
      <c r="AN764" s="86"/>
      <c r="AO764" s="86"/>
      <c r="AP764" s="86"/>
      <c r="AQ764" s="86"/>
      <c r="AR764" s="86"/>
      <c r="AS764" s="86"/>
      <c r="AT764" s="86"/>
      <c r="AU764" s="86"/>
      <c r="AV764" s="86"/>
      <c r="AW764" s="86"/>
      <c r="AX764" s="86"/>
      <c r="AY764" s="86"/>
      <c r="AZ764" s="86"/>
      <c r="BA764" s="86"/>
      <c r="BB764" s="86"/>
      <c r="BC764" s="86"/>
      <c r="BD764" s="86"/>
      <c r="BE764" s="86"/>
      <c r="BF764" s="86"/>
      <c r="BG764" s="86"/>
      <c r="BH764" s="86"/>
      <c r="BI764" s="86"/>
      <c r="BJ764" s="86"/>
      <c r="BK764" s="86"/>
      <c r="BL764" s="86"/>
    </row>
    <row r="765" spans="3:64" x14ac:dyDescent="0.2">
      <c r="C765" s="18"/>
      <c r="D765" s="18"/>
      <c r="Q765" s="1"/>
      <c r="AA765" s="86"/>
      <c r="AB765" s="86"/>
      <c r="AC765" s="86"/>
      <c r="AD765" s="86"/>
      <c r="AE765" s="86"/>
      <c r="AG765" s="87"/>
      <c r="AN765" s="86"/>
      <c r="AO765" s="86"/>
      <c r="AP765" s="86"/>
      <c r="AQ765" s="86"/>
      <c r="AR765" s="86"/>
      <c r="AS765" s="86"/>
      <c r="AT765" s="86"/>
      <c r="AU765" s="86"/>
    </row>
    <row r="766" spans="3:64" x14ac:dyDescent="0.2">
      <c r="C766" s="18"/>
      <c r="D766" s="18"/>
      <c r="Q766" s="1"/>
      <c r="AA766" s="86"/>
      <c r="AB766" s="86"/>
      <c r="AC766" s="86"/>
      <c r="AD766" s="86"/>
      <c r="AE766" s="86"/>
      <c r="AG766" s="87"/>
      <c r="AN766" s="86"/>
      <c r="AO766" s="86"/>
      <c r="AP766" s="86"/>
      <c r="AQ766" s="86"/>
      <c r="AR766" s="86"/>
      <c r="AS766" s="86"/>
      <c r="AT766" s="86"/>
      <c r="AU766" s="86"/>
    </row>
    <row r="767" spans="3:64" x14ac:dyDescent="0.2">
      <c r="C767" s="18"/>
      <c r="D767" s="18"/>
      <c r="Q767" s="1"/>
      <c r="AA767" s="86"/>
      <c r="AB767" s="86"/>
      <c r="AC767" s="86"/>
      <c r="AD767" s="86"/>
      <c r="AE767" s="86"/>
      <c r="AG767" s="87"/>
      <c r="AN767" s="86"/>
      <c r="AO767" s="86"/>
      <c r="AP767" s="86"/>
      <c r="AQ767" s="86"/>
      <c r="AR767" s="86"/>
      <c r="AS767" s="86"/>
      <c r="AT767" s="86"/>
      <c r="AU767" s="86"/>
    </row>
    <row r="768" spans="3:64" x14ac:dyDescent="0.2">
      <c r="C768" s="18"/>
      <c r="D768" s="18"/>
      <c r="Q768" s="1"/>
      <c r="AA768" s="86"/>
      <c r="AB768" s="86"/>
      <c r="AC768" s="86"/>
      <c r="AD768" s="86"/>
      <c r="AE768" s="86"/>
      <c r="AG768" s="87"/>
      <c r="AN768" s="86"/>
      <c r="AO768" s="86"/>
      <c r="AP768" s="86"/>
      <c r="AQ768" s="86"/>
      <c r="AR768" s="86"/>
      <c r="AS768" s="86"/>
      <c r="AT768" s="86"/>
      <c r="AU768" s="86"/>
    </row>
    <row r="769" spans="3:48" x14ac:dyDescent="0.2">
      <c r="C769" s="18"/>
      <c r="D769" s="18"/>
      <c r="Q769" s="1"/>
      <c r="AA769" s="86"/>
      <c r="AB769" s="86"/>
      <c r="AC769" s="86"/>
      <c r="AD769" s="86"/>
      <c r="AE769" s="86"/>
      <c r="AG769" s="87"/>
      <c r="AN769" s="86"/>
      <c r="AO769" s="86"/>
      <c r="AP769" s="86"/>
      <c r="AQ769" s="86"/>
      <c r="AR769" s="86"/>
      <c r="AS769" s="86"/>
      <c r="AT769" s="86"/>
      <c r="AU769" s="86"/>
    </row>
    <row r="770" spans="3:48" x14ac:dyDescent="0.2">
      <c r="C770" s="18"/>
      <c r="D770" s="18"/>
      <c r="Q770" s="1"/>
      <c r="AA770" s="86"/>
      <c r="AB770" s="86"/>
      <c r="AC770" s="86"/>
      <c r="AD770" s="86"/>
      <c r="AE770" s="86"/>
      <c r="AG770" s="87"/>
      <c r="AN770" s="86"/>
      <c r="AO770" s="86"/>
      <c r="AP770" s="86"/>
      <c r="AQ770" s="86"/>
      <c r="AR770" s="86"/>
      <c r="AS770" s="86"/>
      <c r="AT770" s="86"/>
      <c r="AU770" s="86"/>
    </row>
    <row r="771" spans="3:48" x14ac:dyDescent="0.2">
      <c r="C771" s="18"/>
      <c r="D771" s="18"/>
      <c r="Q771" s="1"/>
      <c r="AA771" s="86"/>
      <c r="AB771" s="86"/>
      <c r="AC771" s="86"/>
      <c r="AD771" s="86"/>
      <c r="AE771" s="86"/>
      <c r="AG771" s="87"/>
      <c r="AN771" s="86"/>
      <c r="AO771" s="86"/>
      <c r="AP771" s="86"/>
      <c r="AQ771" s="86"/>
      <c r="AR771" s="86"/>
      <c r="AS771" s="86"/>
      <c r="AT771" s="86"/>
      <c r="AU771" s="86"/>
    </row>
    <row r="772" spans="3:48" x14ac:dyDescent="0.2">
      <c r="C772" s="18"/>
      <c r="D772" s="18"/>
      <c r="Q772" s="1"/>
      <c r="AA772" s="86"/>
      <c r="AB772" s="86"/>
      <c r="AC772" s="86"/>
      <c r="AD772" s="86"/>
      <c r="AE772" s="86"/>
      <c r="AG772" s="87"/>
      <c r="AN772" s="86"/>
      <c r="AO772" s="86"/>
      <c r="AP772" s="86"/>
      <c r="AQ772" s="86"/>
      <c r="AR772" s="86"/>
      <c r="AS772" s="86"/>
      <c r="AT772" s="86"/>
      <c r="AU772" s="86"/>
    </row>
    <row r="773" spans="3:48" x14ac:dyDescent="0.2">
      <c r="C773" s="18"/>
      <c r="D773" s="18"/>
      <c r="Q773" s="1"/>
      <c r="AA773" s="86"/>
      <c r="AB773" s="86"/>
      <c r="AC773" s="86"/>
      <c r="AD773" s="86"/>
      <c r="AE773" s="86"/>
      <c r="AG773" s="87"/>
      <c r="AN773" s="86"/>
      <c r="AO773" s="86"/>
      <c r="AP773" s="86"/>
      <c r="AQ773" s="86"/>
      <c r="AR773" s="86"/>
      <c r="AS773" s="86"/>
      <c r="AT773" s="86"/>
      <c r="AU773" s="86"/>
      <c r="AV773" s="86"/>
    </row>
    <row r="774" spans="3:48" x14ac:dyDescent="0.2">
      <c r="C774" s="18"/>
      <c r="D774" s="18"/>
      <c r="Q774" s="1"/>
      <c r="AA774" s="86"/>
      <c r="AB774" s="86"/>
      <c r="AC774" s="86"/>
      <c r="AD774" s="86"/>
      <c r="AE774" s="86"/>
      <c r="AG774" s="87"/>
      <c r="AN774" s="86"/>
      <c r="AO774" s="86"/>
      <c r="AP774" s="86"/>
      <c r="AQ774" s="86"/>
      <c r="AR774" s="86"/>
      <c r="AS774" s="86"/>
      <c r="AT774" s="86"/>
      <c r="AU774" s="86"/>
    </row>
    <row r="775" spans="3:48" x14ac:dyDescent="0.2">
      <c r="C775" s="18"/>
      <c r="D775" s="18"/>
      <c r="Q775" s="1"/>
      <c r="AA775" s="86"/>
      <c r="AB775" s="86"/>
      <c r="AC775" s="86"/>
      <c r="AD775" s="86"/>
      <c r="AE775" s="86"/>
      <c r="AG775" s="87"/>
      <c r="AN775" s="86"/>
      <c r="AO775" s="86"/>
      <c r="AP775" s="86"/>
      <c r="AQ775" s="86"/>
      <c r="AR775" s="86"/>
      <c r="AS775" s="86"/>
      <c r="AT775" s="86"/>
      <c r="AU775" s="86"/>
    </row>
    <row r="776" spans="3:48" x14ac:dyDescent="0.2">
      <c r="C776" s="18"/>
      <c r="D776" s="18"/>
      <c r="Q776" s="1"/>
      <c r="AA776" s="86"/>
      <c r="AB776" s="86"/>
      <c r="AC776" s="86"/>
      <c r="AD776" s="86"/>
      <c r="AE776" s="86"/>
      <c r="AG776" s="87"/>
      <c r="AN776" s="86"/>
      <c r="AO776" s="86"/>
      <c r="AP776" s="86"/>
      <c r="AQ776" s="86"/>
      <c r="AR776" s="86"/>
      <c r="AS776" s="86"/>
      <c r="AT776" s="86"/>
      <c r="AU776" s="86"/>
    </row>
    <row r="777" spans="3:48" x14ac:dyDescent="0.2">
      <c r="C777" s="18"/>
      <c r="D777" s="18"/>
      <c r="Q777" s="1"/>
      <c r="AA777" s="86"/>
      <c r="AB777" s="86"/>
      <c r="AC777" s="86"/>
      <c r="AD777" s="86"/>
      <c r="AE777" s="86"/>
      <c r="AG777" s="87"/>
      <c r="AN777" s="86"/>
      <c r="AO777" s="86"/>
      <c r="AP777" s="86"/>
      <c r="AQ777" s="86"/>
      <c r="AR777" s="86"/>
      <c r="AS777" s="86"/>
      <c r="AT777" s="86"/>
      <c r="AU777" s="86"/>
    </row>
    <row r="778" spans="3:48" x14ac:dyDescent="0.2">
      <c r="C778" s="18"/>
      <c r="D778" s="18"/>
      <c r="Q778" s="1"/>
      <c r="AA778" s="86"/>
      <c r="AB778" s="86"/>
      <c r="AC778" s="86"/>
      <c r="AD778" s="86"/>
      <c r="AE778" s="86"/>
      <c r="AG778" s="87"/>
      <c r="AN778" s="86"/>
      <c r="AO778" s="86"/>
      <c r="AP778" s="86"/>
      <c r="AQ778" s="86"/>
      <c r="AR778" s="86"/>
      <c r="AS778" s="86"/>
      <c r="AT778" s="86"/>
      <c r="AU778" s="86"/>
    </row>
    <row r="779" spans="3:48" x14ac:dyDescent="0.2">
      <c r="C779" s="18"/>
      <c r="D779" s="18"/>
      <c r="Q779" s="1"/>
      <c r="AA779" s="86"/>
      <c r="AB779" s="86"/>
      <c r="AC779" s="86"/>
      <c r="AD779" s="86"/>
      <c r="AE779" s="86"/>
      <c r="AG779" s="87"/>
      <c r="AN779" s="86"/>
      <c r="AO779" s="86"/>
      <c r="AP779" s="86"/>
      <c r="AQ779" s="86"/>
      <c r="AR779" s="86"/>
      <c r="AS779" s="86"/>
      <c r="AT779" s="86"/>
      <c r="AU779" s="86"/>
    </row>
    <row r="780" spans="3:48" x14ac:dyDescent="0.2">
      <c r="C780" s="18"/>
      <c r="D780" s="18"/>
      <c r="Q780" s="1"/>
      <c r="AA780" s="86"/>
      <c r="AB780" s="86"/>
      <c r="AC780" s="86"/>
      <c r="AD780" s="86"/>
      <c r="AE780" s="86"/>
      <c r="AG780" s="87"/>
      <c r="AN780" s="86"/>
      <c r="AO780" s="86"/>
      <c r="AP780" s="86"/>
      <c r="AQ780" s="86"/>
      <c r="AR780" s="86"/>
      <c r="AS780" s="86"/>
      <c r="AT780" s="86"/>
      <c r="AU780" s="86"/>
    </row>
    <row r="781" spans="3:48" x14ac:dyDescent="0.2">
      <c r="C781" s="18"/>
      <c r="D781" s="18"/>
      <c r="Q781" s="1"/>
      <c r="AA781" s="86"/>
      <c r="AB781" s="86"/>
      <c r="AC781" s="86"/>
      <c r="AD781" s="86"/>
      <c r="AE781" s="86"/>
      <c r="AG781" s="87"/>
      <c r="AN781" s="86"/>
      <c r="AO781" s="86"/>
      <c r="AP781" s="86"/>
      <c r="AQ781" s="86"/>
      <c r="AR781" s="86"/>
      <c r="AS781" s="86"/>
      <c r="AT781" s="86"/>
      <c r="AU781" s="86"/>
    </row>
    <row r="782" spans="3:48" x14ac:dyDescent="0.2">
      <c r="C782" s="18"/>
      <c r="D782" s="18"/>
      <c r="Q782" s="1"/>
      <c r="AA782" s="86"/>
      <c r="AB782" s="86"/>
      <c r="AC782" s="86"/>
      <c r="AD782" s="86"/>
      <c r="AE782" s="86"/>
      <c r="AG782" s="87"/>
      <c r="AN782" s="86"/>
      <c r="AO782" s="86"/>
      <c r="AP782" s="86"/>
      <c r="AQ782" s="86"/>
      <c r="AR782" s="86"/>
      <c r="AS782" s="86"/>
      <c r="AT782" s="86"/>
      <c r="AU782" s="86"/>
    </row>
    <row r="783" spans="3:48" x14ac:dyDescent="0.2">
      <c r="C783" s="18"/>
      <c r="D783" s="18"/>
      <c r="Q783" s="1"/>
      <c r="AA783" s="86"/>
      <c r="AB783" s="86"/>
      <c r="AC783" s="86"/>
      <c r="AD783" s="86"/>
      <c r="AE783" s="86"/>
      <c r="AG783" s="87"/>
      <c r="AN783" s="86"/>
      <c r="AO783" s="86"/>
      <c r="AP783" s="86"/>
      <c r="AQ783" s="86"/>
      <c r="AR783" s="86"/>
      <c r="AS783" s="86"/>
      <c r="AT783" s="86"/>
      <c r="AU783" s="86"/>
    </row>
    <row r="784" spans="3:48" x14ac:dyDescent="0.2">
      <c r="C784" s="18"/>
      <c r="D784" s="18"/>
      <c r="Q784" s="1"/>
      <c r="AA784" s="86"/>
      <c r="AB784" s="86"/>
      <c r="AC784" s="86"/>
      <c r="AD784" s="86"/>
      <c r="AE784" s="86"/>
      <c r="AG784" s="87"/>
      <c r="AN784" s="86"/>
      <c r="AO784" s="86"/>
      <c r="AP784" s="86"/>
      <c r="AQ784" s="86"/>
      <c r="AR784" s="86"/>
      <c r="AS784" s="86"/>
      <c r="AT784" s="86"/>
      <c r="AU784" s="86"/>
    </row>
    <row r="785" spans="3:47" x14ac:dyDescent="0.2">
      <c r="C785" s="18"/>
      <c r="D785" s="18"/>
      <c r="Q785" s="1"/>
      <c r="AA785" s="86"/>
      <c r="AB785" s="86"/>
      <c r="AC785" s="86"/>
      <c r="AD785" s="86"/>
      <c r="AE785" s="86"/>
      <c r="AG785" s="87"/>
      <c r="AN785" s="86"/>
      <c r="AO785" s="86"/>
      <c r="AP785" s="86"/>
      <c r="AQ785" s="86"/>
      <c r="AR785" s="86"/>
      <c r="AS785" s="86"/>
      <c r="AT785" s="86"/>
      <c r="AU785" s="86"/>
    </row>
    <row r="786" spans="3:47" x14ac:dyDescent="0.2">
      <c r="C786" s="18"/>
      <c r="D786" s="18"/>
      <c r="Q786" s="1"/>
      <c r="AA786" s="86"/>
      <c r="AB786" s="86"/>
      <c r="AC786" s="86"/>
      <c r="AD786" s="86"/>
      <c r="AE786" s="86"/>
      <c r="AG786" s="87"/>
      <c r="AN786" s="86"/>
      <c r="AO786" s="86"/>
      <c r="AP786" s="86"/>
      <c r="AQ786" s="86"/>
      <c r="AR786" s="86"/>
      <c r="AS786" s="86"/>
      <c r="AT786" s="86"/>
      <c r="AU786" s="86"/>
    </row>
    <row r="787" spans="3:47" x14ac:dyDescent="0.2">
      <c r="C787" s="18"/>
      <c r="D787" s="18"/>
      <c r="Q787" s="1"/>
      <c r="AA787" s="86"/>
      <c r="AB787" s="86"/>
      <c r="AC787" s="86"/>
      <c r="AD787" s="86"/>
      <c r="AE787" s="86"/>
      <c r="AG787" s="87"/>
      <c r="AN787" s="86"/>
      <c r="AO787" s="86"/>
      <c r="AP787" s="86"/>
      <c r="AQ787" s="86"/>
      <c r="AR787" s="86"/>
      <c r="AS787" s="86"/>
      <c r="AT787" s="86"/>
      <c r="AU787" s="86"/>
    </row>
    <row r="788" spans="3:47" x14ac:dyDescent="0.2">
      <c r="C788" s="18"/>
      <c r="D788" s="18"/>
      <c r="Q788" s="1"/>
      <c r="AA788" s="86"/>
      <c r="AB788" s="86"/>
      <c r="AC788" s="86"/>
      <c r="AD788" s="86"/>
      <c r="AE788" s="86"/>
      <c r="AG788" s="87"/>
      <c r="AN788" s="86"/>
      <c r="AO788" s="86"/>
      <c r="AP788" s="86"/>
      <c r="AQ788" s="86"/>
      <c r="AR788" s="86"/>
      <c r="AS788" s="86"/>
      <c r="AT788" s="86"/>
      <c r="AU788" s="86"/>
    </row>
    <row r="789" spans="3:47" x14ac:dyDescent="0.2">
      <c r="C789" s="18"/>
      <c r="D789" s="18"/>
      <c r="Q789" s="1"/>
      <c r="AA789" s="86"/>
      <c r="AB789" s="86"/>
      <c r="AC789" s="86"/>
      <c r="AD789" s="86"/>
      <c r="AE789" s="86"/>
      <c r="AG789" s="87"/>
      <c r="AN789" s="86"/>
      <c r="AO789" s="86"/>
      <c r="AP789" s="86"/>
      <c r="AQ789" s="86"/>
      <c r="AR789" s="86"/>
      <c r="AS789" s="86"/>
      <c r="AT789" s="86"/>
      <c r="AU789" s="86"/>
    </row>
    <row r="790" spans="3:47" x14ac:dyDescent="0.2">
      <c r="C790" s="18"/>
      <c r="D790" s="18"/>
      <c r="Q790" s="1"/>
      <c r="AA790" s="86"/>
      <c r="AB790" s="86"/>
      <c r="AC790" s="86"/>
      <c r="AD790" s="86"/>
      <c r="AE790" s="86"/>
      <c r="AG790" s="87"/>
      <c r="AN790" s="86"/>
      <c r="AO790" s="86"/>
      <c r="AP790" s="86"/>
      <c r="AQ790" s="86"/>
      <c r="AR790" s="86"/>
      <c r="AS790" s="86"/>
      <c r="AT790" s="86"/>
      <c r="AU790" s="86"/>
    </row>
    <row r="791" spans="3:47" x14ac:dyDescent="0.2">
      <c r="C791" s="18"/>
      <c r="D791" s="18"/>
      <c r="Q791" s="1"/>
      <c r="AA791" s="86"/>
      <c r="AB791" s="86"/>
      <c r="AC791" s="86"/>
      <c r="AD791" s="86"/>
      <c r="AE791" s="86"/>
      <c r="AG791" s="87"/>
      <c r="AN791" s="86"/>
      <c r="AO791" s="86"/>
      <c r="AP791" s="86"/>
      <c r="AQ791" s="86"/>
      <c r="AR791" s="86"/>
      <c r="AS791" s="86"/>
      <c r="AT791" s="86"/>
      <c r="AU791" s="86"/>
    </row>
    <row r="792" spans="3:47" x14ac:dyDescent="0.2">
      <c r="C792" s="18"/>
      <c r="D792" s="18"/>
      <c r="Q792" s="1"/>
      <c r="AA792" s="86"/>
      <c r="AB792" s="86"/>
      <c r="AC792" s="86"/>
      <c r="AD792" s="86"/>
      <c r="AE792" s="86"/>
      <c r="AG792" s="87"/>
      <c r="AN792" s="86"/>
      <c r="AO792" s="86"/>
      <c r="AP792" s="86"/>
      <c r="AQ792" s="86"/>
      <c r="AR792" s="86"/>
      <c r="AS792" s="86"/>
      <c r="AT792" s="86"/>
      <c r="AU792" s="86"/>
    </row>
    <row r="793" spans="3:47" x14ac:dyDescent="0.2">
      <c r="C793" s="18"/>
      <c r="D793" s="18"/>
      <c r="Q793" s="1"/>
      <c r="AA793" s="86"/>
      <c r="AB793" s="86"/>
      <c r="AC793" s="86"/>
      <c r="AD793" s="86"/>
      <c r="AE793" s="86"/>
      <c r="AG793" s="87"/>
      <c r="AN793" s="86"/>
      <c r="AO793" s="86"/>
      <c r="AP793" s="86"/>
      <c r="AQ793" s="86"/>
      <c r="AR793" s="86"/>
      <c r="AS793" s="86"/>
      <c r="AT793" s="86"/>
      <c r="AU793" s="86"/>
    </row>
    <row r="794" spans="3:47" x14ac:dyDescent="0.2">
      <c r="C794" s="18"/>
      <c r="D794" s="18"/>
      <c r="Q794" s="1"/>
      <c r="AA794" s="86"/>
      <c r="AB794" s="86"/>
      <c r="AC794" s="86"/>
      <c r="AD794" s="86"/>
      <c r="AE794" s="86"/>
      <c r="AG794" s="87"/>
      <c r="AN794" s="86"/>
      <c r="AO794" s="86"/>
      <c r="AP794" s="86"/>
      <c r="AQ794" s="86"/>
      <c r="AR794" s="86"/>
      <c r="AS794" s="86"/>
      <c r="AT794" s="86"/>
      <c r="AU794" s="86"/>
    </row>
    <row r="795" spans="3:47" x14ac:dyDescent="0.2">
      <c r="C795" s="18"/>
      <c r="D795" s="18"/>
      <c r="Q795" s="1"/>
      <c r="AA795" s="86"/>
      <c r="AB795" s="86"/>
      <c r="AC795" s="86"/>
      <c r="AD795" s="86"/>
      <c r="AE795" s="86"/>
      <c r="AG795" s="87"/>
      <c r="AN795" s="86"/>
      <c r="AO795" s="86"/>
      <c r="AP795" s="86"/>
      <c r="AQ795" s="86"/>
      <c r="AR795" s="86"/>
      <c r="AS795" s="86"/>
      <c r="AT795" s="86"/>
      <c r="AU795" s="86"/>
    </row>
    <row r="796" spans="3:47" x14ac:dyDescent="0.2">
      <c r="C796" s="18"/>
      <c r="D796" s="18"/>
      <c r="Q796" s="1"/>
      <c r="AA796" s="86"/>
      <c r="AB796" s="86"/>
      <c r="AC796" s="86"/>
      <c r="AD796" s="86"/>
      <c r="AE796" s="86"/>
      <c r="AG796" s="87"/>
      <c r="AN796" s="86"/>
      <c r="AO796" s="86"/>
      <c r="AP796" s="86"/>
      <c r="AQ796" s="86"/>
      <c r="AR796" s="86"/>
      <c r="AS796" s="86"/>
      <c r="AT796" s="86"/>
      <c r="AU796" s="86"/>
    </row>
    <row r="797" spans="3:47" x14ac:dyDescent="0.2">
      <c r="C797" s="18"/>
      <c r="D797" s="18"/>
      <c r="Q797" s="1"/>
      <c r="AA797" s="86"/>
      <c r="AB797" s="86"/>
      <c r="AC797" s="86"/>
      <c r="AD797" s="86"/>
      <c r="AE797" s="86"/>
      <c r="AG797" s="87"/>
      <c r="AN797" s="86"/>
      <c r="AO797" s="86"/>
      <c r="AP797" s="86"/>
      <c r="AQ797" s="86"/>
      <c r="AR797" s="86"/>
      <c r="AS797" s="86"/>
      <c r="AT797" s="86"/>
      <c r="AU797" s="86"/>
    </row>
    <row r="798" spans="3:47" x14ac:dyDescent="0.2">
      <c r="C798" s="18"/>
      <c r="D798" s="18"/>
      <c r="Q798" s="1"/>
      <c r="AA798" s="86"/>
      <c r="AB798" s="86"/>
      <c r="AC798" s="86"/>
      <c r="AD798" s="86"/>
      <c r="AE798" s="86"/>
      <c r="AG798" s="87"/>
      <c r="AN798" s="86"/>
      <c r="AO798" s="86"/>
      <c r="AP798" s="86"/>
      <c r="AQ798" s="86"/>
      <c r="AR798" s="86"/>
      <c r="AS798" s="86"/>
      <c r="AT798" s="86"/>
      <c r="AU798" s="86"/>
    </row>
    <row r="799" spans="3:47" x14ac:dyDescent="0.2">
      <c r="C799" s="18"/>
      <c r="D799" s="18"/>
      <c r="Q799" s="1"/>
      <c r="AA799" s="86"/>
      <c r="AB799" s="86"/>
      <c r="AC799" s="86"/>
      <c r="AD799" s="86"/>
      <c r="AE799" s="86"/>
      <c r="AG799" s="87"/>
      <c r="AN799" s="86"/>
      <c r="AO799" s="86"/>
      <c r="AP799" s="86"/>
      <c r="AQ799" s="86"/>
      <c r="AR799" s="86"/>
      <c r="AS799" s="86"/>
      <c r="AT799" s="86"/>
      <c r="AU799" s="86"/>
    </row>
    <row r="800" spans="3:47" x14ac:dyDescent="0.2">
      <c r="C800" s="18"/>
      <c r="D800" s="18"/>
      <c r="Q800" s="1"/>
      <c r="AA800" s="86"/>
      <c r="AB800" s="86"/>
      <c r="AC800" s="86"/>
      <c r="AD800" s="86"/>
      <c r="AE800" s="86"/>
      <c r="AG800" s="87"/>
      <c r="AN800" s="86"/>
      <c r="AO800" s="86"/>
      <c r="AP800" s="86"/>
      <c r="AQ800" s="86"/>
      <c r="AR800" s="86"/>
      <c r="AS800" s="86"/>
      <c r="AT800" s="86"/>
      <c r="AU800" s="86"/>
    </row>
    <row r="801" spans="3:64" x14ac:dyDescent="0.2">
      <c r="C801" s="18"/>
      <c r="D801" s="18"/>
      <c r="Q801" s="1"/>
      <c r="AA801" s="86"/>
      <c r="AB801" s="86"/>
      <c r="AC801" s="86"/>
      <c r="AD801" s="86"/>
      <c r="AE801" s="86"/>
      <c r="AG801" s="87"/>
      <c r="AN801" s="86"/>
      <c r="AO801" s="86"/>
      <c r="AP801" s="86"/>
      <c r="AQ801" s="86"/>
      <c r="AR801" s="86"/>
      <c r="AS801" s="86"/>
      <c r="AT801" s="86"/>
      <c r="AU801" s="86"/>
    </row>
    <row r="802" spans="3:64" x14ac:dyDescent="0.2">
      <c r="C802" s="18"/>
      <c r="D802" s="18"/>
      <c r="Q802" s="1"/>
      <c r="AA802" s="86"/>
      <c r="AB802" s="86"/>
      <c r="AC802" s="86"/>
      <c r="AD802" s="86"/>
      <c r="AE802" s="86"/>
      <c r="AG802" s="87"/>
      <c r="AN802" s="86"/>
      <c r="AO802" s="86"/>
      <c r="AP802" s="86"/>
      <c r="AQ802" s="86"/>
      <c r="AR802" s="86"/>
      <c r="AS802" s="86"/>
      <c r="AT802" s="86"/>
      <c r="AU802" s="86"/>
    </row>
    <row r="803" spans="3:64" x14ac:dyDescent="0.2">
      <c r="C803" s="18"/>
      <c r="D803" s="18"/>
      <c r="Q803" s="1"/>
      <c r="AA803" s="86"/>
      <c r="AB803" s="86"/>
      <c r="AC803" s="86"/>
      <c r="AD803" s="86"/>
      <c r="AE803" s="86"/>
      <c r="AG803" s="87"/>
      <c r="AN803" s="86"/>
      <c r="AO803" s="86"/>
      <c r="AP803" s="86"/>
      <c r="AQ803" s="86"/>
      <c r="AR803" s="86"/>
      <c r="AS803" s="86"/>
      <c r="AT803" s="86"/>
      <c r="AU803" s="86"/>
    </row>
    <row r="804" spans="3:64" x14ac:dyDescent="0.2">
      <c r="C804" s="18"/>
      <c r="D804" s="18"/>
      <c r="Q804" s="1"/>
      <c r="AA804" s="86"/>
      <c r="AB804" s="86"/>
      <c r="AC804" s="86"/>
      <c r="AD804" s="86"/>
      <c r="AE804" s="86"/>
      <c r="AG804" s="87"/>
      <c r="AN804" s="86"/>
      <c r="AO804" s="86"/>
      <c r="AP804" s="86"/>
      <c r="AQ804" s="86"/>
      <c r="AR804" s="86"/>
      <c r="AS804" s="86"/>
      <c r="AT804" s="86"/>
      <c r="AU804" s="86"/>
    </row>
    <row r="805" spans="3:64" x14ac:dyDescent="0.2">
      <c r="C805" s="18"/>
      <c r="D805" s="18"/>
      <c r="Q805" s="1"/>
      <c r="AA805" s="86"/>
      <c r="AB805" s="86"/>
      <c r="AC805" s="86"/>
      <c r="AD805" s="86"/>
      <c r="AE805" s="86"/>
      <c r="AG805" s="87"/>
      <c r="AN805" s="86"/>
      <c r="AO805" s="86"/>
      <c r="AP805" s="86"/>
      <c r="AQ805" s="86"/>
      <c r="AR805" s="86"/>
      <c r="AS805" s="86"/>
      <c r="AT805" s="86"/>
      <c r="AU805" s="86"/>
    </row>
    <row r="806" spans="3:64" x14ac:dyDescent="0.2">
      <c r="C806" s="18"/>
      <c r="D806" s="18"/>
      <c r="Q806" s="1"/>
      <c r="AA806" s="86"/>
      <c r="AB806" s="86"/>
      <c r="AC806" s="86"/>
      <c r="AD806" s="86"/>
      <c r="AE806" s="86"/>
      <c r="AG806" s="87"/>
      <c r="AN806" s="86"/>
      <c r="AO806" s="86"/>
      <c r="AP806" s="86"/>
      <c r="AQ806" s="86"/>
      <c r="AR806" s="86"/>
      <c r="AS806" s="86"/>
      <c r="AT806" s="86"/>
      <c r="AU806" s="86"/>
    </row>
    <row r="807" spans="3:64" x14ac:dyDescent="0.2">
      <c r="C807" s="18"/>
      <c r="D807" s="18"/>
      <c r="Q807" s="1"/>
      <c r="AA807" s="86"/>
      <c r="AB807" s="86"/>
      <c r="AC807" s="86"/>
      <c r="AD807" s="86"/>
      <c r="AE807" s="86"/>
      <c r="AG807" s="87"/>
      <c r="AN807" s="86"/>
      <c r="AO807" s="86"/>
      <c r="AP807" s="86"/>
      <c r="AQ807" s="86"/>
      <c r="AR807" s="86"/>
      <c r="AS807" s="86"/>
      <c r="AT807" s="86"/>
      <c r="AU807" s="86"/>
    </row>
    <row r="808" spans="3:64" x14ac:dyDescent="0.2">
      <c r="C808" s="18"/>
      <c r="D808" s="18"/>
      <c r="Q808" s="1"/>
      <c r="AA808" s="86"/>
      <c r="AB808" s="86"/>
      <c r="AC808" s="86"/>
      <c r="AD808" s="86"/>
      <c r="AE808" s="86"/>
      <c r="AG808" s="87"/>
      <c r="AN808" s="86"/>
      <c r="AO808" s="86"/>
      <c r="AP808" s="86"/>
      <c r="AQ808" s="86"/>
      <c r="AR808" s="86"/>
      <c r="AS808" s="86"/>
      <c r="AT808" s="86"/>
      <c r="AU808" s="86"/>
    </row>
    <row r="809" spans="3:64" x14ac:dyDescent="0.2">
      <c r="C809" s="18"/>
      <c r="D809" s="18"/>
      <c r="Q809" s="1"/>
      <c r="AA809" s="86"/>
      <c r="AB809" s="86"/>
      <c r="AC809" s="86"/>
      <c r="AD809" s="86"/>
      <c r="AE809" s="86"/>
      <c r="AG809" s="87"/>
      <c r="AN809" s="86"/>
      <c r="AO809" s="86"/>
      <c r="AP809" s="86"/>
      <c r="AQ809" s="86"/>
      <c r="AR809" s="86"/>
      <c r="AS809" s="86"/>
      <c r="AT809" s="86"/>
      <c r="AU809" s="86"/>
    </row>
    <row r="810" spans="3:64" x14ac:dyDescent="0.2">
      <c r="C810" s="18"/>
      <c r="D810" s="18"/>
      <c r="Q810" s="1"/>
      <c r="AA810" s="86"/>
      <c r="AB810" s="86"/>
      <c r="AC810" s="86"/>
      <c r="AD810" s="86"/>
      <c r="AE810" s="86"/>
      <c r="AG810" s="87"/>
      <c r="AN810" s="86"/>
      <c r="AO810" s="86"/>
      <c r="AP810" s="86"/>
      <c r="AQ810" s="86"/>
      <c r="AR810" s="86"/>
      <c r="AS810" s="86"/>
      <c r="AT810" s="86"/>
      <c r="AU810" s="86"/>
    </row>
    <row r="811" spans="3:64" x14ac:dyDescent="0.2">
      <c r="C811" s="18"/>
      <c r="D811" s="18"/>
      <c r="Q811" s="1"/>
      <c r="AA811" s="86"/>
      <c r="AB811" s="86"/>
      <c r="AC811" s="86"/>
      <c r="AD811" s="86"/>
      <c r="AE811" s="86"/>
      <c r="AG811" s="87"/>
      <c r="AN811" s="86"/>
      <c r="AO811" s="86"/>
      <c r="AP811" s="86"/>
      <c r="AQ811" s="86"/>
      <c r="AR811" s="86"/>
      <c r="AS811" s="86"/>
      <c r="AT811" s="86"/>
      <c r="AU811" s="86"/>
      <c r="AV811" s="86"/>
      <c r="AW811" s="86"/>
      <c r="AX811" s="86"/>
      <c r="AY811" s="86"/>
      <c r="AZ811" s="86"/>
      <c r="BA811" s="86"/>
      <c r="BB811" s="86"/>
      <c r="BC811" s="86"/>
      <c r="BD811" s="86"/>
      <c r="BE811" s="86"/>
      <c r="BF811" s="86"/>
      <c r="BG811" s="86"/>
      <c r="BH811" s="86"/>
      <c r="BI811" s="86"/>
      <c r="BJ811" s="86"/>
      <c r="BK811" s="86"/>
      <c r="BL811" s="86"/>
    </row>
    <row r="812" spans="3:64" x14ac:dyDescent="0.2">
      <c r="C812" s="18"/>
      <c r="D812" s="18"/>
      <c r="Q812" s="1"/>
      <c r="AA812" s="86"/>
      <c r="AB812" s="86"/>
      <c r="AC812" s="86"/>
      <c r="AD812" s="86"/>
      <c r="AE812" s="86"/>
      <c r="AG812" s="87"/>
      <c r="AN812" s="86"/>
      <c r="AO812" s="86"/>
      <c r="AP812" s="86"/>
      <c r="AQ812" s="86"/>
      <c r="AR812" s="86"/>
      <c r="AS812" s="86"/>
      <c r="AT812" s="86"/>
      <c r="AU812" s="86"/>
      <c r="AV812" s="86"/>
      <c r="AX812" s="86"/>
      <c r="AY812" s="86"/>
      <c r="AZ812" s="86"/>
      <c r="BA812" s="86"/>
      <c r="BB812" s="86"/>
      <c r="BC812" s="86"/>
      <c r="BD812" s="86"/>
      <c r="BE812" s="86"/>
      <c r="BF812" s="86"/>
      <c r="BG812" s="86"/>
      <c r="BH812" s="86"/>
      <c r="BI812" s="86"/>
      <c r="BJ812" s="86"/>
      <c r="BK812" s="86"/>
      <c r="BL812" s="86"/>
    </row>
    <row r="813" spans="3:64" x14ac:dyDescent="0.2">
      <c r="C813" s="18"/>
      <c r="D813" s="18"/>
      <c r="Q813" s="1"/>
      <c r="AA813" s="86"/>
      <c r="AB813" s="86"/>
      <c r="AC813" s="86"/>
      <c r="AD813" s="86"/>
      <c r="AE813" s="86"/>
      <c r="AG813" s="87"/>
      <c r="AN813" s="86"/>
      <c r="AO813" s="86"/>
      <c r="AP813" s="86"/>
      <c r="AQ813" s="86"/>
      <c r="AR813" s="86"/>
      <c r="AS813" s="86"/>
      <c r="AT813" s="86"/>
      <c r="AU813" s="86"/>
    </row>
    <row r="814" spans="3:64" x14ac:dyDescent="0.2">
      <c r="C814" s="18"/>
      <c r="D814" s="18"/>
      <c r="Q814" s="1"/>
      <c r="AA814" s="86"/>
      <c r="AB814" s="86"/>
      <c r="AC814" s="86"/>
      <c r="AD814" s="86"/>
      <c r="AE814" s="86"/>
      <c r="AG814" s="87"/>
      <c r="AN814" s="86"/>
      <c r="AO814" s="86"/>
      <c r="AP814" s="86"/>
      <c r="AQ814" s="86"/>
      <c r="AR814" s="86"/>
      <c r="AS814" s="86"/>
      <c r="AT814" s="86"/>
      <c r="AU814" s="86"/>
    </row>
    <row r="815" spans="3:64" x14ac:dyDescent="0.2">
      <c r="C815" s="18"/>
      <c r="D815" s="18"/>
      <c r="Q815" s="1"/>
      <c r="AA815" s="86"/>
      <c r="AB815" s="86"/>
      <c r="AC815" s="86"/>
      <c r="AD815" s="86"/>
      <c r="AE815" s="86"/>
      <c r="AG815" s="87"/>
      <c r="AN815" s="86"/>
      <c r="AO815" s="86"/>
      <c r="AP815" s="86"/>
      <c r="AQ815" s="86"/>
      <c r="AR815" s="86"/>
      <c r="AS815" s="86"/>
      <c r="AT815" s="86"/>
      <c r="AU815" s="86"/>
    </row>
    <row r="816" spans="3:64" x14ac:dyDescent="0.2">
      <c r="C816" s="18"/>
      <c r="D816" s="18"/>
      <c r="Q816" s="1"/>
      <c r="AA816" s="86"/>
      <c r="AB816" s="86"/>
      <c r="AC816" s="86"/>
      <c r="AD816" s="86"/>
      <c r="AE816" s="86"/>
      <c r="AG816" s="87"/>
      <c r="AN816" s="86"/>
      <c r="AO816" s="86"/>
      <c r="AP816" s="86"/>
      <c r="AQ816" s="86"/>
      <c r="AR816" s="86"/>
      <c r="AS816" s="86"/>
      <c r="AT816" s="86"/>
      <c r="AU816" s="86"/>
    </row>
    <row r="817" spans="3:50" x14ac:dyDescent="0.2">
      <c r="C817" s="18"/>
      <c r="D817" s="18"/>
      <c r="Q817" s="1"/>
      <c r="AA817" s="86"/>
      <c r="AB817" s="86"/>
      <c r="AC817" s="86"/>
      <c r="AD817" s="86"/>
      <c r="AE817" s="86"/>
      <c r="AG817" s="87"/>
      <c r="AN817" s="86"/>
      <c r="AO817" s="86"/>
      <c r="AP817" s="86"/>
      <c r="AQ817" s="86"/>
      <c r="AR817" s="86"/>
      <c r="AS817" s="86"/>
      <c r="AT817" s="86"/>
      <c r="AU817" s="86"/>
    </row>
    <row r="818" spans="3:50" x14ac:dyDescent="0.2">
      <c r="C818" s="18"/>
      <c r="D818" s="18"/>
      <c r="Q818" s="1"/>
      <c r="AA818" s="86"/>
      <c r="AB818" s="86"/>
      <c r="AC818" s="86"/>
      <c r="AD818" s="86"/>
      <c r="AE818" s="86"/>
      <c r="AG818" s="87"/>
      <c r="AN818" s="86"/>
      <c r="AO818" s="86"/>
      <c r="AP818" s="86"/>
      <c r="AQ818" s="86"/>
      <c r="AR818" s="86"/>
      <c r="AS818" s="86"/>
      <c r="AT818" s="86"/>
      <c r="AU818" s="86"/>
    </row>
    <row r="819" spans="3:50" x14ac:dyDescent="0.2">
      <c r="C819" s="18"/>
      <c r="D819" s="18"/>
      <c r="Q819" s="1"/>
      <c r="AA819" s="86"/>
      <c r="AB819" s="86"/>
      <c r="AC819" s="86"/>
      <c r="AD819" s="86"/>
      <c r="AE819" s="86"/>
      <c r="AG819" s="87"/>
      <c r="AN819" s="86"/>
      <c r="AO819" s="86"/>
      <c r="AP819" s="86"/>
      <c r="AQ819" s="86"/>
      <c r="AR819" s="86"/>
      <c r="AS819" s="86"/>
      <c r="AT819" s="86"/>
      <c r="AU819" s="86"/>
    </row>
    <row r="820" spans="3:50" x14ac:dyDescent="0.2">
      <c r="C820" s="18"/>
      <c r="D820" s="18"/>
      <c r="Q820" s="1"/>
      <c r="AA820" s="86"/>
      <c r="AB820" s="86"/>
      <c r="AC820" s="86"/>
      <c r="AD820" s="86"/>
      <c r="AE820" s="86"/>
      <c r="AG820" s="87"/>
      <c r="AN820" s="86"/>
      <c r="AO820" s="86"/>
      <c r="AP820" s="86"/>
      <c r="AQ820" s="86"/>
      <c r="AR820" s="86"/>
      <c r="AS820" s="86"/>
      <c r="AT820" s="86"/>
      <c r="AU820" s="86"/>
    </row>
    <row r="821" spans="3:50" x14ac:dyDescent="0.2">
      <c r="C821" s="18"/>
      <c r="D821" s="18"/>
      <c r="Q821" s="1"/>
      <c r="AA821" s="86"/>
      <c r="AB821" s="86"/>
      <c r="AC821" s="86"/>
      <c r="AD821" s="86"/>
      <c r="AE821" s="86"/>
      <c r="AG821" s="87"/>
      <c r="AN821" s="86"/>
      <c r="AO821" s="86"/>
      <c r="AP821" s="86"/>
      <c r="AQ821" s="86"/>
      <c r="AR821" s="86"/>
      <c r="AS821" s="86"/>
      <c r="AT821" s="86"/>
      <c r="AU821" s="86"/>
    </row>
    <row r="822" spans="3:50" x14ac:dyDescent="0.2">
      <c r="C822" s="18"/>
      <c r="D822" s="18"/>
      <c r="Q822" s="1"/>
      <c r="AA822" s="86"/>
      <c r="AB822" s="86"/>
      <c r="AC822" s="86"/>
      <c r="AD822" s="86"/>
      <c r="AE822" s="86"/>
      <c r="AG822" s="87"/>
      <c r="AN822" s="86"/>
      <c r="AO822" s="86"/>
      <c r="AP822" s="86"/>
      <c r="AQ822" s="86"/>
      <c r="AR822" s="86"/>
      <c r="AS822" s="86"/>
      <c r="AT822" s="86"/>
      <c r="AU822" s="86"/>
    </row>
    <row r="823" spans="3:50" x14ac:dyDescent="0.2">
      <c r="C823" s="18"/>
      <c r="D823" s="18"/>
      <c r="Q823" s="1"/>
      <c r="AA823" s="86"/>
      <c r="AB823" s="86"/>
      <c r="AC823" s="86"/>
      <c r="AD823" s="86"/>
      <c r="AE823" s="86"/>
      <c r="AG823" s="87"/>
      <c r="AN823" s="86"/>
      <c r="AO823" s="86"/>
      <c r="AP823" s="86"/>
      <c r="AQ823" s="86"/>
      <c r="AR823" s="86"/>
      <c r="AS823" s="86"/>
      <c r="AT823" s="86"/>
      <c r="AU823" s="86"/>
      <c r="AV823" s="86"/>
      <c r="AX823" s="86"/>
    </row>
    <row r="824" spans="3:50" x14ac:dyDescent="0.2">
      <c r="C824" s="18"/>
      <c r="D824" s="18"/>
      <c r="Q824" s="1"/>
      <c r="AA824" s="86"/>
      <c r="AB824" s="86"/>
      <c r="AC824" s="86"/>
      <c r="AD824" s="86"/>
      <c r="AE824" s="86"/>
      <c r="AG824" s="87"/>
      <c r="AN824" s="86"/>
      <c r="AO824" s="86"/>
      <c r="AP824" s="86"/>
      <c r="AQ824" s="86"/>
      <c r="AR824" s="86"/>
      <c r="AS824" s="86"/>
      <c r="AT824" s="86"/>
      <c r="AU824" s="86"/>
    </row>
    <row r="825" spans="3:50" x14ac:dyDescent="0.2">
      <c r="C825" s="18"/>
      <c r="D825" s="18"/>
      <c r="Q825" s="1"/>
      <c r="AA825" s="86"/>
      <c r="AB825" s="86"/>
      <c r="AC825" s="86"/>
      <c r="AD825" s="86"/>
      <c r="AE825" s="86"/>
      <c r="AG825" s="87"/>
      <c r="AN825" s="86"/>
      <c r="AO825" s="86"/>
      <c r="AP825" s="86"/>
      <c r="AQ825" s="86"/>
      <c r="AR825" s="86"/>
      <c r="AS825" s="86"/>
      <c r="AT825" s="86"/>
      <c r="AU825" s="86"/>
    </row>
    <row r="826" spans="3:50" x14ac:dyDescent="0.2">
      <c r="C826" s="18"/>
      <c r="D826" s="18"/>
      <c r="Q826" s="1"/>
      <c r="AA826" s="86"/>
      <c r="AB826" s="86"/>
      <c r="AC826" s="86"/>
      <c r="AD826" s="86"/>
      <c r="AE826" s="86"/>
      <c r="AG826" s="87"/>
      <c r="AN826" s="86"/>
      <c r="AO826" s="86"/>
      <c r="AP826" s="86"/>
      <c r="AQ826" s="86"/>
      <c r="AR826" s="86"/>
      <c r="AS826" s="86"/>
      <c r="AT826" s="86"/>
      <c r="AU826" s="86"/>
    </row>
    <row r="827" spans="3:50" x14ac:dyDescent="0.2">
      <c r="C827" s="18"/>
      <c r="D827" s="18"/>
      <c r="Q827" s="1"/>
      <c r="AA827" s="86"/>
      <c r="AB827" s="86"/>
      <c r="AC827" s="86"/>
      <c r="AD827" s="86"/>
      <c r="AE827" s="86"/>
      <c r="AG827" s="87"/>
      <c r="AN827" s="86"/>
      <c r="AO827" s="86"/>
      <c r="AP827" s="86"/>
      <c r="AQ827" s="86"/>
      <c r="AR827" s="86"/>
      <c r="AS827" s="86"/>
      <c r="AT827" s="86"/>
      <c r="AU827" s="86"/>
    </row>
    <row r="828" spans="3:50" x14ac:dyDescent="0.2">
      <c r="C828" s="18"/>
      <c r="D828" s="18"/>
      <c r="Q828" s="1"/>
      <c r="AA828" s="86"/>
      <c r="AB828" s="86"/>
      <c r="AC828" s="86"/>
      <c r="AD828" s="86"/>
      <c r="AE828" s="86"/>
      <c r="AG828" s="87"/>
      <c r="AN828" s="86"/>
      <c r="AO828" s="86"/>
      <c r="AP828" s="86"/>
      <c r="AQ828" s="86"/>
      <c r="AR828" s="86"/>
      <c r="AS828" s="86"/>
      <c r="AT828" s="86"/>
      <c r="AU828" s="86"/>
    </row>
    <row r="829" spans="3:50" x14ac:dyDescent="0.2">
      <c r="C829" s="18"/>
      <c r="D829" s="18"/>
      <c r="Q829" s="1"/>
      <c r="AA829" s="86"/>
      <c r="AB829" s="86"/>
      <c r="AC829" s="86"/>
      <c r="AD829" s="86"/>
      <c r="AE829" s="86"/>
      <c r="AG829" s="87"/>
      <c r="AN829" s="86"/>
      <c r="AO829" s="86"/>
      <c r="AP829" s="86"/>
      <c r="AQ829" s="86"/>
      <c r="AR829" s="86"/>
      <c r="AS829" s="86"/>
      <c r="AT829" s="86"/>
      <c r="AU829" s="86"/>
    </row>
    <row r="830" spans="3:50" x14ac:dyDescent="0.2">
      <c r="C830" s="18"/>
      <c r="D830" s="18"/>
      <c r="Q830" s="1"/>
      <c r="AA830" s="86"/>
      <c r="AB830" s="86"/>
      <c r="AC830" s="86"/>
      <c r="AD830" s="86"/>
      <c r="AE830" s="86"/>
      <c r="AG830" s="87"/>
      <c r="AN830" s="86"/>
      <c r="AO830" s="86"/>
      <c r="AP830" s="86"/>
      <c r="AQ830" s="86"/>
      <c r="AR830" s="86"/>
      <c r="AS830" s="86"/>
      <c r="AT830" s="86"/>
      <c r="AU830" s="86"/>
    </row>
    <row r="831" spans="3:50" x14ac:dyDescent="0.2">
      <c r="C831" s="18"/>
      <c r="D831" s="18"/>
      <c r="Q831" s="1"/>
      <c r="AA831" s="86"/>
      <c r="AB831" s="86"/>
      <c r="AC831" s="86"/>
      <c r="AD831" s="86"/>
      <c r="AE831" s="86"/>
      <c r="AG831" s="87"/>
      <c r="AN831" s="86"/>
      <c r="AO831" s="86"/>
      <c r="AP831" s="86"/>
      <c r="AQ831" s="86"/>
      <c r="AR831" s="86"/>
      <c r="AS831" s="86"/>
      <c r="AT831" s="86"/>
      <c r="AU831" s="86"/>
    </row>
    <row r="832" spans="3:50" x14ac:dyDescent="0.2">
      <c r="C832" s="18"/>
      <c r="D832" s="18"/>
      <c r="Q832" s="1"/>
      <c r="AA832" s="86"/>
      <c r="AB832" s="86"/>
      <c r="AC832" s="86"/>
      <c r="AD832" s="86"/>
      <c r="AE832" s="86"/>
      <c r="AG832" s="87"/>
      <c r="AN832" s="86"/>
      <c r="AO832" s="86"/>
      <c r="AP832" s="86"/>
      <c r="AQ832" s="86"/>
      <c r="AR832" s="86"/>
      <c r="AS832" s="86"/>
      <c r="AT832" s="86"/>
      <c r="AU832" s="86"/>
    </row>
    <row r="833" spans="3:47" x14ac:dyDescent="0.2">
      <c r="C833" s="18"/>
      <c r="D833" s="18"/>
      <c r="Q833" s="1"/>
      <c r="AA833" s="86"/>
      <c r="AB833" s="86"/>
      <c r="AC833" s="86"/>
      <c r="AD833" s="86"/>
      <c r="AE833" s="86"/>
      <c r="AG833" s="87"/>
      <c r="AN833" s="86"/>
      <c r="AO833" s="86"/>
      <c r="AP833" s="86"/>
      <c r="AQ833" s="86"/>
      <c r="AR833" s="86"/>
      <c r="AS833" s="86"/>
      <c r="AT833" s="86"/>
      <c r="AU833" s="86"/>
    </row>
    <row r="834" spans="3:47" x14ac:dyDescent="0.2">
      <c r="C834" s="18"/>
      <c r="D834" s="18"/>
      <c r="Q834" s="1"/>
      <c r="AA834" s="86"/>
      <c r="AB834" s="86"/>
      <c r="AC834" s="86"/>
      <c r="AD834" s="86"/>
      <c r="AE834" s="86"/>
      <c r="AG834" s="87"/>
      <c r="AN834" s="86"/>
      <c r="AO834" s="86"/>
      <c r="AP834" s="86"/>
      <c r="AQ834" s="86"/>
      <c r="AR834" s="86"/>
      <c r="AS834" s="86"/>
      <c r="AT834" s="86"/>
      <c r="AU834" s="86"/>
    </row>
    <row r="835" spans="3:47" x14ac:dyDescent="0.2">
      <c r="C835" s="18"/>
      <c r="D835" s="18"/>
      <c r="Q835" s="1"/>
      <c r="AA835" s="86"/>
      <c r="AB835" s="86"/>
      <c r="AC835" s="86"/>
      <c r="AD835" s="86"/>
      <c r="AE835" s="86"/>
      <c r="AG835" s="87"/>
      <c r="AN835" s="86"/>
      <c r="AO835" s="86"/>
      <c r="AP835" s="86"/>
      <c r="AQ835" s="86"/>
      <c r="AR835" s="86"/>
      <c r="AS835" s="86"/>
      <c r="AT835" s="86"/>
      <c r="AU835" s="86"/>
    </row>
    <row r="836" spans="3:47" x14ac:dyDescent="0.2">
      <c r="C836" s="18"/>
      <c r="D836" s="18"/>
      <c r="Q836" s="1"/>
      <c r="AA836" s="86"/>
      <c r="AB836" s="86"/>
      <c r="AC836" s="86"/>
      <c r="AD836" s="86"/>
      <c r="AE836" s="86"/>
      <c r="AG836" s="87"/>
      <c r="AN836" s="86"/>
      <c r="AO836" s="86"/>
      <c r="AP836" s="86"/>
      <c r="AQ836" s="86"/>
      <c r="AR836" s="86"/>
      <c r="AS836" s="86"/>
      <c r="AT836" s="86"/>
      <c r="AU836" s="86"/>
    </row>
    <row r="837" spans="3:47" x14ac:dyDescent="0.2">
      <c r="C837" s="18"/>
      <c r="D837" s="18"/>
      <c r="Q837" s="1"/>
      <c r="AA837" s="86"/>
      <c r="AB837" s="86"/>
      <c r="AC837" s="86"/>
      <c r="AD837" s="86"/>
      <c r="AE837" s="86"/>
      <c r="AG837" s="87"/>
      <c r="AN837" s="86"/>
      <c r="AO837" s="86"/>
      <c r="AP837" s="86"/>
      <c r="AQ837" s="86"/>
      <c r="AR837" s="86"/>
      <c r="AS837" s="86"/>
      <c r="AT837" s="86"/>
      <c r="AU837" s="86"/>
    </row>
    <row r="838" spans="3:47" x14ac:dyDescent="0.2">
      <c r="C838" s="18"/>
      <c r="D838" s="18"/>
      <c r="Q838" s="1"/>
      <c r="AA838" s="86"/>
      <c r="AB838" s="86"/>
      <c r="AC838" s="86"/>
      <c r="AD838" s="86"/>
      <c r="AE838" s="86"/>
      <c r="AG838" s="87"/>
      <c r="AN838" s="86"/>
      <c r="AO838" s="86"/>
      <c r="AP838" s="86"/>
      <c r="AQ838" s="86"/>
      <c r="AR838" s="86"/>
      <c r="AS838" s="86"/>
      <c r="AT838" s="86"/>
      <c r="AU838" s="86"/>
    </row>
    <row r="839" spans="3:47" x14ac:dyDescent="0.2">
      <c r="C839" s="18"/>
      <c r="D839" s="18"/>
      <c r="Q839" s="1"/>
      <c r="AA839" s="86"/>
      <c r="AB839" s="86"/>
      <c r="AC839" s="86"/>
      <c r="AD839" s="86"/>
      <c r="AE839" s="86"/>
      <c r="AG839" s="87"/>
      <c r="AN839" s="86"/>
      <c r="AO839" s="86"/>
      <c r="AP839" s="86"/>
      <c r="AQ839" s="86"/>
      <c r="AR839" s="86"/>
      <c r="AS839" s="86"/>
      <c r="AT839" s="86"/>
      <c r="AU839" s="86"/>
    </row>
    <row r="840" spans="3:47" x14ac:dyDescent="0.2">
      <c r="C840" s="18"/>
      <c r="D840" s="18"/>
      <c r="Q840" s="1"/>
      <c r="AA840" s="86"/>
      <c r="AB840" s="86"/>
      <c r="AC840" s="86"/>
      <c r="AD840" s="86"/>
      <c r="AE840" s="86"/>
      <c r="AG840" s="87"/>
      <c r="AN840" s="86"/>
      <c r="AO840" s="86"/>
      <c r="AP840" s="86"/>
      <c r="AQ840" s="86"/>
      <c r="AR840" s="86"/>
      <c r="AS840" s="86"/>
      <c r="AT840" s="86"/>
      <c r="AU840" s="86"/>
    </row>
    <row r="841" spans="3:47" x14ac:dyDescent="0.2">
      <c r="C841" s="18"/>
      <c r="D841" s="18"/>
      <c r="Q841" s="1"/>
      <c r="AA841" s="86"/>
      <c r="AB841" s="86"/>
      <c r="AC841" s="86"/>
      <c r="AD841" s="86"/>
      <c r="AE841" s="86"/>
      <c r="AG841" s="87"/>
      <c r="AN841" s="86"/>
      <c r="AO841" s="86"/>
      <c r="AP841" s="86"/>
      <c r="AQ841" s="86"/>
      <c r="AR841" s="86"/>
      <c r="AS841" s="86"/>
      <c r="AT841" s="86"/>
      <c r="AU841" s="86"/>
    </row>
    <row r="842" spans="3:47" x14ac:dyDescent="0.2">
      <c r="C842" s="18"/>
      <c r="D842" s="18"/>
      <c r="Q842" s="1"/>
      <c r="AA842" s="86"/>
      <c r="AB842" s="86"/>
      <c r="AC842" s="86"/>
      <c r="AD842" s="86"/>
      <c r="AE842" s="86"/>
      <c r="AG842" s="87"/>
      <c r="AN842" s="86"/>
      <c r="AO842" s="86"/>
      <c r="AP842" s="86"/>
      <c r="AQ842" s="86"/>
      <c r="AR842" s="86"/>
      <c r="AS842" s="86"/>
      <c r="AT842" s="86"/>
      <c r="AU842" s="86"/>
    </row>
    <row r="843" spans="3:47" x14ac:dyDescent="0.2">
      <c r="C843" s="18"/>
      <c r="D843" s="18"/>
      <c r="Q843" s="1"/>
      <c r="AA843" s="86"/>
      <c r="AB843" s="86"/>
      <c r="AC843" s="86"/>
      <c r="AD843" s="86"/>
      <c r="AE843" s="86"/>
      <c r="AG843" s="87"/>
      <c r="AN843" s="86"/>
      <c r="AO843" s="86"/>
      <c r="AP843" s="86"/>
      <c r="AQ843" s="86"/>
      <c r="AR843" s="86"/>
      <c r="AS843" s="86"/>
      <c r="AT843" s="86"/>
      <c r="AU843" s="86"/>
    </row>
    <row r="844" spans="3:47" x14ac:dyDescent="0.2">
      <c r="C844" s="18"/>
      <c r="D844" s="18"/>
      <c r="Q844" s="1"/>
      <c r="AA844" s="86"/>
      <c r="AB844" s="86"/>
      <c r="AC844" s="86"/>
      <c r="AD844" s="86"/>
      <c r="AE844" s="86"/>
      <c r="AG844" s="87"/>
      <c r="AN844" s="86"/>
      <c r="AO844" s="86"/>
      <c r="AP844" s="86"/>
      <c r="AQ844" s="86"/>
      <c r="AR844" s="86"/>
      <c r="AS844" s="86"/>
      <c r="AT844" s="86"/>
      <c r="AU844" s="86"/>
    </row>
    <row r="845" spans="3:47" x14ac:dyDescent="0.2">
      <c r="C845" s="18"/>
      <c r="D845" s="18"/>
      <c r="Q845" s="1"/>
      <c r="AA845" s="86"/>
      <c r="AB845" s="86"/>
      <c r="AC845" s="86"/>
      <c r="AD845" s="86"/>
      <c r="AE845" s="86"/>
      <c r="AG845" s="87"/>
      <c r="AN845" s="86"/>
      <c r="AO845" s="86"/>
      <c r="AP845" s="86"/>
      <c r="AQ845" s="86"/>
      <c r="AR845" s="86"/>
      <c r="AS845" s="86"/>
      <c r="AT845" s="86"/>
      <c r="AU845" s="86"/>
    </row>
    <row r="846" spans="3:47" x14ac:dyDescent="0.2">
      <c r="C846" s="18"/>
      <c r="D846" s="18"/>
      <c r="Q846" s="1"/>
      <c r="AA846" s="86"/>
      <c r="AB846" s="86"/>
      <c r="AC846" s="86"/>
      <c r="AD846" s="86"/>
      <c r="AE846" s="86"/>
      <c r="AG846" s="87"/>
      <c r="AN846" s="86"/>
      <c r="AO846" s="86"/>
      <c r="AP846" s="86"/>
      <c r="AQ846" s="86"/>
      <c r="AR846" s="86"/>
      <c r="AS846" s="86"/>
      <c r="AT846" s="86"/>
      <c r="AU846" s="86"/>
    </row>
    <row r="847" spans="3:47" x14ac:dyDescent="0.2">
      <c r="C847" s="18"/>
      <c r="D847" s="18"/>
      <c r="Q847" s="1"/>
      <c r="AA847" s="86"/>
      <c r="AB847" s="86"/>
      <c r="AC847" s="86"/>
      <c r="AD847" s="86"/>
      <c r="AE847" s="86"/>
      <c r="AG847" s="87"/>
      <c r="AN847" s="86"/>
      <c r="AO847" s="86"/>
      <c r="AP847" s="86"/>
      <c r="AQ847" s="86"/>
      <c r="AR847" s="86"/>
      <c r="AS847" s="86"/>
      <c r="AT847" s="86"/>
      <c r="AU847" s="86"/>
    </row>
    <row r="848" spans="3:47" x14ac:dyDescent="0.2">
      <c r="C848" s="18"/>
      <c r="D848" s="18"/>
      <c r="Q848" s="1"/>
      <c r="AA848" s="86"/>
      <c r="AB848" s="86"/>
      <c r="AC848" s="86"/>
      <c r="AD848" s="86"/>
      <c r="AE848" s="86"/>
      <c r="AG848" s="87"/>
      <c r="AN848" s="86"/>
      <c r="AO848" s="86"/>
      <c r="AP848" s="86"/>
      <c r="AQ848" s="86"/>
      <c r="AR848" s="86"/>
      <c r="AS848" s="86"/>
      <c r="AT848" s="86"/>
      <c r="AU848" s="86"/>
    </row>
    <row r="849" spans="3:47" x14ac:dyDescent="0.2">
      <c r="C849" s="18"/>
      <c r="D849" s="18"/>
      <c r="Q849" s="1"/>
      <c r="AA849" s="86"/>
      <c r="AB849" s="86"/>
      <c r="AC849" s="86"/>
      <c r="AD849" s="86"/>
      <c r="AE849" s="86"/>
      <c r="AG849" s="87"/>
      <c r="AN849" s="86"/>
      <c r="AO849" s="86"/>
      <c r="AP849" s="86"/>
      <c r="AQ849" s="86"/>
      <c r="AR849" s="86"/>
      <c r="AS849" s="86"/>
      <c r="AT849" s="86"/>
      <c r="AU849" s="86"/>
    </row>
    <row r="850" spans="3:47" x14ac:dyDescent="0.2">
      <c r="C850" s="18"/>
      <c r="D850" s="18"/>
      <c r="Q850" s="1"/>
      <c r="AA850" s="86"/>
      <c r="AB850" s="86"/>
      <c r="AC850" s="86"/>
      <c r="AD850" s="86"/>
      <c r="AE850" s="86"/>
      <c r="AG850" s="87"/>
      <c r="AN850" s="86"/>
      <c r="AO850" s="86"/>
      <c r="AP850" s="86"/>
      <c r="AQ850" s="86"/>
      <c r="AR850" s="86"/>
      <c r="AS850" s="86"/>
      <c r="AT850" s="86"/>
      <c r="AU850" s="86"/>
    </row>
    <row r="851" spans="3:47" x14ac:dyDescent="0.2">
      <c r="C851" s="18"/>
      <c r="D851" s="18"/>
      <c r="Q851" s="1"/>
      <c r="AA851" s="86"/>
      <c r="AB851" s="86"/>
      <c r="AC851" s="86"/>
      <c r="AD851" s="86"/>
      <c r="AE851" s="86"/>
      <c r="AG851" s="87"/>
      <c r="AN851" s="86"/>
      <c r="AO851" s="86"/>
      <c r="AP851" s="86"/>
      <c r="AQ851" s="86"/>
      <c r="AR851" s="86"/>
      <c r="AS851" s="86"/>
      <c r="AT851" s="86"/>
      <c r="AU851" s="86"/>
    </row>
    <row r="852" spans="3:47" x14ac:dyDescent="0.2">
      <c r="C852" s="18"/>
      <c r="D852" s="18"/>
      <c r="Q852" s="1"/>
      <c r="AA852" s="86"/>
      <c r="AB852" s="86"/>
      <c r="AC852" s="86"/>
      <c r="AD852" s="86"/>
      <c r="AE852" s="86"/>
      <c r="AG852" s="87"/>
      <c r="AN852" s="86"/>
      <c r="AO852" s="86"/>
      <c r="AP852" s="86"/>
      <c r="AQ852" s="86"/>
      <c r="AR852" s="86"/>
      <c r="AS852" s="86"/>
      <c r="AT852" s="86"/>
      <c r="AU852" s="86"/>
    </row>
    <row r="853" spans="3:47" x14ac:dyDescent="0.2">
      <c r="C853" s="18"/>
      <c r="D853" s="18"/>
      <c r="Q853" s="1"/>
      <c r="AA853" s="86"/>
      <c r="AB853" s="86"/>
      <c r="AC853" s="86"/>
      <c r="AD853" s="86"/>
      <c r="AE853" s="86"/>
      <c r="AG853" s="87"/>
      <c r="AN853" s="86"/>
      <c r="AO853" s="86"/>
      <c r="AP853" s="86"/>
      <c r="AQ853" s="86"/>
      <c r="AR853" s="86"/>
      <c r="AS853" s="86"/>
      <c r="AT853" s="86"/>
      <c r="AU853" s="86"/>
    </row>
    <row r="854" spans="3:47" x14ac:dyDescent="0.2">
      <c r="C854" s="18"/>
      <c r="D854" s="18"/>
      <c r="Q854" s="1"/>
      <c r="AA854" s="86"/>
      <c r="AB854" s="86"/>
      <c r="AC854" s="86"/>
      <c r="AD854" s="86"/>
      <c r="AE854" s="86"/>
      <c r="AG854" s="87"/>
      <c r="AN854" s="86"/>
      <c r="AO854" s="86"/>
      <c r="AP854" s="86"/>
      <c r="AQ854" s="86"/>
      <c r="AR854" s="86"/>
      <c r="AS854" s="86"/>
      <c r="AT854" s="86"/>
      <c r="AU854" s="86"/>
    </row>
    <row r="855" spans="3:47" x14ac:dyDescent="0.2">
      <c r="C855" s="18"/>
      <c r="D855" s="18"/>
      <c r="Q855" s="1"/>
      <c r="AA855" s="86"/>
      <c r="AB855" s="86"/>
      <c r="AC855" s="86"/>
      <c r="AD855" s="86"/>
      <c r="AE855" s="86"/>
      <c r="AG855" s="87"/>
      <c r="AN855" s="86"/>
      <c r="AO855" s="86"/>
      <c r="AP855" s="86"/>
      <c r="AQ855" s="86"/>
      <c r="AR855" s="86"/>
      <c r="AS855" s="86"/>
      <c r="AT855" s="86"/>
      <c r="AU855" s="86"/>
    </row>
    <row r="856" spans="3:47" x14ac:dyDescent="0.2">
      <c r="C856" s="18"/>
      <c r="D856" s="18"/>
      <c r="Q856" s="1"/>
      <c r="AA856" s="86"/>
      <c r="AB856" s="86"/>
      <c r="AC856" s="86"/>
      <c r="AD856" s="86"/>
      <c r="AE856" s="86"/>
      <c r="AG856" s="87"/>
      <c r="AN856" s="86"/>
      <c r="AO856" s="86"/>
      <c r="AP856" s="86"/>
      <c r="AQ856" s="86"/>
      <c r="AR856" s="86"/>
      <c r="AS856" s="86"/>
      <c r="AT856" s="86"/>
      <c r="AU856" s="86"/>
    </row>
    <row r="857" spans="3:47" x14ac:dyDescent="0.2">
      <c r="C857" s="18"/>
      <c r="D857" s="18"/>
      <c r="Q857" s="1"/>
      <c r="AA857" s="86"/>
      <c r="AB857" s="86"/>
      <c r="AC857" s="86"/>
      <c r="AD857" s="86"/>
      <c r="AE857" s="86"/>
      <c r="AG857" s="87"/>
      <c r="AN857" s="86"/>
      <c r="AO857" s="86"/>
      <c r="AP857" s="86"/>
      <c r="AQ857" s="86"/>
      <c r="AR857" s="86"/>
      <c r="AS857" s="86"/>
      <c r="AT857" s="86"/>
      <c r="AU857" s="86"/>
    </row>
    <row r="858" spans="3:47" x14ac:dyDescent="0.2">
      <c r="C858" s="18"/>
      <c r="D858" s="18"/>
      <c r="Q858" s="1"/>
      <c r="AA858" s="86"/>
      <c r="AB858" s="86"/>
      <c r="AC858" s="86"/>
      <c r="AD858" s="86"/>
      <c r="AE858" s="86"/>
      <c r="AG858" s="87"/>
      <c r="AN858" s="86"/>
      <c r="AO858" s="86"/>
      <c r="AP858" s="86"/>
      <c r="AQ858" s="86"/>
      <c r="AR858" s="86"/>
      <c r="AS858" s="86"/>
      <c r="AT858" s="86"/>
      <c r="AU858" s="86"/>
    </row>
    <row r="859" spans="3:47" x14ac:dyDescent="0.2">
      <c r="C859" s="18"/>
      <c r="D859" s="18"/>
      <c r="Q859" s="1"/>
      <c r="AA859" s="86"/>
      <c r="AB859" s="86"/>
      <c r="AC859" s="86"/>
      <c r="AD859" s="86"/>
      <c r="AE859" s="86"/>
      <c r="AG859" s="87"/>
      <c r="AN859" s="86"/>
      <c r="AO859" s="86"/>
      <c r="AP859" s="86"/>
      <c r="AQ859" s="86"/>
      <c r="AR859" s="86"/>
      <c r="AS859" s="86"/>
      <c r="AT859" s="86"/>
      <c r="AU859" s="86"/>
    </row>
    <row r="860" spans="3:47" x14ac:dyDescent="0.2">
      <c r="C860" s="18"/>
      <c r="D860" s="18"/>
      <c r="Q860" s="1"/>
      <c r="AA860" s="86"/>
      <c r="AB860" s="86"/>
      <c r="AC860" s="86"/>
      <c r="AD860" s="86"/>
      <c r="AE860" s="86"/>
      <c r="AG860" s="87"/>
      <c r="AN860" s="86"/>
      <c r="AO860" s="86"/>
      <c r="AP860" s="86"/>
      <c r="AQ860" s="86"/>
      <c r="AR860" s="86"/>
      <c r="AS860" s="86"/>
      <c r="AT860" s="86"/>
      <c r="AU860" s="86"/>
    </row>
    <row r="861" spans="3:47" x14ac:dyDescent="0.2">
      <c r="C861" s="18"/>
      <c r="D861" s="18"/>
      <c r="Q861" s="1"/>
      <c r="AA861" s="86"/>
      <c r="AB861" s="86"/>
      <c r="AC861" s="86"/>
      <c r="AD861" s="86"/>
      <c r="AE861" s="86"/>
      <c r="AG861" s="87"/>
      <c r="AN861" s="86"/>
      <c r="AO861" s="86"/>
      <c r="AP861" s="86"/>
      <c r="AQ861" s="86"/>
      <c r="AR861" s="86"/>
      <c r="AS861" s="86"/>
      <c r="AT861" s="86"/>
      <c r="AU861" s="86"/>
    </row>
    <row r="862" spans="3:47" x14ac:dyDescent="0.2">
      <c r="C862" s="18"/>
      <c r="D862" s="18"/>
      <c r="Q862" s="1"/>
      <c r="AA862" s="86"/>
      <c r="AB862" s="86"/>
      <c r="AC862" s="86"/>
      <c r="AD862" s="86"/>
      <c r="AE862" s="86"/>
      <c r="AG862" s="87"/>
      <c r="AN862" s="86"/>
      <c r="AO862" s="86"/>
      <c r="AP862" s="86"/>
      <c r="AQ862" s="86"/>
      <c r="AR862" s="86"/>
      <c r="AS862" s="86"/>
      <c r="AT862" s="86"/>
      <c r="AU862" s="86"/>
    </row>
    <row r="863" spans="3:47" x14ac:dyDescent="0.2">
      <c r="C863" s="18"/>
      <c r="D863" s="18"/>
      <c r="Q863" s="1"/>
      <c r="AA863" s="86"/>
      <c r="AB863" s="86"/>
      <c r="AC863" s="86"/>
      <c r="AD863" s="86"/>
      <c r="AE863" s="86"/>
      <c r="AG863" s="87"/>
      <c r="AN863" s="86"/>
      <c r="AO863" s="86"/>
      <c r="AP863" s="86"/>
      <c r="AQ863" s="86"/>
      <c r="AR863" s="86"/>
      <c r="AS863" s="86"/>
      <c r="AT863" s="86"/>
      <c r="AU863" s="86"/>
    </row>
    <row r="864" spans="3:47" x14ac:dyDescent="0.2">
      <c r="C864" s="18"/>
      <c r="D864" s="18"/>
      <c r="Q864" s="1"/>
      <c r="AA864" s="86"/>
      <c r="AB864" s="86"/>
      <c r="AC864" s="86"/>
      <c r="AD864" s="86"/>
      <c r="AE864" s="86"/>
      <c r="AG864" s="87"/>
      <c r="AN864" s="86"/>
      <c r="AO864" s="86"/>
      <c r="AP864" s="86"/>
      <c r="AQ864" s="86"/>
      <c r="AR864" s="86"/>
      <c r="AS864" s="86"/>
      <c r="AT864" s="86"/>
      <c r="AU864" s="86"/>
    </row>
    <row r="865" spans="3:48" x14ac:dyDescent="0.2">
      <c r="C865" s="18"/>
      <c r="D865" s="18"/>
      <c r="Q865" s="1"/>
      <c r="AA865" s="86"/>
      <c r="AB865" s="86"/>
      <c r="AC865" s="86"/>
      <c r="AD865" s="86"/>
      <c r="AE865" s="86"/>
      <c r="AG865" s="87"/>
      <c r="AN865" s="86"/>
      <c r="AO865" s="86"/>
      <c r="AP865" s="86"/>
      <c r="AQ865" s="86"/>
      <c r="AR865" s="86"/>
      <c r="AS865" s="86"/>
      <c r="AT865" s="86"/>
      <c r="AU865" s="86"/>
    </row>
    <row r="866" spans="3:48" x14ac:dyDescent="0.2">
      <c r="C866" s="18"/>
      <c r="D866" s="18"/>
      <c r="Q866" s="1"/>
      <c r="AA866" s="86"/>
      <c r="AB866" s="86"/>
      <c r="AC866" s="86"/>
      <c r="AD866" s="86"/>
      <c r="AE866" s="86"/>
      <c r="AG866" s="87"/>
      <c r="AN866" s="86"/>
      <c r="AO866" s="86"/>
      <c r="AP866" s="86"/>
      <c r="AQ866" s="86"/>
      <c r="AR866" s="86"/>
      <c r="AS866" s="86"/>
      <c r="AT866" s="86"/>
      <c r="AU866" s="86"/>
    </row>
    <row r="867" spans="3:48" x14ac:dyDescent="0.2">
      <c r="C867" s="18"/>
      <c r="D867" s="18"/>
      <c r="Q867" s="1"/>
      <c r="AA867" s="86"/>
      <c r="AB867" s="86"/>
      <c r="AC867" s="86"/>
      <c r="AD867" s="86"/>
      <c r="AE867" s="86"/>
      <c r="AG867" s="87"/>
      <c r="AN867" s="86"/>
      <c r="AO867" s="86"/>
      <c r="AP867" s="86"/>
      <c r="AQ867" s="86"/>
      <c r="AR867" s="86"/>
      <c r="AS867" s="86"/>
      <c r="AT867" s="86"/>
      <c r="AU867" s="86"/>
    </row>
    <row r="868" spans="3:48" x14ac:dyDescent="0.2">
      <c r="C868" s="18"/>
      <c r="D868" s="18"/>
      <c r="Q868" s="1"/>
      <c r="AA868" s="86"/>
      <c r="AB868" s="86"/>
      <c r="AC868" s="86"/>
      <c r="AD868" s="86"/>
      <c r="AE868" s="86"/>
      <c r="AG868" s="87"/>
      <c r="AN868" s="86"/>
      <c r="AO868" s="86"/>
      <c r="AP868" s="86"/>
      <c r="AQ868" s="86"/>
      <c r="AR868" s="86"/>
      <c r="AS868" s="86"/>
      <c r="AT868" s="86"/>
      <c r="AU868" s="86"/>
    </row>
    <row r="869" spans="3:48" x14ac:dyDescent="0.2">
      <c r="C869" s="18"/>
      <c r="D869" s="18"/>
      <c r="Q869" s="1"/>
      <c r="AA869" s="86"/>
      <c r="AB869" s="86"/>
      <c r="AC869" s="86"/>
      <c r="AD869" s="86"/>
      <c r="AE869" s="86"/>
      <c r="AG869" s="87"/>
      <c r="AN869" s="86"/>
      <c r="AO869" s="86"/>
      <c r="AP869" s="86"/>
      <c r="AQ869" s="86"/>
      <c r="AR869" s="86"/>
      <c r="AS869" s="86"/>
      <c r="AT869" s="86"/>
      <c r="AU869" s="86"/>
    </row>
    <row r="870" spans="3:48" x14ac:dyDescent="0.2">
      <c r="C870" s="18"/>
      <c r="D870" s="18"/>
      <c r="Q870" s="1"/>
      <c r="AA870" s="86"/>
      <c r="AB870" s="86"/>
      <c r="AC870" s="86"/>
      <c r="AD870" s="86"/>
      <c r="AE870" s="86"/>
      <c r="AG870" s="87"/>
      <c r="AN870" s="86"/>
      <c r="AO870" s="86"/>
      <c r="AP870" s="86"/>
      <c r="AQ870" s="86"/>
      <c r="AR870" s="86"/>
      <c r="AS870" s="86"/>
      <c r="AT870" s="86"/>
      <c r="AU870" s="86"/>
    </row>
    <row r="871" spans="3:48" x14ac:dyDescent="0.2">
      <c r="C871" s="18"/>
      <c r="D871" s="18"/>
      <c r="Q871" s="1"/>
      <c r="AA871" s="86"/>
      <c r="AB871" s="86"/>
      <c r="AC871" s="86"/>
      <c r="AD871" s="86"/>
      <c r="AE871" s="86"/>
      <c r="AG871" s="87"/>
      <c r="AN871" s="86"/>
      <c r="AO871" s="86"/>
      <c r="AP871" s="86"/>
      <c r="AQ871" s="86"/>
      <c r="AR871" s="86"/>
      <c r="AS871" s="86"/>
      <c r="AT871" s="86"/>
      <c r="AU871" s="86"/>
    </row>
    <row r="872" spans="3:48" x14ac:dyDescent="0.2">
      <c r="C872" s="18"/>
      <c r="D872" s="18"/>
      <c r="Q872" s="1"/>
      <c r="AA872" s="86"/>
      <c r="AB872" s="86"/>
      <c r="AC872" s="86"/>
      <c r="AD872" s="86"/>
      <c r="AE872" s="86"/>
      <c r="AG872" s="87"/>
      <c r="AN872" s="86"/>
      <c r="AO872" s="86"/>
      <c r="AP872" s="86"/>
      <c r="AQ872" s="86"/>
      <c r="AR872" s="86"/>
      <c r="AS872" s="86"/>
      <c r="AT872" s="86"/>
      <c r="AU872" s="86"/>
    </row>
    <row r="873" spans="3:48" x14ac:dyDescent="0.2">
      <c r="C873" s="18"/>
      <c r="D873" s="18"/>
      <c r="Q873" s="1"/>
      <c r="AA873" s="86"/>
      <c r="AB873" s="86"/>
      <c r="AC873" s="86"/>
      <c r="AD873" s="86"/>
      <c r="AE873" s="86"/>
      <c r="AG873" s="87"/>
      <c r="AN873" s="86"/>
      <c r="AO873" s="86"/>
      <c r="AP873" s="86"/>
      <c r="AQ873" s="86"/>
      <c r="AR873" s="86"/>
      <c r="AS873" s="86"/>
      <c r="AT873" s="86"/>
      <c r="AU873" s="86"/>
    </row>
    <row r="874" spans="3:48" x14ac:dyDescent="0.2">
      <c r="C874" s="18"/>
      <c r="D874" s="18"/>
      <c r="Q874" s="1"/>
      <c r="AA874" s="86"/>
      <c r="AB874" s="86"/>
      <c r="AC874" s="86"/>
      <c r="AD874" s="86"/>
      <c r="AE874" s="86"/>
      <c r="AG874" s="87"/>
      <c r="AN874" s="86"/>
      <c r="AO874" s="86"/>
      <c r="AP874" s="86"/>
      <c r="AQ874" s="86"/>
      <c r="AR874" s="86"/>
      <c r="AS874" s="86"/>
      <c r="AT874" s="86"/>
      <c r="AU874" s="86"/>
    </row>
    <row r="875" spans="3:48" x14ac:dyDescent="0.2">
      <c r="C875" s="18"/>
      <c r="D875" s="18"/>
      <c r="Q875" s="1"/>
      <c r="AA875" s="86"/>
      <c r="AB875" s="86"/>
      <c r="AC875" s="86"/>
      <c r="AD875" s="86"/>
      <c r="AE875" s="86"/>
      <c r="AG875" s="87"/>
      <c r="AN875" s="86"/>
      <c r="AO875" s="86"/>
      <c r="AP875" s="86"/>
      <c r="AQ875" s="86"/>
      <c r="AR875" s="86"/>
      <c r="AS875" s="86"/>
      <c r="AT875" s="86"/>
      <c r="AU875" s="86"/>
    </row>
    <row r="876" spans="3:48" x14ac:dyDescent="0.2">
      <c r="C876" s="18"/>
      <c r="D876" s="18"/>
      <c r="Q876" s="1"/>
      <c r="AA876" s="86"/>
      <c r="AB876" s="86"/>
      <c r="AC876" s="86"/>
      <c r="AD876" s="86"/>
      <c r="AE876" s="86"/>
      <c r="AG876" s="87"/>
      <c r="AN876" s="86"/>
      <c r="AO876" s="86"/>
      <c r="AP876" s="86"/>
      <c r="AQ876" s="86"/>
      <c r="AR876" s="86"/>
      <c r="AS876" s="86"/>
      <c r="AT876" s="86"/>
      <c r="AU876" s="86"/>
    </row>
    <row r="877" spans="3:48" x14ac:dyDescent="0.2">
      <c r="C877" s="18"/>
      <c r="D877" s="18"/>
      <c r="Q877" s="1"/>
      <c r="AA877" s="86"/>
      <c r="AB877" s="86"/>
      <c r="AC877" s="86"/>
      <c r="AD877" s="86"/>
      <c r="AE877" s="86"/>
      <c r="AG877" s="87"/>
      <c r="AN877" s="86"/>
      <c r="AO877" s="86"/>
      <c r="AP877" s="86"/>
      <c r="AQ877" s="86"/>
      <c r="AR877" s="86"/>
      <c r="AS877" s="86"/>
      <c r="AT877" s="86"/>
      <c r="AU877" s="86"/>
    </row>
    <row r="878" spans="3:48" x14ac:dyDescent="0.2">
      <c r="C878" s="18"/>
      <c r="D878" s="18"/>
      <c r="Q878" s="1"/>
      <c r="AA878" s="86"/>
      <c r="AB878" s="86"/>
      <c r="AC878" s="86"/>
      <c r="AD878" s="86"/>
      <c r="AE878" s="86"/>
      <c r="AG878" s="87"/>
      <c r="AN878" s="86"/>
      <c r="AO878" s="86"/>
      <c r="AP878" s="86"/>
      <c r="AQ878" s="86"/>
      <c r="AR878" s="86"/>
      <c r="AS878" s="86"/>
      <c r="AT878" s="86"/>
      <c r="AU878" s="86"/>
      <c r="AV878" s="86"/>
    </row>
    <row r="879" spans="3:48" x14ac:dyDescent="0.2">
      <c r="C879" s="18"/>
      <c r="D879" s="18"/>
      <c r="Q879" s="1"/>
      <c r="AA879" s="86"/>
      <c r="AB879" s="86"/>
      <c r="AC879" s="86"/>
      <c r="AD879" s="86"/>
      <c r="AE879" s="86"/>
      <c r="AG879" s="87"/>
      <c r="AN879" s="86"/>
      <c r="AO879" s="86"/>
      <c r="AP879" s="86"/>
      <c r="AQ879" s="86"/>
      <c r="AR879" s="86"/>
      <c r="AS879" s="86"/>
      <c r="AT879" s="86"/>
      <c r="AU879" s="86"/>
    </row>
    <row r="880" spans="3:48" x14ac:dyDescent="0.2">
      <c r="C880" s="18"/>
      <c r="D880" s="18"/>
      <c r="Q880" s="1"/>
      <c r="AA880" s="86"/>
      <c r="AB880" s="86"/>
      <c r="AC880" s="86"/>
      <c r="AD880" s="86"/>
      <c r="AE880" s="86"/>
      <c r="AG880" s="87"/>
      <c r="AN880" s="86"/>
      <c r="AO880" s="86"/>
      <c r="AP880" s="86"/>
      <c r="AQ880" s="86"/>
      <c r="AR880" s="86"/>
      <c r="AS880" s="86"/>
      <c r="AT880" s="86"/>
      <c r="AU880" s="86"/>
    </row>
    <row r="881" spans="3:64" x14ac:dyDescent="0.2">
      <c r="C881" s="18"/>
      <c r="D881" s="18"/>
      <c r="Q881" s="1"/>
      <c r="AA881" s="86"/>
      <c r="AB881" s="86"/>
      <c r="AC881" s="86"/>
      <c r="AD881" s="86"/>
      <c r="AE881" s="86"/>
      <c r="AG881" s="87"/>
      <c r="AN881" s="86"/>
      <c r="AO881" s="86"/>
      <c r="AP881" s="86"/>
      <c r="AQ881" s="86"/>
      <c r="AR881" s="86"/>
      <c r="AS881" s="86"/>
      <c r="AT881" s="86"/>
      <c r="AU881" s="86"/>
    </row>
    <row r="882" spans="3:64" x14ac:dyDescent="0.2">
      <c r="C882" s="18"/>
      <c r="D882" s="18"/>
      <c r="Q882" s="1"/>
      <c r="AA882" s="86"/>
      <c r="AB882" s="86"/>
      <c r="AC882" s="86"/>
      <c r="AD882" s="86"/>
      <c r="AE882" s="86"/>
      <c r="AG882" s="87"/>
      <c r="AN882" s="86"/>
      <c r="AO882" s="86"/>
      <c r="AP882" s="86"/>
      <c r="AQ882" s="86"/>
      <c r="AR882" s="86"/>
      <c r="AS882" s="86"/>
      <c r="AT882" s="86"/>
      <c r="AU882" s="86"/>
    </row>
    <row r="883" spans="3:64" x14ac:dyDescent="0.2">
      <c r="C883" s="18"/>
      <c r="D883" s="18"/>
      <c r="Q883" s="1"/>
      <c r="AA883" s="86"/>
      <c r="AB883" s="86"/>
      <c r="AC883" s="86"/>
      <c r="AD883" s="86"/>
      <c r="AE883" s="86"/>
      <c r="AG883" s="87"/>
      <c r="AN883" s="86"/>
      <c r="AO883" s="86"/>
      <c r="AP883" s="86"/>
      <c r="AQ883" s="86"/>
      <c r="AR883" s="86"/>
      <c r="AS883" s="86"/>
      <c r="AT883" s="86"/>
      <c r="AU883" s="86"/>
    </row>
    <row r="884" spans="3:64" x14ac:dyDescent="0.2">
      <c r="C884" s="18"/>
      <c r="D884" s="18"/>
      <c r="Q884" s="1"/>
      <c r="AA884" s="86"/>
      <c r="AB884" s="86"/>
      <c r="AC884" s="86"/>
      <c r="AD884" s="86"/>
      <c r="AE884" s="86"/>
      <c r="AG884" s="87"/>
      <c r="AN884" s="86"/>
      <c r="AO884" s="86"/>
      <c r="AP884" s="86"/>
      <c r="AQ884" s="86"/>
      <c r="AR884" s="86"/>
      <c r="AS884" s="86"/>
      <c r="AT884" s="86"/>
      <c r="AU884" s="86"/>
    </row>
    <row r="885" spans="3:64" x14ac:dyDescent="0.2">
      <c r="C885" s="18"/>
      <c r="D885" s="18"/>
      <c r="Q885" s="1"/>
      <c r="AA885" s="86"/>
      <c r="AB885" s="86"/>
      <c r="AC885" s="86"/>
      <c r="AD885" s="86"/>
      <c r="AE885" s="86"/>
      <c r="AG885" s="87"/>
      <c r="AN885" s="86"/>
      <c r="AO885" s="86"/>
      <c r="AP885" s="86"/>
      <c r="AQ885" s="86"/>
      <c r="AR885" s="86"/>
      <c r="AS885" s="86"/>
      <c r="AT885" s="86"/>
      <c r="AU885" s="86"/>
    </row>
    <row r="886" spans="3:64" x14ac:dyDescent="0.2">
      <c r="C886" s="18"/>
      <c r="D886" s="18"/>
      <c r="Q886" s="1"/>
      <c r="AA886" s="86"/>
      <c r="AB886" s="86"/>
      <c r="AC886" s="86"/>
      <c r="AD886" s="86"/>
      <c r="AE886" s="86"/>
      <c r="AG886" s="87"/>
      <c r="AN886" s="86"/>
      <c r="AO886" s="86"/>
      <c r="AP886" s="86"/>
      <c r="AQ886" s="86"/>
      <c r="AR886" s="86"/>
      <c r="AS886" s="86"/>
      <c r="AT886" s="86"/>
      <c r="AU886" s="86"/>
    </row>
    <row r="887" spans="3:64" x14ac:dyDescent="0.2">
      <c r="C887" s="18"/>
      <c r="D887" s="18"/>
      <c r="Q887" s="1"/>
      <c r="AA887" s="86"/>
      <c r="AB887" s="86"/>
      <c r="AC887" s="86"/>
      <c r="AD887" s="86"/>
      <c r="AE887" s="86"/>
      <c r="AG887" s="87"/>
      <c r="AN887" s="86"/>
      <c r="AO887" s="86"/>
      <c r="AP887" s="86"/>
      <c r="AQ887" s="86"/>
      <c r="AR887" s="86"/>
      <c r="AS887" s="86"/>
      <c r="AT887" s="86"/>
      <c r="AU887" s="86"/>
    </row>
    <row r="888" spans="3:64" x14ac:dyDescent="0.2">
      <c r="C888" s="18"/>
      <c r="D888" s="18"/>
      <c r="Q888" s="1"/>
      <c r="AA888" s="86"/>
      <c r="AB888" s="86"/>
      <c r="AC888" s="86"/>
      <c r="AD888" s="86"/>
      <c r="AE888" s="86"/>
      <c r="AG888" s="87"/>
      <c r="AN888" s="86"/>
      <c r="AO888" s="86"/>
      <c r="AP888" s="86"/>
      <c r="AQ888" s="86"/>
      <c r="AR888" s="86"/>
      <c r="AS888" s="86"/>
      <c r="AT888" s="86"/>
      <c r="AU888" s="86"/>
    </row>
    <row r="889" spans="3:64" x14ac:dyDescent="0.2">
      <c r="C889" s="18"/>
      <c r="D889" s="18"/>
      <c r="Q889" s="1"/>
      <c r="AA889" s="86"/>
      <c r="AB889" s="86"/>
      <c r="AC889" s="86"/>
      <c r="AD889" s="86"/>
      <c r="AE889" s="86"/>
      <c r="AG889" s="87"/>
      <c r="AN889" s="86"/>
      <c r="AO889" s="86"/>
      <c r="AP889" s="86"/>
      <c r="AQ889" s="86"/>
      <c r="AR889" s="86"/>
      <c r="AS889" s="86"/>
      <c r="AT889" s="86"/>
      <c r="AU889" s="86"/>
    </row>
    <row r="890" spans="3:64" x14ac:dyDescent="0.2">
      <c r="C890" s="18"/>
      <c r="D890" s="18"/>
      <c r="Q890" s="1"/>
      <c r="AA890" s="86"/>
      <c r="AB890" s="86"/>
      <c r="AC890" s="86"/>
      <c r="AD890" s="86"/>
      <c r="AE890" s="86"/>
      <c r="AG890" s="87"/>
      <c r="AN890" s="86"/>
      <c r="AO890" s="86"/>
      <c r="AP890" s="86"/>
      <c r="AQ890" s="86"/>
      <c r="AR890" s="86"/>
      <c r="AS890" s="86"/>
      <c r="AT890" s="86"/>
      <c r="AU890" s="86"/>
    </row>
    <row r="891" spans="3:64" x14ac:dyDescent="0.2">
      <c r="C891" s="18"/>
      <c r="D891" s="18"/>
      <c r="Q891" s="1"/>
      <c r="AA891" s="86"/>
      <c r="AB891" s="86"/>
      <c r="AC891" s="86"/>
      <c r="AD891" s="86"/>
      <c r="AE891" s="86"/>
      <c r="AG891" s="87"/>
      <c r="AN891" s="86"/>
      <c r="AO891" s="86"/>
      <c r="AP891" s="86"/>
      <c r="AQ891" s="86"/>
      <c r="AR891" s="86"/>
      <c r="AS891" s="86"/>
      <c r="AT891" s="86"/>
      <c r="AU891" s="86"/>
    </row>
    <row r="892" spans="3:64" x14ac:dyDescent="0.2">
      <c r="C892" s="18"/>
      <c r="D892" s="18"/>
      <c r="Q892" s="1"/>
      <c r="AA892" s="86"/>
      <c r="AB892" s="86"/>
      <c r="AC892" s="86"/>
      <c r="AD892" s="86"/>
      <c r="AE892" s="86"/>
      <c r="AG892" s="87"/>
      <c r="AN892" s="86"/>
      <c r="AO892" s="86"/>
      <c r="AP892" s="86"/>
      <c r="AQ892" s="86"/>
      <c r="AR892" s="86"/>
      <c r="AS892" s="86"/>
      <c r="AT892" s="86"/>
      <c r="AU892" s="86"/>
    </row>
    <row r="893" spans="3:64" x14ac:dyDescent="0.2">
      <c r="C893" s="18"/>
      <c r="D893" s="18"/>
      <c r="Q893" s="1"/>
      <c r="AA893" s="86"/>
      <c r="AB893" s="86"/>
      <c r="AC893" s="86"/>
      <c r="AD893" s="86"/>
      <c r="AE893" s="86"/>
      <c r="AG893" s="87"/>
      <c r="AN893" s="86"/>
      <c r="AO893" s="86"/>
      <c r="AP893" s="86"/>
      <c r="AQ893" s="86"/>
      <c r="AR893" s="86"/>
      <c r="AS893" s="86"/>
      <c r="AT893" s="86"/>
      <c r="AU893" s="86"/>
      <c r="AV893" s="86"/>
      <c r="AW893" s="86"/>
      <c r="AX893" s="86"/>
      <c r="AY893" s="86"/>
      <c r="AZ893" s="86"/>
      <c r="BA893" s="86"/>
      <c r="BB893" s="86"/>
      <c r="BC893" s="86"/>
      <c r="BD893" s="86"/>
      <c r="BE893" s="86"/>
      <c r="BF893" s="86"/>
      <c r="BG893" s="86"/>
      <c r="BH893" s="86"/>
      <c r="BI893" s="86"/>
      <c r="BJ893" s="86"/>
      <c r="BK893" s="86"/>
      <c r="BL893" s="86"/>
    </row>
    <row r="894" spans="3:64" x14ac:dyDescent="0.2">
      <c r="C894" s="18"/>
      <c r="D894" s="18"/>
      <c r="Q894" s="1"/>
      <c r="AA894" s="86"/>
      <c r="AB894" s="86"/>
      <c r="AC894" s="86"/>
      <c r="AD894" s="86"/>
      <c r="AE894" s="86"/>
      <c r="AG894" s="87"/>
      <c r="AN894" s="86"/>
      <c r="AO894" s="86"/>
      <c r="AP894" s="86"/>
      <c r="AQ894" s="86"/>
      <c r="AR894" s="86"/>
      <c r="AS894" s="86"/>
      <c r="AT894" s="86"/>
      <c r="AU894" s="86"/>
    </row>
    <row r="895" spans="3:64" x14ac:dyDescent="0.2">
      <c r="C895" s="18"/>
      <c r="D895" s="18"/>
      <c r="Q895" s="1"/>
      <c r="AA895" s="86"/>
      <c r="AB895" s="86"/>
      <c r="AC895" s="86"/>
      <c r="AD895" s="86"/>
      <c r="AE895" s="86"/>
      <c r="AG895" s="87"/>
      <c r="AN895" s="86"/>
      <c r="AO895" s="86"/>
      <c r="AP895" s="86"/>
      <c r="AQ895" s="86"/>
      <c r="AR895" s="86"/>
      <c r="AS895" s="86"/>
      <c r="AT895" s="86"/>
      <c r="AU895" s="86"/>
    </row>
    <row r="896" spans="3:64" x14ac:dyDescent="0.2">
      <c r="C896" s="18"/>
      <c r="D896" s="18"/>
      <c r="Q896" s="1"/>
      <c r="AA896" s="86"/>
      <c r="AB896" s="86"/>
      <c r="AC896" s="86"/>
      <c r="AD896" s="86"/>
      <c r="AE896" s="86"/>
      <c r="AG896" s="87"/>
      <c r="AN896" s="86"/>
      <c r="AO896" s="86"/>
      <c r="AP896" s="86"/>
      <c r="AQ896" s="86"/>
      <c r="AR896" s="86"/>
      <c r="AS896" s="86"/>
      <c r="AT896" s="86"/>
      <c r="AU896" s="86"/>
    </row>
    <row r="897" spans="3:64" x14ac:dyDescent="0.2">
      <c r="C897" s="18"/>
      <c r="D897" s="18"/>
      <c r="Q897" s="1"/>
      <c r="AA897" s="86"/>
      <c r="AB897" s="86"/>
      <c r="AC897" s="86"/>
      <c r="AD897" s="86"/>
      <c r="AE897" s="86"/>
      <c r="AG897" s="87"/>
      <c r="AN897" s="86"/>
      <c r="AO897" s="86"/>
      <c r="AP897" s="86"/>
      <c r="AQ897" s="86"/>
      <c r="AR897" s="86"/>
      <c r="AS897" s="86"/>
      <c r="AT897" s="86"/>
      <c r="AU897" s="86"/>
      <c r="AV897" s="86"/>
      <c r="AW897" s="86"/>
      <c r="AX897" s="86"/>
      <c r="AY897" s="86"/>
      <c r="AZ897" s="86"/>
      <c r="BA897" s="86"/>
      <c r="BB897" s="86"/>
      <c r="BC897" s="86"/>
      <c r="BD897" s="86"/>
      <c r="BE897" s="86"/>
      <c r="BF897" s="86"/>
      <c r="BG897" s="86"/>
      <c r="BH897" s="86"/>
      <c r="BI897" s="86"/>
      <c r="BJ897" s="86"/>
      <c r="BK897" s="86"/>
      <c r="BL897" s="86"/>
    </row>
    <row r="898" spans="3:64" x14ac:dyDescent="0.2">
      <c r="C898" s="18"/>
      <c r="D898" s="18"/>
      <c r="Q898" s="1"/>
      <c r="AA898" s="86"/>
      <c r="AB898" s="86"/>
      <c r="AC898" s="86"/>
      <c r="AD898" s="86"/>
      <c r="AE898" s="86"/>
      <c r="AG898" s="87"/>
      <c r="AN898" s="86"/>
      <c r="AO898" s="86"/>
      <c r="AP898" s="86"/>
      <c r="AQ898" s="86"/>
      <c r="AR898" s="86"/>
      <c r="AS898" s="86"/>
      <c r="AT898" s="86"/>
      <c r="AU898" s="86"/>
    </row>
    <row r="899" spans="3:64" x14ac:dyDescent="0.2">
      <c r="C899" s="18"/>
      <c r="D899" s="18"/>
      <c r="Q899" s="1"/>
      <c r="AA899" s="86"/>
      <c r="AB899" s="86"/>
      <c r="AC899" s="86"/>
      <c r="AD899" s="86"/>
      <c r="AE899" s="86"/>
      <c r="AG899" s="87"/>
      <c r="AN899" s="86"/>
      <c r="AO899" s="86"/>
      <c r="AP899" s="86"/>
      <c r="AQ899" s="86"/>
      <c r="AR899" s="86"/>
      <c r="AS899" s="86"/>
      <c r="AT899" s="86"/>
      <c r="AU899" s="86"/>
    </row>
    <row r="900" spans="3:64" x14ac:dyDescent="0.2">
      <c r="C900" s="18"/>
      <c r="D900" s="18"/>
      <c r="Q900" s="1"/>
      <c r="AA900" s="86"/>
      <c r="AB900" s="86"/>
      <c r="AC900" s="86"/>
      <c r="AD900" s="86"/>
      <c r="AE900" s="86"/>
      <c r="AG900" s="87"/>
      <c r="AN900" s="86"/>
      <c r="AO900" s="86"/>
      <c r="AP900" s="86"/>
      <c r="AQ900" s="86"/>
      <c r="AR900" s="86"/>
      <c r="AS900" s="86"/>
      <c r="AT900" s="86"/>
      <c r="AU900" s="86"/>
    </row>
    <row r="901" spans="3:64" x14ac:dyDescent="0.2">
      <c r="C901" s="18"/>
      <c r="D901" s="18"/>
      <c r="Q901" s="1"/>
      <c r="AA901" s="86"/>
      <c r="AB901" s="86"/>
      <c r="AC901" s="86"/>
      <c r="AD901" s="86"/>
      <c r="AE901" s="86"/>
      <c r="AG901" s="87"/>
      <c r="AN901" s="86"/>
      <c r="AO901" s="86"/>
      <c r="AP901" s="86"/>
      <c r="AQ901" s="86"/>
      <c r="AR901" s="86"/>
      <c r="AS901" s="86"/>
      <c r="AT901" s="86"/>
      <c r="AU901" s="86"/>
      <c r="AV901" s="86"/>
      <c r="AW901" s="86"/>
      <c r="AX901" s="86"/>
      <c r="AY901" s="86"/>
      <c r="AZ901" s="86"/>
      <c r="BA901" s="86"/>
      <c r="BB901" s="86"/>
      <c r="BC901" s="86"/>
      <c r="BD901" s="86"/>
      <c r="BE901" s="86"/>
      <c r="BF901" s="86"/>
      <c r="BG901" s="86"/>
      <c r="BH901" s="86"/>
      <c r="BI901" s="86"/>
      <c r="BJ901" s="86"/>
      <c r="BK901" s="86"/>
      <c r="BL901" s="86"/>
    </row>
    <row r="902" spans="3:64" x14ac:dyDescent="0.2">
      <c r="C902" s="18"/>
      <c r="D902" s="18"/>
      <c r="Q902" s="1"/>
      <c r="AA902" s="86"/>
      <c r="AB902" s="86"/>
      <c r="AC902" s="86"/>
      <c r="AD902" s="86"/>
      <c r="AE902" s="86"/>
      <c r="AG902" s="87"/>
      <c r="AN902" s="86"/>
      <c r="AO902" s="86"/>
      <c r="AP902" s="86"/>
      <c r="AQ902" s="86"/>
      <c r="AR902" s="86"/>
      <c r="AS902" s="86"/>
      <c r="AT902" s="86"/>
      <c r="AU902" s="86"/>
    </row>
    <row r="903" spans="3:64" x14ac:dyDescent="0.2">
      <c r="C903" s="18"/>
      <c r="D903" s="18"/>
      <c r="Q903" s="1"/>
      <c r="AA903" s="86"/>
      <c r="AB903" s="86"/>
      <c r="AC903" s="86"/>
      <c r="AD903" s="86"/>
      <c r="AE903" s="86"/>
      <c r="AG903" s="87"/>
      <c r="AN903" s="86"/>
      <c r="AO903" s="86"/>
      <c r="AP903" s="86"/>
      <c r="AQ903" s="86"/>
      <c r="AR903" s="86"/>
      <c r="AS903" s="86"/>
      <c r="AT903" s="86"/>
      <c r="AU903" s="86"/>
    </row>
    <row r="904" spans="3:64" x14ac:dyDescent="0.2">
      <c r="C904" s="18"/>
      <c r="D904" s="18"/>
      <c r="Q904" s="1"/>
      <c r="AA904" s="86"/>
      <c r="AB904" s="86"/>
      <c r="AC904" s="86"/>
      <c r="AD904" s="86"/>
      <c r="AE904" s="86"/>
      <c r="AG904" s="87"/>
      <c r="AN904" s="86"/>
      <c r="AO904" s="86"/>
      <c r="AP904" s="86"/>
      <c r="AQ904" s="86"/>
      <c r="AR904" s="86"/>
      <c r="AS904" s="86"/>
      <c r="AT904" s="86"/>
      <c r="AU904" s="86"/>
    </row>
    <row r="905" spans="3:64" x14ac:dyDescent="0.2">
      <c r="C905" s="18"/>
      <c r="D905" s="18"/>
      <c r="Q905" s="1"/>
      <c r="AA905" s="86"/>
      <c r="AB905" s="86"/>
      <c r="AC905" s="86"/>
      <c r="AD905" s="86"/>
      <c r="AE905" s="86"/>
      <c r="AG905" s="87"/>
      <c r="AN905" s="86"/>
      <c r="AO905" s="86"/>
      <c r="AP905" s="86"/>
      <c r="AQ905" s="86"/>
      <c r="AR905" s="86"/>
      <c r="AS905" s="86"/>
      <c r="AT905" s="86"/>
      <c r="AU905" s="86"/>
    </row>
    <row r="906" spans="3:64" x14ac:dyDescent="0.2">
      <c r="C906" s="18"/>
      <c r="D906" s="18"/>
      <c r="Q906" s="1"/>
      <c r="AA906" s="86"/>
      <c r="AB906" s="86"/>
      <c r="AC906" s="86"/>
      <c r="AD906" s="86"/>
      <c r="AE906" s="86"/>
      <c r="AG906" s="87"/>
      <c r="AN906" s="86"/>
      <c r="AO906" s="86"/>
      <c r="AP906" s="86"/>
      <c r="AQ906" s="86"/>
      <c r="AR906" s="86"/>
      <c r="AS906" s="86"/>
      <c r="AT906" s="86"/>
      <c r="AU906" s="86"/>
    </row>
    <row r="907" spans="3:64" x14ac:dyDescent="0.2">
      <c r="C907" s="18"/>
      <c r="D907" s="18"/>
      <c r="Q907" s="1"/>
      <c r="AA907" s="86"/>
      <c r="AB907" s="86"/>
      <c r="AC907" s="86"/>
      <c r="AD907" s="86"/>
      <c r="AE907" s="86"/>
      <c r="AG907" s="87"/>
      <c r="AN907" s="86"/>
      <c r="AO907" s="86"/>
      <c r="AP907" s="86"/>
      <c r="AQ907" s="86"/>
      <c r="AR907" s="86"/>
      <c r="AS907" s="86"/>
      <c r="AT907" s="86"/>
      <c r="AU907" s="86"/>
    </row>
    <row r="908" spans="3:64" x14ac:dyDescent="0.2">
      <c r="C908" s="18"/>
      <c r="D908" s="18"/>
      <c r="Q908" s="1"/>
      <c r="AA908" s="86"/>
      <c r="AB908" s="86"/>
      <c r="AC908" s="86"/>
      <c r="AD908" s="86"/>
      <c r="AE908" s="86"/>
      <c r="AG908" s="87"/>
      <c r="AN908" s="86"/>
      <c r="AO908" s="86"/>
      <c r="AP908" s="86"/>
      <c r="AQ908" s="86"/>
      <c r="AR908" s="86"/>
      <c r="AS908" s="86"/>
      <c r="AT908" s="86"/>
      <c r="AU908" s="86"/>
    </row>
    <row r="909" spans="3:64" x14ac:dyDescent="0.2">
      <c r="C909" s="18"/>
      <c r="D909" s="18"/>
      <c r="Q909" s="1"/>
      <c r="AA909" s="86"/>
      <c r="AB909" s="86"/>
      <c r="AC909" s="86"/>
      <c r="AD909" s="86"/>
      <c r="AE909" s="86"/>
      <c r="AG909" s="87"/>
      <c r="AN909" s="86"/>
      <c r="AO909" s="86"/>
      <c r="AP909" s="86"/>
      <c r="AQ909" s="86"/>
      <c r="AR909" s="86"/>
      <c r="AS909" s="86"/>
      <c r="AT909" s="86"/>
      <c r="AU909" s="86"/>
    </row>
    <row r="910" spans="3:64" x14ac:dyDescent="0.2">
      <c r="C910" s="18"/>
      <c r="D910" s="18"/>
      <c r="Q910" s="1"/>
      <c r="AA910" s="86"/>
      <c r="AB910" s="86"/>
      <c r="AC910" s="86"/>
      <c r="AD910" s="86"/>
      <c r="AE910" s="86"/>
      <c r="AG910" s="87"/>
      <c r="AN910" s="86"/>
      <c r="AO910" s="86"/>
      <c r="AP910" s="86"/>
      <c r="AQ910" s="86"/>
      <c r="AR910" s="86"/>
      <c r="AS910" s="86"/>
      <c r="AT910" s="86"/>
      <c r="AU910" s="86"/>
      <c r="AV910" s="86"/>
      <c r="AW910" s="86"/>
      <c r="AX910" s="86"/>
      <c r="AY910" s="86"/>
      <c r="AZ910" s="86"/>
      <c r="BA910" s="86"/>
      <c r="BB910" s="86"/>
      <c r="BC910" s="86"/>
      <c r="BD910" s="86"/>
      <c r="BE910" s="86"/>
      <c r="BF910" s="86"/>
      <c r="BG910" s="86"/>
      <c r="BH910" s="86"/>
      <c r="BI910" s="86"/>
      <c r="BJ910" s="86"/>
      <c r="BK910" s="86"/>
      <c r="BL910" s="86"/>
    </row>
    <row r="911" spans="3:64" x14ac:dyDescent="0.2">
      <c r="C911" s="18"/>
      <c r="D911" s="18"/>
      <c r="Q911" s="1"/>
      <c r="AA911" s="86"/>
      <c r="AB911" s="86"/>
      <c r="AC911" s="86"/>
      <c r="AD911" s="86"/>
      <c r="AE911" s="86"/>
      <c r="AG911" s="87"/>
      <c r="AN911" s="86"/>
      <c r="AO911" s="86"/>
      <c r="AP911" s="86"/>
      <c r="AQ911" s="86"/>
      <c r="AR911" s="86"/>
      <c r="AS911" s="86"/>
      <c r="AT911" s="86"/>
      <c r="AU911" s="86"/>
    </row>
    <row r="912" spans="3:64" x14ac:dyDescent="0.2">
      <c r="C912" s="18"/>
      <c r="D912" s="18"/>
      <c r="Q912" s="1"/>
      <c r="AA912" s="86"/>
      <c r="AB912" s="86"/>
      <c r="AC912" s="86"/>
      <c r="AD912" s="86"/>
      <c r="AE912" s="86"/>
      <c r="AG912" s="87"/>
      <c r="AN912" s="86"/>
      <c r="AO912" s="86"/>
      <c r="AP912" s="86"/>
      <c r="AQ912" s="86"/>
      <c r="AR912" s="86"/>
      <c r="AS912" s="86"/>
      <c r="AT912" s="86"/>
      <c r="AU912" s="86"/>
    </row>
    <row r="913" spans="3:64" x14ac:dyDescent="0.2">
      <c r="C913" s="18"/>
      <c r="D913" s="18"/>
      <c r="Q913" s="1"/>
      <c r="AA913" s="86"/>
      <c r="AB913" s="86"/>
      <c r="AC913" s="86"/>
      <c r="AD913" s="86"/>
      <c r="AE913" s="86"/>
      <c r="AG913" s="87"/>
      <c r="AN913" s="86"/>
      <c r="AO913" s="86"/>
      <c r="AP913" s="86"/>
      <c r="AQ913" s="86"/>
      <c r="AR913" s="86"/>
      <c r="AS913" s="86"/>
      <c r="AT913" s="86"/>
      <c r="AU913" s="86"/>
    </row>
    <row r="914" spans="3:64" x14ac:dyDescent="0.2">
      <c r="C914" s="18"/>
      <c r="D914" s="18"/>
      <c r="Q914" s="1"/>
      <c r="AA914" s="86"/>
      <c r="AB914" s="86"/>
      <c r="AC914" s="86"/>
      <c r="AD914" s="86"/>
      <c r="AE914" s="86"/>
      <c r="AG914" s="87"/>
      <c r="AN914" s="86"/>
      <c r="AO914" s="86"/>
      <c r="AP914" s="86"/>
      <c r="AQ914" s="86"/>
      <c r="AR914" s="86"/>
      <c r="AS914" s="86"/>
      <c r="AT914" s="86"/>
      <c r="AU914" s="86"/>
    </row>
    <row r="915" spans="3:64" x14ac:dyDescent="0.2">
      <c r="C915" s="18"/>
      <c r="D915" s="18"/>
      <c r="Q915" s="1"/>
      <c r="AA915" s="86"/>
      <c r="AB915" s="86"/>
      <c r="AC915" s="86"/>
      <c r="AD915" s="86"/>
      <c r="AE915" s="86"/>
      <c r="AG915" s="87"/>
      <c r="AN915" s="86"/>
      <c r="AO915" s="86"/>
      <c r="AP915" s="86"/>
      <c r="AQ915" s="86"/>
      <c r="AR915" s="86"/>
      <c r="AS915" s="86"/>
      <c r="AT915" s="86"/>
      <c r="AU915" s="86"/>
    </row>
    <row r="916" spans="3:64" x14ac:dyDescent="0.2">
      <c r="C916" s="18"/>
      <c r="D916" s="18"/>
      <c r="Q916" s="1"/>
      <c r="AA916" s="86"/>
      <c r="AB916" s="86"/>
      <c r="AC916" s="86"/>
      <c r="AD916" s="86"/>
      <c r="AE916" s="86"/>
      <c r="AG916" s="87"/>
      <c r="AN916" s="86"/>
      <c r="AO916" s="86"/>
      <c r="AP916" s="86"/>
      <c r="AQ916" s="86"/>
      <c r="AR916" s="86"/>
      <c r="AS916" s="86"/>
      <c r="AT916" s="86"/>
      <c r="AU916" s="86"/>
    </row>
    <row r="917" spans="3:64" x14ac:dyDescent="0.2">
      <c r="C917" s="18"/>
      <c r="D917" s="18"/>
      <c r="Q917" s="1"/>
      <c r="AA917" s="86"/>
      <c r="AB917" s="86"/>
      <c r="AC917" s="86"/>
      <c r="AD917" s="86"/>
      <c r="AE917" s="86"/>
      <c r="AG917" s="87"/>
      <c r="AN917" s="86"/>
      <c r="AO917" s="86"/>
      <c r="AP917" s="86"/>
      <c r="AQ917" s="86"/>
      <c r="AR917" s="86"/>
      <c r="AS917" s="86"/>
      <c r="AT917" s="86"/>
      <c r="AU917" s="86"/>
    </row>
    <row r="918" spans="3:64" x14ac:dyDescent="0.2">
      <c r="C918" s="18"/>
      <c r="D918" s="18"/>
      <c r="Q918" s="1"/>
      <c r="AA918" s="86"/>
      <c r="AB918" s="86"/>
      <c r="AC918" s="86"/>
      <c r="AD918" s="86"/>
      <c r="AE918" s="86"/>
      <c r="AG918" s="87"/>
      <c r="AN918" s="86"/>
      <c r="AO918" s="86"/>
      <c r="AP918" s="86"/>
      <c r="AQ918" s="86"/>
      <c r="AR918" s="86"/>
      <c r="AS918" s="86"/>
      <c r="AT918" s="86"/>
      <c r="AU918" s="86"/>
    </row>
    <row r="919" spans="3:64" x14ac:dyDescent="0.2">
      <c r="C919" s="18"/>
      <c r="D919" s="18"/>
      <c r="Q919" s="1"/>
      <c r="AA919" s="86"/>
      <c r="AB919" s="86"/>
      <c r="AC919" s="86"/>
      <c r="AD919" s="86"/>
      <c r="AE919" s="86"/>
      <c r="AG919" s="87"/>
      <c r="AN919" s="86"/>
      <c r="AO919" s="86"/>
      <c r="AP919" s="86"/>
      <c r="AQ919" s="86"/>
      <c r="AR919" s="86"/>
      <c r="AS919" s="86"/>
      <c r="AT919" s="86"/>
      <c r="AU919" s="86"/>
    </row>
    <row r="920" spans="3:64" x14ac:dyDescent="0.2">
      <c r="C920" s="18"/>
      <c r="D920" s="18"/>
      <c r="Q920" s="1"/>
      <c r="AA920" s="86"/>
      <c r="AB920" s="86"/>
      <c r="AC920" s="86"/>
      <c r="AD920" s="86"/>
      <c r="AE920" s="86"/>
      <c r="AG920" s="87"/>
      <c r="AN920" s="86"/>
      <c r="AO920" s="86"/>
      <c r="AP920" s="86"/>
      <c r="AQ920" s="86"/>
      <c r="AR920" s="86"/>
      <c r="AS920" s="86"/>
      <c r="AT920" s="86"/>
      <c r="AU920" s="86"/>
    </row>
    <row r="921" spans="3:64" x14ac:dyDescent="0.2">
      <c r="C921" s="18"/>
      <c r="D921" s="18"/>
      <c r="Q921" s="1"/>
      <c r="AA921" s="86"/>
      <c r="AB921" s="86"/>
      <c r="AC921" s="86"/>
      <c r="AD921" s="86"/>
      <c r="AE921" s="86"/>
      <c r="AG921" s="87"/>
      <c r="AN921" s="86"/>
      <c r="AO921" s="86"/>
      <c r="AP921" s="86"/>
      <c r="AQ921" s="86"/>
      <c r="AR921" s="86"/>
      <c r="AS921" s="86"/>
      <c r="AT921" s="86"/>
      <c r="AU921" s="86"/>
    </row>
    <row r="922" spans="3:64" x14ac:dyDescent="0.2">
      <c r="C922" s="18"/>
      <c r="D922" s="18"/>
      <c r="Q922" s="1"/>
      <c r="AA922" s="86"/>
      <c r="AB922" s="86"/>
      <c r="AC922" s="86"/>
      <c r="AD922" s="86"/>
      <c r="AE922" s="86"/>
      <c r="AG922" s="87"/>
      <c r="AN922" s="86"/>
      <c r="AO922" s="86"/>
      <c r="AP922" s="86"/>
      <c r="AQ922" s="86"/>
      <c r="AR922" s="86"/>
      <c r="AS922" s="86"/>
      <c r="AT922" s="86"/>
      <c r="AU922" s="86"/>
    </row>
    <row r="923" spans="3:64" x14ac:dyDescent="0.2">
      <c r="C923" s="18"/>
      <c r="D923" s="18"/>
      <c r="Q923" s="1"/>
      <c r="AA923" s="86"/>
      <c r="AB923" s="86"/>
      <c r="AC923" s="86"/>
      <c r="AD923" s="86"/>
      <c r="AE923" s="86"/>
      <c r="AG923" s="87"/>
      <c r="AN923" s="86"/>
      <c r="AO923" s="86"/>
      <c r="AP923" s="86"/>
      <c r="AQ923" s="86"/>
      <c r="AR923" s="86"/>
      <c r="AS923" s="86"/>
      <c r="AT923" s="86"/>
      <c r="AU923" s="86"/>
    </row>
    <row r="924" spans="3:64" x14ac:dyDescent="0.2">
      <c r="C924" s="18"/>
      <c r="D924" s="18"/>
      <c r="Q924" s="1"/>
      <c r="AA924" s="86"/>
      <c r="AB924" s="86"/>
      <c r="AC924" s="86"/>
      <c r="AD924" s="86"/>
      <c r="AE924" s="86"/>
      <c r="AG924" s="87"/>
      <c r="AN924" s="86"/>
      <c r="AO924" s="86"/>
      <c r="AP924" s="86"/>
      <c r="AQ924" s="86"/>
      <c r="AR924" s="86"/>
      <c r="AS924" s="86"/>
      <c r="AT924" s="86"/>
      <c r="AU924" s="86"/>
    </row>
    <row r="925" spans="3:64" x14ac:dyDescent="0.2">
      <c r="C925" s="18"/>
      <c r="D925" s="18"/>
      <c r="Q925" s="1"/>
      <c r="AA925" s="86"/>
      <c r="AB925" s="86"/>
      <c r="AC925" s="86"/>
      <c r="AD925" s="86"/>
      <c r="AE925" s="86"/>
      <c r="AG925" s="87"/>
      <c r="AN925" s="86"/>
      <c r="AO925" s="86"/>
      <c r="AP925" s="86"/>
      <c r="AQ925" s="86"/>
      <c r="AR925" s="86"/>
      <c r="AS925" s="86"/>
      <c r="AT925" s="86"/>
      <c r="AU925" s="86"/>
    </row>
    <row r="926" spans="3:64" x14ac:dyDescent="0.2">
      <c r="C926" s="18"/>
      <c r="D926" s="18"/>
      <c r="Q926" s="1"/>
      <c r="AA926" s="86"/>
      <c r="AB926" s="86"/>
      <c r="AC926" s="86"/>
      <c r="AD926" s="86"/>
      <c r="AE926" s="86"/>
      <c r="AG926" s="87"/>
      <c r="AN926" s="86"/>
      <c r="AO926" s="86"/>
      <c r="AP926" s="86"/>
      <c r="AQ926" s="86"/>
      <c r="AR926" s="86"/>
      <c r="AS926" s="86"/>
      <c r="AT926" s="86"/>
      <c r="AU926" s="86"/>
      <c r="AV926" s="86"/>
      <c r="AW926" s="86"/>
      <c r="AX926" s="86"/>
      <c r="AY926" s="86"/>
      <c r="AZ926" s="86"/>
      <c r="BA926" s="86"/>
      <c r="BB926" s="86"/>
      <c r="BC926" s="86"/>
      <c r="BD926" s="86"/>
      <c r="BE926" s="86"/>
      <c r="BF926" s="86"/>
      <c r="BG926" s="86"/>
      <c r="BH926" s="86"/>
      <c r="BI926" s="86"/>
      <c r="BJ926" s="86"/>
      <c r="BK926" s="86"/>
      <c r="BL926" s="86"/>
    </row>
    <row r="927" spans="3:64" x14ac:dyDescent="0.2">
      <c r="C927" s="18"/>
      <c r="D927" s="18"/>
      <c r="Q927" s="1"/>
      <c r="AA927" s="86"/>
      <c r="AB927" s="86"/>
      <c r="AC927" s="86"/>
      <c r="AD927" s="86"/>
      <c r="AE927" s="86"/>
      <c r="AG927" s="87"/>
      <c r="AN927" s="86"/>
      <c r="AO927" s="86"/>
      <c r="AP927" s="86"/>
      <c r="AQ927" s="86"/>
      <c r="AR927" s="86"/>
      <c r="AS927" s="86"/>
      <c r="AT927" s="86"/>
      <c r="AU927" s="86"/>
    </row>
    <row r="928" spans="3:64" x14ac:dyDescent="0.2">
      <c r="C928" s="18"/>
      <c r="D928" s="18"/>
      <c r="Q928" s="1"/>
      <c r="AA928" s="86"/>
      <c r="AB928" s="86"/>
      <c r="AC928" s="86"/>
      <c r="AD928" s="86"/>
      <c r="AE928" s="86"/>
      <c r="AG928" s="87"/>
      <c r="AN928" s="86"/>
      <c r="AO928" s="86"/>
      <c r="AP928" s="86"/>
      <c r="AQ928" s="86"/>
      <c r="AR928" s="86"/>
      <c r="AS928" s="86"/>
      <c r="AT928" s="86"/>
      <c r="AU928" s="86"/>
    </row>
    <row r="929" spans="3:64" x14ac:dyDescent="0.2">
      <c r="C929" s="18"/>
      <c r="D929" s="18"/>
      <c r="Q929" s="1"/>
      <c r="AA929" s="86"/>
      <c r="AB929" s="86"/>
      <c r="AC929" s="86"/>
      <c r="AD929" s="86"/>
      <c r="AE929" s="86"/>
      <c r="AG929" s="87"/>
      <c r="AN929" s="86"/>
      <c r="AO929" s="86"/>
      <c r="AP929" s="86"/>
      <c r="AQ929" s="86"/>
      <c r="AR929" s="86"/>
      <c r="AS929" s="86"/>
      <c r="AT929" s="86"/>
      <c r="AU929" s="86"/>
    </row>
    <row r="930" spans="3:64" x14ac:dyDescent="0.2">
      <c r="C930" s="18"/>
      <c r="D930" s="18"/>
      <c r="Q930" s="1"/>
      <c r="AA930" s="86"/>
      <c r="AB930" s="86"/>
      <c r="AC930" s="86"/>
      <c r="AD930" s="86"/>
      <c r="AE930" s="86"/>
      <c r="AG930" s="87"/>
      <c r="AN930" s="86"/>
      <c r="AO930" s="86"/>
      <c r="AP930" s="86"/>
      <c r="AQ930" s="86"/>
      <c r="AR930" s="86"/>
      <c r="AS930" s="86"/>
      <c r="AT930" s="86"/>
      <c r="AU930" s="86"/>
    </row>
    <row r="931" spans="3:64" x14ac:dyDescent="0.2">
      <c r="C931" s="18"/>
      <c r="D931" s="18"/>
      <c r="Q931" s="1"/>
      <c r="AA931" s="86"/>
      <c r="AB931" s="86"/>
      <c r="AC931" s="86"/>
      <c r="AD931" s="86"/>
      <c r="AE931" s="86"/>
      <c r="AG931" s="87"/>
      <c r="AN931" s="86"/>
      <c r="AO931" s="86"/>
      <c r="AP931" s="86"/>
      <c r="AQ931" s="86"/>
      <c r="AR931" s="86"/>
      <c r="AS931" s="86"/>
      <c r="AT931" s="86"/>
      <c r="AU931" s="86"/>
    </row>
    <row r="932" spans="3:64" x14ac:dyDescent="0.2">
      <c r="C932" s="18"/>
      <c r="D932" s="18"/>
      <c r="Q932" s="1"/>
      <c r="AA932" s="86"/>
      <c r="AB932" s="86"/>
      <c r="AC932" s="86"/>
      <c r="AD932" s="86"/>
      <c r="AE932" s="86"/>
      <c r="AG932" s="87"/>
      <c r="AN932" s="86"/>
      <c r="AO932" s="86"/>
      <c r="AP932" s="86"/>
      <c r="AQ932" s="86"/>
      <c r="AR932" s="86"/>
      <c r="AS932" s="86"/>
      <c r="AT932" s="86"/>
      <c r="AU932" s="86"/>
    </row>
    <row r="933" spans="3:64" x14ac:dyDescent="0.2">
      <c r="C933" s="18"/>
      <c r="D933" s="18"/>
      <c r="Q933" s="1"/>
      <c r="AA933" s="86"/>
      <c r="AB933" s="86"/>
      <c r="AC933" s="86"/>
      <c r="AD933" s="86"/>
      <c r="AE933" s="86"/>
      <c r="AG933" s="87"/>
      <c r="AN933" s="86"/>
      <c r="AO933" s="86"/>
      <c r="AP933" s="86"/>
      <c r="AQ933" s="86"/>
      <c r="AR933" s="86"/>
      <c r="AS933" s="86"/>
      <c r="AT933" s="86"/>
      <c r="AU933" s="86"/>
      <c r="AV933" s="86"/>
      <c r="AW933" s="86"/>
      <c r="AX933" s="86"/>
      <c r="AY933" s="86"/>
      <c r="AZ933" s="86"/>
      <c r="BA933" s="86"/>
      <c r="BB933" s="86"/>
      <c r="BC933" s="86"/>
      <c r="BD933" s="86"/>
      <c r="BE933" s="86"/>
      <c r="BF933" s="86"/>
      <c r="BG933" s="86"/>
      <c r="BH933" s="86"/>
      <c r="BI933" s="86"/>
      <c r="BJ933" s="86"/>
      <c r="BK933" s="86"/>
      <c r="BL933" s="86"/>
    </row>
    <row r="934" spans="3:64" x14ac:dyDescent="0.2">
      <c r="C934" s="18"/>
      <c r="D934" s="18"/>
      <c r="Q934" s="1"/>
      <c r="AA934" s="86"/>
      <c r="AB934" s="86"/>
      <c r="AC934" s="86"/>
      <c r="AD934" s="86"/>
      <c r="AE934" s="86"/>
      <c r="AG934" s="87"/>
      <c r="AN934" s="86"/>
      <c r="AO934" s="86"/>
      <c r="AP934" s="86"/>
      <c r="AQ934" s="86"/>
      <c r="AR934" s="86"/>
      <c r="AS934" s="86"/>
      <c r="AT934" s="86"/>
      <c r="AU934" s="86"/>
    </row>
    <row r="935" spans="3:64" x14ac:dyDescent="0.2">
      <c r="C935" s="18"/>
      <c r="D935" s="18"/>
      <c r="Q935" s="1"/>
      <c r="AA935" s="86"/>
      <c r="AB935" s="86"/>
      <c r="AC935" s="86"/>
      <c r="AD935" s="86"/>
      <c r="AE935" s="86"/>
      <c r="AG935" s="87"/>
      <c r="AN935" s="86"/>
      <c r="AO935" s="86"/>
      <c r="AP935" s="86"/>
      <c r="AQ935" s="86"/>
      <c r="AR935" s="86"/>
      <c r="AS935" s="86"/>
      <c r="AT935" s="86"/>
      <c r="AU935" s="86"/>
    </row>
    <row r="936" spans="3:64" x14ac:dyDescent="0.2">
      <c r="C936" s="18"/>
      <c r="D936" s="18"/>
      <c r="Q936" s="1"/>
      <c r="AA936" s="86"/>
      <c r="AB936" s="86"/>
      <c r="AC936" s="86"/>
      <c r="AD936" s="86"/>
      <c r="AE936" s="86"/>
      <c r="AG936" s="87"/>
      <c r="AN936" s="86"/>
      <c r="AO936" s="86"/>
      <c r="AP936" s="86"/>
      <c r="AQ936" s="86"/>
      <c r="AR936" s="86"/>
      <c r="AS936" s="86"/>
      <c r="AT936" s="86"/>
      <c r="AU936" s="86"/>
    </row>
    <row r="937" spans="3:64" x14ac:dyDescent="0.2">
      <c r="C937" s="18"/>
      <c r="D937" s="18"/>
      <c r="Q937" s="1"/>
      <c r="AA937" s="86"/>
      <c r="AB937" s="86"/>
      <c r="AC937" s="86"/>
      <c r="AD937" s="86"/>
      <c r="AE937" s="86"/>
      <c r="AG937" s="87"/>
      <c r="AN937" s="86"/>
      <c r="AO937" s="86"/>
      <c r="AP937" s="86"/>
      <c r="AQ937" s="86"/>
      <c r="AR937" s="86"/>
      <c r="AS937" s="86"/>
      <c r="AT937" s="86"/>
      <c r="AU937" s="86"/>
    </row>
    <row r="938" spans="3:64" x14ac:dyDescent="0.2">
      <c r="C938" s="18"/>
      <c r="D938" s="18"/>
      <c r="Q938" s="1"/>
      <c r="AA938" s="86"/>
      <c r="AB938" s="86"/>
      <c r="AC938" s="86"/>
      <c r="AD938" s="86"/>
      <c r="AE938" s="86"/>
      <c r="AG938" s="87"/>
      <c r="AN938" s="86"/>
      <c r="AO938" s="86"/>
      <c r="AP938" s="86"/>
      <c r="AQ938" s="86"/>
      <c r="AR938" s="86"/>
      <c r="AS938" s="86"/>
      <c r="AT938" s="86"/>
      <c r="AU938" s="86"/>
    </row>
    <row r="939" spans="3:64" x14ac:dyDescent="0.2">
      <c r="C939" s="18"/>
      <c r="D939" s="18"/>
      <c r="Q939" s="1"/>
      <c r="AA939" s="86"/>
      <c r="AB939" s="86"/>
      <c r="AC939" s="86"/>
      <c r="AD939" s="86"/>
      <c r="AE939" s="86"/>
      <c r="AG939" s="87"/>
      <c r="AN939" s="86"/>
      <c r="AO939" s="86"/>
      <c r="AP939" s="86"/>
      <c r="AQ939" s="86"/>
      <c r="AR939" s="86"/>
      <c r="AS939" s="86"/>
      <c r="AT939" s="86"/>
      <c r="AU939" s="86"/>
      <c r="AV939" s="86"/>
      <c r="AW939" s="86"/>
      <c r="AX939" s="86"/>
      <c r="AY939" s="86"/>
      <c r="AZ939" s="86"/>
      <c r="BA939" s="86"/>
      <c r="BB939" s="86"/>
      <c r="BC939" s="86"/>
      <c r="BD939" s="86"/>
      <c r="BE939" s="86"/>
      <c r="BF939" s="86"/>
      <c r="BG939" s="86"/>
      <c r="BH939" s="86"/>
      <c r="BI939" s="86"/>
      <c r="BJ939" s="86"/>
      <c r="BK939" s="86"/>
      <c r="BL939" s="86"/>
    </row>
    <row r="940" spans="3:64" x14ac:dyDescent="0.2">
      <c r="C940" s="18"/>
      <c r="D940" s="18"/>
      <c r="Q940" s="1"/>
      <c r="AA940" s="86"/>
      <c r="AB940" s="86"/>
      <c r="AC940" s="86"/>
      <c r="AD940" s="86"/>
      <c r="AE940" s="86"/>
      <c r="AG940" s="87"/>
      <c r="AN940" s="86"/>
      <c r="AO940" s="86"/>
      <c r="AP940" s="86"/>
      <c r="AQ940" s="86"/>
      <c r="AR940" s="86"/>
      <c r="AS940" s="86"/>
      <c r="AT940" s="86"/>
      <c r="AU940" s="86"/>
    </row>
    <row r="941" spans="3:64" x14ac:dyDescent="0.2">
      <c r="C941" s="18"/>
      <c r="D941" s="18"/>
      <c r="Q941" s="1"/>
      <c r="AA941" s="86"/>
      <c r="AB941" s="86"/>
      <c r="AC941" s="86"/>
      <c r="AD941" s="86"/>
      <c r="AE941" s="86"/>
      <c r="AG941" s="87"/>
      <c r="AN941" s="86"/>
      <c r="AO941" s="86"/>
      <c r="AP941" s="86"/>
      <c r="AQ941" s="86"/>
      <c r="AR941" s="86"/>
      <c r="AS941" s="86"/>
      <c r="AT941" s="86"/>
      <c r="AU941" s="86"/>
      <c r="AV941" s="86"/>
      <c r="AW941" s="86"/>
      <c r="AX941" s="86"/>
      <c r="AY941" s="86"/>
      <c r="AZ941" s="86"/>
      <c r="BA941" s="86"/>
      <c r="BB941" s="86"/>
      <c r="BC941" s="86"/>
      <c r="BD941" s="86"/>
      <c r="BE941" s="86"/>
      <c r="BF941" s="86"/>
      <c r="BG941" s="86"/>
      <c r="BH941" s="86"/>
      <c r="BI941" s="86"/>
      <c r="BJ941" s="86"/>
      <c r="BK941" s="86"/>
      <c r="BL941" s="86"/>
    </row>
    <row r="942" spans="3:64" x14ac:dyDescent="0.2">
      <c r="C942" s="18"/>
      <c r="D942" s="18"/>
      <c r="Q942" s="1"/>
      <c r="AA942" s="86"/>
      <c r="AB942" s="86"/>
      <c r="AC942" s="86"/>
      <c r="AD942" s="86"/>
      <c r="AE942" s="86"/>
      <c r="AG942" s="87"/>
      <c r="AN942" s="86"/>
      <c r="AO942" s="86"/>
      <c r="AP942" s="86"/>
      <c r="AQ942" s="86"/>
      <c r="AR942" s="86"/>
      <c r="AS942" s="86"/>
      <c r="AT942" s="86"/>
      <c r="AU942" s="86"/>
    </row>
    <row r="943" spans="3:64" x14ac:dyDescent="0.2">
      <c r="C943" s="18"/>
      <c r="D943" s="18"/>
      <c r="Q943" s="1"/>
      <c r="AA943" s="86"/>
      <c r="AB943" s="86"/>
      <c r="AC943" s="86"/>
      <c r="AD943" s="86"/>
      <c r="AE943" s="86"/>
      <c r="AG943" s="87"/>
      <c r="AN943" s="86"/>
      <c r="AO943" s="86"/>
      <c r="AP943" s="86"/>
      <c r="AQ943" s="86"/>
      <c r="AR943" s="86"/>
      <c r="AS943" s="86"/>
      <c r="AT943" s="86"/>
      <c r="AU943" s="86"/>
      <c r="AV943" s="86"/>
    </row>
    <row r="944" spans="3:64" x14ac:dyDescent="0.2">
      <c r="C944" s="18"/>
      <c r="D944" s="18"/>
      <c r="Q944" s="1"/>
      <c r="AA944" s="86"/>
      <c r="AB944" s="86"/>
      <c r="AC944" s="86"/>
      <c r="AD944" s="86"/>
      <c r="AE944" s="86"/>
      <c r="AG944" s="87"/>
      <c r="AN944" s="86"/>
      <c r="AO944" s="86"/>
      <c r="AP944" s="86"/>
      <c r="AQ944" s="86"/>
      <c r="AR944" s="86"/>
      <c r="AS944" s="86"/>
      <c r="AT944" s="86"/>
      <c r="AU944" s="86"/>
    </row>
    <row r="945" spans="3:48" x14ac:dyDescent="0.2">
      <c r="C945" s="18"/>
      <c r="D945" s="18"/>
      <c r="Q945" s="1"/>
      <c r="AA945" s="86"/>
      <c r="AB945" s="86"/>
      <c r="AC945" s="86"/>
      <c r="AD945" s="86"/>
      <c r="AE945" s="86"/>
      <c r="AG945" s="87"/>
      <c r="AN945" s="86"/>
      <c r="AO945" s="86"/>
      <c r="AP945" s="86"/>
      <c r="AQ945" s="86"/>
      <c r="AR945" s="86"/>
      <c r="AS945" s="86"/>
      <c r="AT945" s="86"/>
      <c r="AU945" s="86"/>
    </row>
    <row r="946" spans="3:48" x14ac:dyDescent="0.2">
      <c r="C946" s="18"/>
      <c r="D946" s="18"/>
      <c r="Q946" s="1"/>
      <c r="AA946" s="86"/>
      <c r="AB946" s="86"/>
      <c r="AC946" s="86"/>
      <c r="AD946" s="86"/>
      <c r="AE946" s="86"/>
      <c r="AG946" s="87"/>
      <c r="AN946" s="86"/>
      <c r="AO946" s="86"/>
      <c r="AP946" s="86"/>
      <c r="AQ946" s="86"/>
      <c r="AR946" s="86"/>
      <c r="AS946" s="86"/>
      <c r="AT946" s="86"/>
      <c r="AU946" s="86"/>
    </row>
    <row r="947" spans="3:48" x14ac:dyDescent="0.2">
      <c r="C947" s="18"/>
      <c r="D947" s="18"/>
      <c r="Q947" s="1"/>
      <c r="AA947" s="86"/>
      <c r="AB947" s="86"/>
      <c r="AC947" s="86"/>
      <c r="AD947" s="86"/>
      <c r="AE947" s="86"/>
      <c r="AG947" s="87"/>
      <c r="AN947" s="86"/>
      <c r="AO947" s="86"/>
      <c r="AP947" s="86"/>
      <c r="AQ947" s="86"/>
      <c r="AR947" s="86"/>
      <c r="AS947" s="86"/>
      <c r="AT947" s="86"/>
      <c r="AU947" s="86"/>
    </row>
    <row r="948" spans="3:48" x14ac:dyDescent="0.2">
      <c r="C948" s="18"/>
      <c r="D948" s="18"/>
      <c r="Q948" s="1"/>
      <c r="AA948" s="86"/>
      <c r="AB948" s="86"/>
      <c r="AC948" s="86"/>
      <c r="AD948" s="86"/>
      <c r="AE948" s="86"/>
      <c r="AG948" s="87"/>
      <c r="AN948" s="86"/>
      <c r="AO948" s="86"/>
      <c r="AP948" s="86"/>
      <c r="AQ948" s="86"/>
      <c r="AR948" s="86"/>
      <c r="AS948" s="86"/>
      <c r="AT948" s="86"/>
      <c r="AU948" s="86"/>
    </row>
    <row r="949" spans="3:48" x14ac:dyDescent="0.2">
      <c r="C949" s="18"/>
      <c r="D949" s="18"/>
      <c r="Q949" s="1"/>
      <c r="AA949" s="86"/>
      <c r="AB949" s="86"/>
      <c r="AC949" s="86"/>
      <c r="AD949" s="86"/>
      <c r="AE949" s="86"/>
      <c r="AG949" s="87"/>
      <c r="AN949" s="86"/>
      <c r="AO949" s="86"/>
      <c r="AP949" s="86"/>
      <c r="AQ949" s="86"/>
      <c r="AR949" s="86"/>
      <c r="AS949" s="86"/>
      <c r="AT949" s="86"/>
      <c r="AU949" s="86"/>
      <c r="AV949" s="86"/>
    </row>
    <row r="950" spans="3:48" x14ac:dyDescent="0.2">
      <c r="C950" s="18"/>
      <c r="D950" s="18"/>
      <c r="Q950" s="1"/>
      <c r="AA950" s="86"/>
      <c r="AB950" s="86"/>
      <c r="AC950" s="86"/>
      <c r="AD950" s="86"/>
      <c r="AE950" s="86"/>
      <c r="AG950" s="87"/>
      <c r="AN950" s="86"/>
      <c r="AO950" s="86"/>
      <c r="AP950" s="86"/>
      <c r="AQ950" s="86"/>
      <c r="AR950" s="86"/>
      <c r="AS950" s="86"/>
      <c r="AT950" s="86"/>
      <c r="AU950" s="86"/>
    </row>
    <row r="951" spans="3:48" x14ac:dyDescent="0.2">
      <c r="C951" s="18"/>
      <c r="D951" s="18"/>
      <c r="Q951" s="1"/>
      <c r="AA951" s="86"/>
      <c r="AB951" s="86"/>
      <c r="AC951" s="86"/>
      <c r="AD951" s="86"/>
      <c r="AE951" s="86"/>
      <c r="AG951" s="87"/>
      <c r="AN951" s="86"/>
      <c r="AO951" s="86"/>
      <c r="AP951" s="86"/>
      <c r="AQ951" s="86"/>
      <c r="AR951" s="86"/>
      <c r="AS951" s="86"/>
      <c r="AT951" s="86"/>
      <c r="AU951" s="86"/>
    </row>
    <row r="952" spans="3:48" x14ac:dyDescent="0.2">
      <c r="C952" s="18"/>
      <c r="D952" s="18"/>
      <c r="Q952" s="1"/>
      <c r="AA952" s="86"/>
      <c r="AB952" s="86"/>
      <c r="AC952" s="86"/>
      <c r="AD952" s="86"/>
      <c r="AE952" s="86"/>
      <c r="AG952" s="87"/>
      <c r="AN952" s="86"/>
      <c r="AO952" s="86"/>
      <c r="AP952" s="86"/>
      <c r="AQ952" s="86"/>
      <c r="AR952" s="86"/>
      <c r="AS952" s="86"/>
      <c r="AT952" s="86"/>
      <c r="AU952" s="86"/>
    </row>
    <row r="953" spans="3:48" x14ac:dyDescent="0.2">
      <c r="C953" s="18"/>
      <c r="D953" s="18"/>
      <c r="Q953" s="1"/>
      <c r="AA953" s="86"/>
      <c r="AB953" s="86"/>
      <c r="AC953" s="86"/>
      <c r="AD953" s="86"/>
      <c r="AE953" s="86"/>
      <c r="AG953" s="87"/>
      <c r="AN953" s="86"/>
      <c r="AO953" s="86"/>
      <c r="AP953" s="86"/>
      <c r="AQ953" s="86"/>
      <c r="AR953" s="86"/>
      <c r="AS953" s="86"/>
      <c r="AT953" s="86"/>
      <c r="AU953" s="86"/>
    </row>
    <row r="954" spans="3:48" x14ac:dyDescent="0.2">
      <c r="C954" s="18"/>
      <c r="D954" s="18"/>
      <c r="Q954" s="1"/>
      <c r="AA954" s="86"/>
      <c r="AB954" s="86"/>
      <c r="AC954" s="86"/>
      <c r="AD954" s="86"/>
      <c r="AE954" s="86"/>
      <c r="AG954" s="87"/>
      <c r="AN954" s="86"/>
      <c r="AO954" s="86"/>
      <c r="AP954" s="86"/>
      <c r="AQ954" s="86"/>
      <c r="AR954" s="86"/>
      <c r="AS954" s="86"/>
      <c r="AT954" s="86"/>
      <c r="AU954" s="86"/>
    </row>
    <row r="955" spans="3:48" x14ac:dyDescent="0.2">
      <c r="C955" s="18"/>
      <c r="D955" s="18"/>
      <c r="Q955" s="1"/>
      <c r="AA955" s="86"/>
      <c r="AB955" s="86"/>
      <c r="AC955" s="86"/>
      <c r="AD955" s="86"/>
      <c r="AE955" s="86"/>
      <c r="AG955" s="87"/>
      <c r="AN955" s="86"/>
      <c r="AO955" s="86"/>
      <c r="AP955" s="86"/>
      <c r="AQ955" s="86"/>
      <c r="AR955" s="86"/>
      <c r="AS955" s="86"/>
      <c r="AT955" s="86"/>
      <c r="AU955" s="86"/>
    </row>
    <row r="956" spans="3:48" x14ac:dyDescent="0.2">
      <c r="C956" s="18"/>
      <c r="D956" s="18"/>
      <c r="Q956" s="1"/>
      <c r="AA956" s="86"/>
      <c r="AB956" s="86"/>
      <c r="AC956" s="86"/>
      <c r="AD956" s="86"/>
      <c r="AE956" s="86"/>
      <c r="AG956" s="87"/>
      <c r="AN956" s="86"/>
      <c r="AO956" s="86"/>
      <c r="AP956" s="86"/>
      <c r="AQ956" s="86"/>
      <c r="AR956" s="86"/>
      <c r="AS956" s="86"/>
      <c r="AT956" s="86"/>
      <c r="AU956" s="86"/>
    </row>
    <row r="957" spans="3:48" x14ac:dyDescent="0.2">
      <c r="C957" s="18"/>
      <c r="D957" s="18"/>
      <c r="Q957" s="1"/>
      <c r="AA957" s="86"/>
      <c r="AB957" s="86"/>
      <c r="AC957" s="86"/>
      <c r="AD957" s="86"/>
      <c r="AE957" s="86"/>
      <c r="AG957" s="87"/>
      <c r="AN957" s="86"/>
      <c r="AO957" s="86"/>
      <c r="AP957" s="86"/>
      <c r="AQ957" s="86"/>
      <c r="AR957" s="86"/>
      <c r="AS957" s="86"/>
      <c r="AT957" s="86"/>
      <c r="AU957" s="86"/>
    </row>
    <row r="958" spans="3:48" x14ac:dyDescent="0.2">
      <c r="C958" s="18"/>
      <c r="D958" s="18"/>
      <c r="Q958" s="1"/>
      <c r="AA958" s="86"/>
      <c r="AB958" s="86"/>
      <c r="AC958" s="86"/>
      <c r="AD958" s="86"/>
      <c r="AE958" s="86"/>
      <c r="AG958" s="87"/>
      <c r="AN958" s="86"/>
      <c r="AO958" s="86"/>
      <c r="AP958" s="86"/>
      <c r="AQ958" s="86"/>
      <c r="AR958" s="86"/>
      <c r="AS958" s="86"/>
      <c r="AT958" s="86"/>
      <c r="AU958" s="86"/>
    </row>
    <row r="959" spans="3:48" x14ac:dyDescent="0.2">
      <c r="C959" s="18"/>
      <c r="D959" s="18"/>
      <c r="Q959" s="1"/>
      <c r="AA959" s="86"/>
      <c r="AB959" s="86"/>
      <c r="AC959" s="86"/>
      <c r="AD959" s="86"/>
      <c r="AE959" s="86"/>
      <c r="AG959" s="87"/>
      <c r="AN959" s="86"/>
      <c r="AO959" s="86"/>
      <c r="AP959" s="86"/>
      <c r="AQ959" s="86"/>
      <c r="AR959" s="86"/>
      <c r="AS959" s="86"/>
      <c r="AT959" s="86"/>
      <c r="AU959" s="86"/>
    </row>
    <row r="960" spans="3:48" x14ac:dyDescent="0.2">
      <c r="C960" s="18"/>
      <c r="D960" s="18"/>
      <c r="Q960" s="1"/>
      <c r="AA960" s="86"/>
      <c r="AB960" s="86"/>
      <c r="AC960" s="86"/>
      <c r="AD960" s="86"/>
      <c r="AE960" s="86"/>
      <c r="AG960" s="87"/>
      <c r="AN960" s="86"/>
      <c r="AO960" s="86"/>
      <c r="AP960" s="86"/>
      <c r="AQ960" s="86"/>
      <c r="AR960" s="86"/>
      <c r="AS960" s="86"/>
      <c r="AT960" s="86"/>
      <c r="AU960" s="86"/>
      <c r="AV960" s="86"/>
    </row>
    <row r="961" spans="3:48" x14ac:dyDescent="0.2">
      <c r="C961" s="18"/>
      <c r="D961" s="18"/>
      <c r="Q961" s="1"/>
      <c r="AA961" s="86"/>
      <c r="AB961" s="86"/>
      <c r="AC961" s="86"/>
      <c r="AD961" s="86"/>
      <c r="AE961" s="86"/>
      <c r="AG961" s="87"/>
      <c r="AN961" s="86"/>
      <c r="AO961" s="86"/>
      <c r="AP961" s="86"/>
      <c r="AQ961" s="86"/>
      <c r="AR961" s="86"/>
      <c r="AS961" s="86"/>
      <c r="AT961" s="86"/>
      <c r="AU961" s="86"/>
    </row>
    <row r="962" spans="3:48" x14ac:dyDescent="0.2">
      <c r="C962" s="18"/>
      <c r="D962" s="18"/>
      <c r="Q962" s="1"/>
      <c r="AA962" s="86"/>
      <c r="AB962" s="86"/>
      <c r="AC962" s="86"/>
      <c r="AD962" s="86"/>
      <c r="AE962" s="86"/>
      <c r="AG962" s="87"/>
      <c r="AN962" s="86"/>
      <c r="AO962" s="86"/>
      <c r="AP962" s="86"/>
      <c r="AQ962" s="86"/>
      <c r="AR962" s="86"/>
      <c r="AS962" s="86"/>
      <c r="AT962" s="86"/>
      <c r="AU962" s="86"/>
    </row>
    <row r="963" spans="3:48" x14ac:dyDescent="0.2">
      <c r="C963" s="18"/>
      <c r="D963" s="18"/>
      <c r="Q963" s="1"/>
      <c r="AA963" s="86"/>
      <c r="AB963" s="86"/>
      <c r="AC963" s="86"/>
      <c r="AD963" s="86"/>
      <c r="AE963" s="86"/>
      <c r="AG963" s="87"/>
      <c r="AN963" s="86"/>
      <c r="AO963" s="86"/>
      <c r="AP963" s="86"/>
      <c r="AQ963" s="86"/>
      <c r="AR963" s="86"/>
      <c r="AS963" s="86"/>
      <c r="AT963" s="86"/>
      <c r="AU963" s="86"/>
    </row>
    <row r="964" spans="3:48" x14ac:dyDescent="0.2">
      <c r="C964" s="18"/>
      <c r="D964" s="18"/>
      <c r="Q964" s="1"/>
      <c r="AA964" s="86"/>
      <c r="AB964" s="86"/>
      <c r="AC964" s="86"/>
      <c r="AD964" s="86"/>
      <c r="AE964" s="86"/>
      <c r="AG964" s="87"/>
      <c r="AN964" s="86"/>
      <c r="AO964" s="86"/>
      <c r="AP964" s="86"/>
      <c r="AQ964" s="86"/>
      <c r="AR964" s="86"/>
      <c r="AS964" s="86"/>
      <c r="AT964" s="86"/>
      <c r="AU964" s="86"/>
    </row>
    <row r="965" spans="3:48" x14ac:dyDescent="0.2">
      <c r="C965" s="18"/>
      <c r="D965" s="18"/>
      <c r="Q965" s="1"/>
      <c r="AA965" s="86"/>
      <c r="AB965" s="86"/>
      <c r="AC965" s="86"/>
      <c r="AD965" s="86"/>
      <c r="AE965" s="86"/>
      <c r="AG965" s="87"/>
      <c r="AN965" s="86"/>
      <c r="AO965" s="86"/>
      <c r="AP965" s="86"/>
      <c r="AQ965" s="86"/>
      <c r="AR965" s="86"/>
      <c r="AS965" s="86"/>
      <c r="AT965" s="86"/>
      <c r="AU965" s="86"/>
    </row>
    <row r="966" spans="3:48" x14ac:dyDescent="0.2">
      <c r="C966" s="18"/>
      <c r="D966" s="18"/>
      <c r="Q966" s="1"/>
      <c r="AA966" s="86"/>
      <c r="AB966" s="86"/>
      <c r="AC966" s="86"/>
      <c r="AD966" s="86"/>
      <c r="AE966" s="86"/>
      <c r="AG966" s="87"/>
      <c r="AN966" s="86"/>
      <c r="AO966" s="86"/>
      <c r="AP966" s="86"/>
      <c r="AQ966" s="86"/>
      <c r="AR966" s="86"/>
      <c r="AS966" s="86"/>
      <c r="AT966" s="86"/>
      <c r="AU966" s="86"/>
      <c r="AV966" s="86"/>
    </row>
    <row r="967" spans="3:48" x14ac:dyDescent="0.2">
      <c r="C967" s="18"/>
      <c r="D967" s="18"/>
      <c r="Q967" s="1"/>
      <c r="AA967" s="86"/>
      <c r="AB967" s="86"/>
      <c r="AC967" s="86"/>
      <c r="AD967" s="86"/>
      <c r="AE967" s="86"/>
      <c r="AG967" s="87"/>
      <c r="AN967" s="86"/>
      <c r="AO967" s="86"/>
      <c r="AP967" s="86"/>
      <c r="AQ967" s="86"/>
      <c r="AR967" s="86"/>
      <c r="AS967" s="86"/>
      <c r="AT967" s="86"/>
      <c r="AU967" s="86"/>
    </row>
    <row r="968" spans="3:48" x14ac:dyDescent="0.2">
      <c r="C968" s="18"/>
      <c r="D968" s="18"/>
      <c r="Q968" s="1"/>
      <c r="AA968" s="86"/>
      <c r="AB968" s="86"/>
      <c r="AC968" s="86"/>
      <c r="AD968" s="86"/>
      <c r="AE968" s="86"/>
      <c r="AG968" s="87"/>
      <c r="AN968" s="86"/>
      <c r="AO968" s="86"/>
      <c r="AP968" s="86"/>
      <c r="AQ968" s="86"/>
      <c r="AR968" s="86"/>
      <c r="AS968" s="86"/>
      <c r="AT968" s="86"/>
      <c r="AU968" s="86"/>
    </row>
    <row r="969" spans="3:48" x14ac:dyDescent="0.2">
      <c r="C969" s="18"/>
      <c r="D969" s="18"/>
      <c r="Q969" s="1"/>
      <c r="AA969" s="86"/>
      <c r="AB969" s="86"/>
      <c r="AC969" s="86"/>
      <c r="AD969" s="86"/>
      <c r="AE969" s="86"/>
      <c r="AG969" s="87"/>
      <c r="AN969" s="86"/>
      <c r="AO969" s="86"/>
      <c r="AP969" s="86"/>
      <c r="AQ969" s="86"/>
      <c r="AR969" s="86"/>
      <c r="AS969" s="86"/>
      <c r="AT969" s="86"/>
      <c r="AU969" s="86"/>
    </row>
    <row r="970" spans="3:48" x14ac:dyDescent="0.2">
      <c r="C970" s="18"/>
      <c r="D970" s="18"/>
      <c r="Q970" s="1"/>
      <c r="AA970" s="86"/>
      <c r="AB970" s="86"/>
      <c r="AC970" s="86"/>
      <c r="AD970" s="86"/>
      <c r="AE970" s="86"/>
      <c r="AG970" s="87"/>
      <c r="AN970" s="86"/>
      <c r="AO970" s="86"/>
      <c r="AP970" s="86"/>
      <c r="AQ970" s="86"/>
      <c r="AR970" s="86"/>
      <c r="AS970" s="86"/>
      <c r="AT970" s="86"/>
      <c r="AU970" s="86"/>
    </row>
    <row r="971" spans="3:48" x14ac:dyDescent="0.2">
      <c r="C971" s="18"/>
      <c r="D971" s="18"/>
      <c r="Q971" s="1"/>
      <c r="AA971" s="86"/>
      <c r="AB971" s="86"/>
      <c r="AC971" s="86"/>
      <c r="AD971" s="86"/>
      <c r="AE971" s="86"/>
      <c r="AG971" s="87"/>
      <c r="AN971" s="86"/>
      <c r="AO971" s="86"/>
      <c r="AP971" s="86"/>
      <c r="AQ971" s="86"/>
      <c r="AR971" s="86"/>
      <c r="AS971" s="86"/>
      <c r="AT971" s="86"/>
      <c r="AU971" s="86"/>
    </row>
    <row r="972" spans="3:48" x14ac:dyDescent="0.2">
      <c r="C972" s="18"/>
      <c r="D972" s="18"/>
      <c r="Q972" s="1"/>
      <c r="AA972" s="86"/>
      <c r="AB972" s="86"/>
      <c r="AC972" s="86"/>
      <c r="AD972" s="86"/>
      <c r="AE972" s="86"/>
      <c r="AG972" s="87"/>
      <c r="AN972" s="86"/>
      <c r="AO972" s="86"/>
      <c r="AP972" s="86"/>
      <c r="AQ972" s="86"/>
      <c r="AR972" s="86"/>
      <c r="AS972" s="86"/>
      <c r="AT972" s="86"/>
      <c r="AU972" s="86"/>
    </row>
    <row r="973" spans="3:48" x14ac:dyDescent="0.2">
      <c r="C973" s="18"/>
      <c r="D973" s="18"/>
      <c r="Q973" s="1"/>
      <c r="AA973" s="86"/>
      <c r="AB973" s="86"/>
      <c r="AC973" s="86"/>
      <c r="AD973" s="86"/>
      <c r="AE973" s="86"/>
      <c r="AG973" s="87"/>
      <c r="AN973" s="86"/>
      <c r="AO973" s="86"/>
      <c r="AP973" s="86"/>
      <c r="AQ973" s="86"/>
      <c r="AR973" s="86"/>
      <c r="AS973" s="86"/>
      <c r="AT973" s="86"/>
      <c r="AU973" s="86"/>
    </row>
    <row r="974" spans="3:48" x14ac:dyDescent="0.2">
      <c r="C974" s="18"/>
      <c r="D974" s="18"/>
      <c r="Q974" s="1"/>
      <c r="AA974" s="86"/>
      <c r="AB974" s="86"/>
      <c r="AC974" s="86"/>
      <c r="AD974" s="86"/>
      <c r="AE974" s="86"/>
      <c r="AG974" s="87"/>
      <c r="AN974" s="86"/>
      <c r="AO974" s="86"/>
      <c r="AP974" s="86"/>
      <c r="AQ974" s="86"/>
      <c r="AR974" s="86"/>
      <c r="AS974" s="86"/>
      <c r="AT974" s="86"/>
      <c r="AU974" s="86"/>
    </row>
    <row r="975" spans="3:48" x14ac:dyDescent="0.2">
      <c r="C975" s="18"/>
      <c r="D975" s="18"/>
      <c r="Q975" s="1"/>
      <c r="AA975" s="86"/>
      <c r="AB975" s="86"/>
      <c r="AC975" s="86"/>
      <c r="AD975" s="86"/>
      <c r="AE975" s="86"/>
      <c r="AG975" s="87"/>
      <c r="AN975" s="86"/>
      <c r="AO975" s="86"/>
      <c r="AP975" s="86"/>
      <c r="AQ975" s="86"/>
      <c r="AR975" s="86"/>
      <c r="AS975" s="86"/>
      <c r="AT975" s="86"/>
      <c r="AU975" s="86"/>
    </row>
    <row r="976" spans="3:48" x14ac:dyDescent="0.2">
      <c r="C976" s="18"/>
      <c r="D976" s="18"/>
      <c r="Q976" s="1"/>
      <c r="AA976" s="86"/>
      <c r="AB976" s="86"/>
      <c r="AC976" s="86"/>
      <c r="AD976" s="86"/>
      <c r="AE976" s="86"/>
      <c r="AG976" s="87"/>
      <c r="AN976" s="86"/>
      <c r="AO976" s="86"/>
      <c r="AP976" s="86"/>
      <c r="AQ976" s="86"/>
      <c r="AR976" s="86"/>
      <c r="AS976" s="86"/>
      <c r="AT976" s="86"/>
      <c r="AU976" s="86"/>
    </row>
    <row r="977" spans="3:64" x14ac:dyDescent="0.2">
      <c r="C977" s="18"/>
      <c r="D977" s="18"/>
      <c r="Q977" s="1"/>
      <c r="AA977" s="86"/>
      <c r="AB977" s="86"/>
      <c r="AC977" s="86"/>
      <c r="AD977" s="86"/>
      <c r="AE977" s="86"/>
      <c r="AG977" s="87"/>
      <c r="AN977" s="86"/>
      <c r="AO977" s="86"/>
      <c r="AP977" s="86"/>
      <c r="AQ977" s="86"/>
      <c r="AR977" s="86"/>
      <c r="AS977" s="86"/>
      <c r="AT977" s="86"/>
      <c r="AU977" s="86"/>
    </row>
    <row r="978" spans="3:64" x14ac:dyDescent="0.2">
      <c r="C978" s="18"/>
      <c r="D978" s="18"/>
      <c r="Q978" s="1"/>
      <c r="AA978" s="86"/>
      <c r="AB978" s="86"/>
      <c r="AC978" s="86"/>
      <c r="AD978" s="86"/>
      <c r="AE978" s="86"/>
      <c r="AG978" s="87"/>
      <c r="AN978" s="86"/>
      <c r="AO978" s="86"/>
      <c r="AP978" s="86"/>
      <c r="AQ978" s="86"/>
      <c r="AR978" s="86"/>
      <c r="AS978" s="86"/>
      <c r="AT978" s="86"/>
      <c r="AU978" s="86"/>
    </row>
    <row r="979" spans="3:64" x14ac:dyDescent="0.2">
      <c r="C979" s="18"/>
      <c r="D979" s="18"/>
      <c r="Q979" s="1"/>
      <c r="AA979" s="86"/>
      <c r="AB979" s="86"/>
      <c r="AC979" s="86"/>
      <c r="AD979" s="86"/>
      <c r="AE979" s="86"/>
      <c r="AG979" s="87"/>
      <c r="AN979" s="86"/>
      <c r="AO979" s="86"/>
      <c r="AP979" s="86"/>
      <c r="AQ979" s="86"/>
      <c r="AR979" s="86"/>
      <c r="AS979" s="86"/>
      <c r="AT979" s="86"/>
      <c r="AU979" s="86"/>
      <c r="AV979" s="86"/>
      <c r="AW979" s="86"/>
      <c r="AX979" s="86"/>
      <c r="AY979" s="86"/>
      <c r="AZ979" s="86"/>
      <c r="BA979" s="86"/>
      <c r="BB979" s="86"/>
      <c r="BC979" s="86"/>
      <c r="BD979" s="86"/>
      <c r="BE979" s="86"/>
      <c r="BF979" s="86"/>
      <c r="BG979" s="86"/>
      <c r="BH979" s="86"/>
      <c r="BI979" s="86"/>
      <c r="BJ979" s="86"/>
      <c r="BK979" s="86"/>
      <c r="BL979" s="86"/>
    </row>
    <row r="980" spans="3:64" x14ac:dyDescent="0.2">
      <c r="C980" s="18"/>
      <c r="D980" s="18"/>
      <c r="Q980" s="1"/>
      <c r="AA980" s="86"/>
      <c r="AB980" s="86"/>
      <c r="AC980" s="86"/>
      <c r="AD980" s="86"/>
      <c r="AE980" s="86"/>
      <c r="AG980" s="87"/>
      <c r="AN980" s="86"/>
      <c r="AO980" s="86"/>
      <c r="AP980" s="86"/>
      <c r="AQ980" s="86"/>
      <c r="AR980" s="86"/>
      <c r="AS980" s="86"/>
      <c r="AT980" s="86"/>
      <c r="AU980" s="86"/>
    </row>
    <row r="981" spans="3:64" x14ac:dyDescent="0.2">
      <c r="C981" s="18"/>
      <c r="D981" s="18"/>
      <c r="Q981" s="1"/>
      <c r="AA981" s="86"/>
      <c r="AB981" s="86"/>
      <c r="AC981" s="86"/>
      <c r="AD981" s="86"/>
      <c r="AE981" s="86"/>
      <c r="AG981" s="87"/>
      <c r="AN981" s="86"/>
      <c r="AO981" s="86"/>
      <c r="AP981" s="86"/>
      <c r="AQ981" s="86"/>
      <c r="AR981" s="86"/>
      <c r="AS981" s="86"/>
      <c r="AT981" s="86"/>
      <c r="AU981" s="86"/>
    </row>
    <row r="982" spans="3:64" x14ac:dyDescent="0.2">
      <c r="C982" s="18"/>
      <c r="D982" s="18"/>
      <c r="Q982" s="1"/>
      <c r="AA982" s="86"/>
      <c r="AB982" s="86"/>
      <c r="AC982" s="86"/>
      <c r="AD982" s="86"/>
      <c r="AE982" s="86"/>
      <c r="AG982" s="87"/>
      <c r="AN982" s="86"/>
      <c r="AO982" s="86"/>
      <c r="AP982" s="86"/>
      <c r="AQ982" s="86"/>
      <c r="AR982" s="86"/>
      <c r="AS982" s="86"/>
      <c r="AT982" s="86"/>
      <c r="AU982" s="86"/>
    </row>
    <row r="983" spans="3:64" x14ac:dyDescent="0.2">
      <c r="C983" s="18"/>
      <c r="D983" s="18"/>
      <c r="Q983" s="1"/>
      <c r="AA983" s="86"/>
      <c r="AB983" s="86"/>
      <c r="AC983" s="86"/>
      <c r="AD983" s="86"/>
      <c r="AE983" s="86"/>
      <c r="AG983" s="87"/>
      <c r="AN983" s="86"/>
      <c r="AO983" s="86"/>
      <c r="AP983" s="86"/>
      <c r="AQ983" s="86"/>
      <c r="AR983" s="86"/>
      <c r="AS983" s="86"/>
      <c r="AT983" s="86"/>
      <c r="AU983" s="86"/>
    </row>
    <row r="984" spans="3:64" x14ac:dyDescent="0.2">
      <c r="C984" s="18"/>
      <c r="D984" s="18"/>
      <c r="Q984" s="1"/>
      <c r="AA984" s="86"/>
      <c r="AB984" s="86"/>
      <c r="AC984" s="86"/>
      <c r="AD984" s="86"/>
      <c r="AE984" s="86"/>
      <c r="AG984" s="87"/>
      <c r="AN984" s="86"/>
      <c r="AO984" s="86"/>
      <c r="AP984" s="86"/>
      <c r="AQ984" s="86"/>
      <c r="AR984" s="86"/>
      <c r="AS984" s="86"/>
      <c r="AT984" s="86"/>
      <c r="AU984" s="86"/>
    </row>
    <row r="985" spans="3:64" x14ac:dyDescent="0.2">
      <c r="C985" s="18"/>
      <c r="D985" s="18"/>
      <c r="Q985" s="1"/>
      <c r="AA985" s="86"/>
      <c r="AB985" s="86"/>
      <c r="AC985" s="86"/>
      <c r="AD985" s="86"/>
      <c r="AE985" s="86"/>
      <c r="AG985" s="87"/>
      <c r="AN985" s="86"/>
      <c r="AO985" s="86"/>
      <c r="AP985" s="86"/>
      <c r="AQ985" s="86"/>
      <c r="AR985" s="86"/>
      <c r="AS985" s="86"/>
      <c r="AT985" s="86"/>
      <c r="AU985" s="86"/>
    </row>
    <row r="986" spans="3:64" x14ac:dyDescent="0.2">
      <c r="C986" s="18"/>
      <c r="D986" s="18"/>
      <c r="Q986" s="1"/>
      <c r="AA986" s="86"/>
      <c r="AB986" s="86"/>
      <c r="AC986" s="86"/>
      <c r="AD986" s="86"/>
      <c r="AE986" s="86"/>
      <c r="AG986" s="87"/>
      <c r="AN986" s="86"/>
      <c r="AO986" s="86"/>
      <c r="AP986" s="86"/>
      <c r="AQ986" s="86"/>
      <c r="AR986" s="86"/>
      <c r="AS986" s="86"/>
      <c r="AT986" s="86"/>
      <c r="AU986" s="86"/>
    </row>
    <row r="987" spans="3:64" x14ac:dyDescent="0.2">
      <c r="C987" s="18"/>
      <c r="D987" s="18"/>
      <c r="Q987" s="1"/>
      <c r="AA987" s="86"/>
      <c r="AB987" s="86"/>
      <c r="AC987" s="86"/>
      <c r="AD987" s="86"/>
      <c r="AE987" s="86"/>
      <c r="AG987" s="87"/>
      <c r="AN987" s="86"/>
      <c r="AO987" s="86"/>
      <c r="AP987" s="86"/>
      <c r="AQ987" s="86"/>
      <c r="AR987" s="86"/>
      <c r="AS987" s="86"/>
      <c r="AT987" s="86"/>
      <c r="AU987" s="86"/>
    </row>
    <row r="988" spans="3:64" x14ac:dyDescent="0.2">
      <c r="C988" s="18"/>
      <c r="D988" s="18"/>
      <c r="Q988" s="1"/>
      <c r="AA988" s="86"/>
      <c r="AB988" s="86"/>
      <c r="AC988" s="86"/>
      <c r="AD988" s="86"/>
      <c r="AE988" s="86"/>
      <c r="AG988" s="87"/>
      <c r="AN988" s="86"/>
      <c r="AO988" s="86"/>
      <c r="AP988" s="86"/>
      <c r="AQ988" s="86"/>
      <c r="AR988" s="86"/>
      <c r="AS988" s="86"/>
      <c r="AT988" s="86"/>
      <c r="AU988" s="86"/>
    </row>
    <row r="989" spans="3:64" x14ac:dyDescent="0.2">
      <c r="C989" s="18"/>
      <c r="D989" s="18"/>
      <c r="Q989" s="1"/>
      <c r="AA989" s="86"/>
      <c r="AB989" s="86"/>
      <c r="AC989" s="86"/>
      <c r="AD989" s="86"/>
      <c r="AE989" s="86"/>
      <c r="AG989" s="87"/>
      <c r="AN989" s="86"/>
      <c r="AO989" s="86"/>
      <c r="AP989" s="86"/>
      <c r="AQ989" s="86"/>
      <c r="AR989" s="86"/>
      <c r="AS989" s="86"/>
      <c r="AT989" s="86"/>
      <c r="AU989" s="86"/>
    </row>
    <row r="990" spans="3:64" x14ac:dyDescent="0.2">
      <c r="C990" s="18"/>
      <c r="D990" s="18"/>
      <c r="Q990" s="1"/>
      <c r="AA990" s="86"/>
      <c r="AB990" s="86"/>
      <c r="AC990" s="86"/>
      <c r="AD990" s="86"/>
      <c r="AE990" s="86"/>
      <c r="AG990" s="87"/>
      <c r="AN990" s="86"/>
      <c r="AO990" s="86"/>
      <c r="AP990" s="86"/>
      <c r="AQ990" s="86"/>
      <c r="AR990" s="86"/>
      <c r="AS990" s="86"/>
      <c r="AT990" s="86"/>
      <c r="AU990" s="86"/>
    </row>
    <row r="991" spans="3:64" x14ac:dyDescent="0.2">
      <c r="C991" s="18"/>
      <c r="D991" s="18"/>
      <c r="Q991" s="1"/>
      <c r="AA991" s="86"/>
      <c r="AB991" s="86"/>
      <c r="AC991" s="86"/>
      <c r="AD991" s="86"/>
      <c r="AE991" s="86"/>
      <c r="AG991" s="87"/>
      <c r="AN991" s="86"/>
      <c r="AO991" s="86"/>
      <c r="AP991" s="86"/>
      <c r="AQ991" s="86"/>
      <c r="AR991" s="86"/>
      <c r="AS991" s="86"/>
      <c r="AT991" s="86"/>
      <c r="AU991" s="86"/>
    </row>
    <row r="992" spans="3:64" x14ac:dyDescent="0.2">
      <c r="C992" s="18"/>
      <c r="D992" s="18"/>
      <c r="Q992" s="1"/>
      <c r="AA992" s="86"/>
      <c r="AB992" s="86"/>
      <c r="AC992" s="86"/>
      <c r="AD992" s="86"/>
      <c r="AE992" s="86"/>
      <c r="AG992" s="87"/>
      <c r="AN992" s="86"/>
      <c r="AO992" s="86"/>
      <c r="AP992" s="86"/>
      <c r="AQ992" s="86"/>
      <c r="AR992" s="86"/>
      <c r="AS992" s="86"/>
      <c r="AT992" s="86"/>
      <c r="AU992" s="86"/>
    </row>
    <row r="993" spans="3:64" x14ac:dyDescent="0.2">
      <c r="C993" s="18"/>
      <c r="D993" s="18"/>
      <c r="Q993" s="1"/>
      <c r="AA993" s="86"/>
      <c r="AB993" s="86"/>
      <c r="AC993" s="86"/>
      <c r="AD993" s="86"/>
      <c r="AE993" s="86"/>
      <c r="AG993" s="87"/>
      <c r="AN993" s="86"/>
      <c r="AO993" s="86"/>
      <c r="AP993" s="86"/>
      <c r="AQ993" s="86"/>
      <c r="AR993" s="86"/>
      <c r="AS993" s="86"/>
      <c r="AT993" s="86"/>
      <c r="AU993" s="86"/>
    </row>
    <row r="994" spans="3:64" x14ac:dyDescent="0.2">
      <c r="C994" s="18"/>
      <c r="D994" s="18"/>
      <c r="Q994" s="1"/>
      <c r="AA994" s="86"/>
      <c r="AB994" s="86"/>
      <c r="AC994" s="86"/>
      <c r="AD994" s="86"/>
      <c r="AE994" s="86"/>
      <c r="AG994" s="87"/>
      <c r="AN994" s="86"/>
      <c r="AO994" s="86"/>
      <c r="AP994" s="86"/>
      <c r="AQ994" s="86"/>
      <c r="AR994" s="86"/>
      <c r="AS994" s="86"/>
      <c r="AT994" s="86"/>
      <c r="AU994" s="86"/>
    </row>
    <row r="995" spans="3:64" x14ac:dyDescent="0.2">
      <c r="C995" s="18"/>
      <c r="D995" s="18"/>
      <c r="Q995" s="1"/>
      <c r="AA995" s="86"/>
      <c r="AB995" s="86"/>
      <c r="AC995" s="86"/>
      <c r="AD995" s="86"/>
      <c r="AE995" s="86"/>
      <c r="AG995" s="87"/>
      <c r="AN995" s="86"/>
      <c r="AO995" s="86"/>
      <c r="AP995" s="86"/>
      <c r="AQ995" s="86"/>
      <c r="AR995" s="86"/>
      <c r="AS995" s="86"/>
      <c r="AT995" s="86"/>
      <c r="AU995" s="86"/>
    </row>
    <row r="996" spans="3:64" x14ac:dyDescent="0.2">
      <c r="C996" s="18"/>
      <c r="D996" s="18"/>
      <c r="Q996" s="1"/>
      <c r="AA996" s="86"/>
      <c r="AB996" s="86"/>
      <c r="AC996" s="86"/>
      <c r="AD996" s="86"/>
      <c r="AE996" s="86"/>
      <c r="AG996" s="87"/>
      <c r="AN996" s="86"/>
      <c r="AO996" s="86"/>
      <c r="AP996" s="86"/>
      <c r="AQ996" s="86"/>
      <c r="AR996" s="86"/>
      <c r="AS996" s="86"/>
      <c r="AT996" s="86"/>
      <c r="AU996" s="86"/>
    </row>
    <row r="997" spans="3:64" x14ac:dyDescent="0.2">
      <c r="C997" s="18"/>
      <c r="D997" s="18"/>
      <c r="Q997" s="1"/>
      <c r="AA997" s="86"/>
      <c r="AB997" s="86"/>
      <c r="AC997" s="86"/>
      <c r="AD997" s="86"/>
      <c r="AE997" s="86"/>
      <c r="AG997" s="87"/>
      <c r="AN997" s="86"/>
      <c r="AO997" s="86"/>
      <c r="AP997" s="86"/>
      <c r="AQ997" s="86"/>
      <c r="AR997" s="86"/>
      <c r="AS997" s="86"/>
      <c r="AT997" s="86"/>
      <c r="AU997" s="86"/>
      <c r="AV997" s="86"/>
      <c r="AW997" s="86"/>
      <c r="AX997" s="86"/>
      <c r="AY997" s="86"/>
      <c r="AZ997" s="86"/>
      <c r="BA997" s="86"/>
      <c r="BB997" s="86"/>
      <c r="BC997" s="86"/>
      <c r="BD997" s="86"/>
      <c r="BE997" s="86"/>
      <c r="BF997" s="86"/>
      <c r="BG997" s="86"/>
      <c r="BH997" s="86"/>
      <c r="BI997" s="86"/>
      <c r="BJ997" s="86"/>
      <c r="BK997" s="86"/>
      <c r="BL997" s="86"/>
    </row>
    <row r="998" spans="3:64" x14ac:dyDescent="0.2">
      <c r="C998" s="18"/>
      <c r="D998" s="18"/>
      <c r="Q998" s="1"/>
      <c r="AA998" s="86"/>
      <c r="AB998" s="86"/>
      <c r="AC998" s="86"/>
      <c r="AD998" s="86"/>
      <c r="AE998" s="86"/>
      <c r="AG998" s="87"/>
      <c r="AN998" s="86"/>
      <c r="AO998" s="86"/>
      <c r="AP998" s="86"/>
      <c r="AQ998" s="86"/>
      <c r="AR998" s="86"/>
      <c r="AS998" s="86"/>
      <c r="AT998" s="86"/>
      <c r="AU998" s="86"/>
    </row>
    <row r="999" spans="3:64" x14ac:dyDescent="0.2">
      <c r="C999" s="18"/>
      <c r="D999" s="18"/>
      <c r="Q999" s="1"/>
      <c r="AA999" s="86"/>
      <c r="AB999" s="86"/>
      <c r="AC999" s="86"/>
      <c r="AD999" s="86"/>
      <c r="AE999" s="86"/>
      <c r="AG999" s="87"/>
      <c r="AN999" s="86"/>
      <c r="AO999" s="86"/>
      <c r="AP999" s="86"/>
      <c r="AQ999" s="86"/>
      <c r="AR999" s="86"/>
      <c r="AS999" s="86"/>
      <c r="AT999" s="86"/>
      <c r="AU999" s="86"/>
    </row>
    <row r="1000" spans="3:64" x14ac:dyDescent="0.2">
      <c r="C1000" s="18"/>
      <c r="D1000" s="18"/>
      <c r="Q1000" s="1"/>
      <c r="AA1000" s="86"/>
      <c r="AB1000" s="86"/>
      <c r="AC1000" s="86"/>
      <c r="AD1000" s="86"/>
      <c r="AE1000" s="86"/>
      <c r="AG1000" s="87"/>
      <c r="AN1000" s="86"/>
      <c r="AO1000" s="86"/>
      <c r="AP1000" s="86"/>
      <c r="AQ1000" s="86"/>
      <c r="AR1000" s="86"/>
      <c r="AS1000" s="86"/>
      <c r="AT1000" s="86"/>
      <c r="AU1000" s="86"/>
    </row>
    <row r="1001" spans="3:64" x14ac:dyDescent="0.2">
      <c r="C1001" s="18"/>
      <c r="D1001" s="18"/>
      <c r="Q1001" s="1"/>
      <c r="AA1001" s="86"/>
      <c r="AB1001" s="86"/>
      <c r="AC1001" s="86"/>
      <c r="AD1001" s="86"/>
      <c r="AE1001" s="86"/>
      <c r="AG1001" s="87"/>
      <c r="AN1001" s="86"/>
      <c r="AO1001" s="86"/>
      <c r="AP1001" s="86"/>
      <c r="AQ1001" s="86"/>
      <c r="AR1001" s="86"/>
      <c r="AS1001" s="86"/>
      <c r="AT1001" s="86"/>
      <c r="AU1001" s="86"/>
    </row>
    <row r="1002" spans="3:64" x14ac:dyDescent="0.2">
      <c r="C1002" s="18"/>
      <c r="D1002" s="18"/>
      <c r="Q1002" s="1"/>
      <c r="AA1002" s="86"/>
      <c r="AB1002" s="86"/>
      <c r="AC1002" s="86"/>
      <c r="AD1002" s="86"/>
      <c r="AE1002" s="86"/>
      <c r="AG1002" s="87"/>
      <c r="AN1002" s="86"/>
      <c r="AO1002" s="86"/>
      <c r="AP1002" s="86"/>
      <c r="AQ1002" s="86"/>
      <c r="AR1002" s="86"/>
      <c r="AS1002" s="86"/>
      <c r="AT1002" s="86"/>
      <c r="AU1002" s="86"/>
    </row>
    <row r="1003" spans="3:64" x14ac:dyDescent="0.2">
      <c r="C1003" s="18"/>
      <c r="D1003" s="18"/>
      <c r="Q1003" s="1"/>
      <c r="AA1003" s="86"/>
      <c r="AB1003" s="86"/>
      <c r="AC1003" s="86"/>
      <c r="AD1003" s="86"/>
      <c r="AE1003" s="86"/>
      <c r="AG1003" s="87"/>
      <c r="AN1003" s="86"/>
      <c r="AO1003" s="86"/>
      <c r="AP1003" s="86"/>
      <c r="AQ1003" s="86"/>
      <c r="AR1003" s="86"/>
      <c r="AS1003" s="86"/>
      <c r="AT1003" s="86"/>
      <c r="AU1003" s="86"/>
    </row>
    <row r="1004" spans="3:64" x14ac:dyDescent="0.2">
      <c r="C1004" s="18"/>
      <c r="D1004" s="18"/>
      <c r="Q1004" s="1"/>
      <c r="AA1004" s="86"/>
      <c r="AB1004" s="86"/>
      <c r="AC1004" s="86"/>
      <c r="AD1004" s="86"/>
      <c r="AE1004" s="86"/>
      <c r="AG1004" s="87"/>
      <c r="AN1004" s="86"/>
      <c r="AO1004" s="86"/>
      <c r="AP1004" s="86"/>
      <c r="AQ1004" s="86"/>
      <c r="AR1004" s="86"/>
      <c r="AS1004" s="86"/>
      <c r="AT1004" s="86"/>
      <c r="AU1004" s="86"/>
    </row>
    <row r="1005" spans="3:64" x14ac:dyDescent="0.2">
      <c r="C1005" s="18"/>
      <c r="D1005" s="18"/>
      <c r="Q1005" s="1"/>
      <c r="AA1005" s="86"/>
      <c r="AB1005" s="86"/>
      <c r="AC1005" s="86"/>
      <c r="AD1005" s="86"/>
      <c r="AE1005" s="86"/>
      <c r="AG1005" s="87"/>
      <c r="AN1005" s="86"/>
      <c r="AO1005" s="86"/>
      <c r="AP1005" s="86"/>
      <c r="AQ1005" s="86"/>
      <c r="AR1005" s="86"/>
      <c r="AS1005" s="86"/>
      <c r="AT1005" s="86"/>
      <c r="AU1005" s="86"/>
    </row>
    <row r="1006" spans="3:64" x14ac:dyDescent="0.2">
      <c r="C1006" s="18"/>
      <c r="D1006" s="18"/>
      <c r="Q1006" s="1"/>
      <c r="AA1006" s="86"/>
      <c r="AB1006" s="86"/>
      <c r="AC1006" s="86"/>
      <c r="AD1006" s="86"/>
      <c r="AE1006" s="86"/>
      <c r="AG1006" s="87"/>
      <c r="AN1006" s="86"/>
      <c r="AO1006" s="86"/>
      <c r="AP1006" s="86"/>
      <c r="AQ1006" s="86"/>
      <c r="AR1006" s="86"/>
      <c r="AS1006" s="86"/>
      <c r="AT1006" s="86"/>
      <c r="AU1006" s="86"/>
    </row>
    <row r="1007" spans="3:64" x14ac:dyDescent="0.2">
      <c r="C1007" s="18"/>
      <c r="D1007" s="18"/>
      <c r="Q1007" s="1"/>
      <c r="AA1007" s="86"/>
      <c r="AB1007" s="86"/>
      <c r="AC1007" s="86"/>
      <c r="AD1007" s="86"/>
      <c r="AE1007" s="86"/>
      <c r="AG1007" s="87"/>
      <c r="AN1007" s="86"/>
      <c r="AO1007" s="86"/>
      <c r="AP1007" s="86"/>
      <c r="AQ1007" s="86"/>
      <c r="AR1007" s="86"/>
      <c r="AS1007" s="86"/>
      <c r="AT1007" s="86"/>
      <c r="AU1007" s="86"/>
    </row>
    <row r="1008" spans="3:64" x14ac:dyDescent="0.2">
      <c r="C1008" s="18"/>
      <c r="D1008" s="18"/>
      <c r="Q1008" s="1"/>
      <c r="AA1008" s="86"/>
      <c r="AB1008" s="86"/>
      <c r="AC1008" s="86"/>
      <c r="AD1008" s="86"/>
      <c r="AE1008" s="86"/>
      <c r="AG1008" s="87"/>
      <c r="AN1008" s="86"/>
      <c r="AO1008" s="86"/>
      <c r="AP1008" s="86"/>
      <c r="AQ1008" s="86"/>
      <c r="AR1008" s="86"/>
      <c r="AS1008" s="86"/>
      <c r="AT1008" s="86"/>
      <c r="AU1008" s="86"/>
    </row>
    <row r="1009" spans="3:47" x14ac:dyDescent="0.2">
      <c r="C1009" s="18"/>
      <c r="D1009" s="18"/>
      <c r="Q1009" s="1"/>
      <c r="AA1009" s="86"/>
      <c r="AB1009" s="86"/>
      <c r="AC1009" s="86"/>
      <c r="AD1009" s="86"/>
      <c r="AE1009" s="86"/>
      <c r="AG1009" s="87"/>
      <c r="AN1009" s="86"/>
      <c r="AO1009" s="86"/>
      <c r="AP1009" s="86"/>
      <c r="AQ1009" s="86"/>
      <c r="AR1009" s="86"/>
      <c r="AS1009" s="86"/>
      <c r="AT1009" s="86"/>
      <c r="AU1009" s="86"/>
    </row>
    <row r="1010" spans="3:47" x14ac:dyDescent="0.2">
      <c r="C1010" s="18"/>
      <c r="D1010" s="18"/>
      <c r="Q1010" s="1"/>
      <c r="AA1010" s="86"/>
      <c r="AB1010" s="86"/>
      <c r="AC1010" s="86"/>
      <c r="AD1010" s="86"/>
      <c r="AE1010" s="86"/>
      <c r="AG1010" s="87"/>
      <c r="AN1010" s="86"/>
      <c r="AO1010" s="86"/>
      <c r="AP1010" s="86"/>
      <c r="AQ1010" s="86"/>
      <c r="AR1010" s="86"/>
      <c r="AS1010" s="86"/>
      <c r="AT1010" s="86"/>
      <c r="AU1010" s="86"/>
    </row>
    <row r="1011" spans="3:47" x14ac:dyDescent="0.2">
      <c r="C1011" s="18"/>
      <c r="D1011" s="18"/>
      <c r="Q1011" s="1"/>
      <c r="AA1011" s="86"/>
      <c r="AB1011" s="86"/>
      <c r="AC1011" s="86"/>
      <c r="AD1011" s="86"/>
      <c r="AE1011" s="86"/>
      <c r="AG1011" s="87"/>
      <c r="AN1011" s="86"/>
      <c r="AO1011" s="86"/>
      <c r="AP1011" s="86"/>
      <c r="AQ1011" s="86"/>
      <c r="AR1011" s="86"/>
      <c r="AS1011" s="86"/>
      <c r="AT1011" s="86"/>
      <c r="AU1011" s="86"/>
    </row>
    <row r="1012" spans="3:47" x14ac:dyDescent="0.2">
      <c r="C1012" s="18"/>
      <c r="D1012" s="18"/>
      <c r="Q1012" s="1"/>
      <c r="AA1012" s="86"/>
      <c r="AB1012" s="86"/>
      <c r="AC1012" s="86"/>
      <c r="AD1012" s="86"/>
      <c r="AE1012" s="86"/>
      <c r="AG1012" s="87"/>
      <c r="AN1012" s="86"/>
      <c r="AO1012" s="86"/>
      <c r="AP1012" s="86"/>
      <c r="AQ1012" s="86"/>
      <c r="AR1012" s="86"/>
      <c r="AS1012" s="86"/>
      <c r="AT1012" s="86"/>
      <c r="AU1012" s="86"/>
    </row>
    <row r="1013" spans="3:47" x14ac:dyDescent="0.2">
      <c r="C1013" s="18"/>
      <c r="D1013" s="18"/>
      <c r="Q1013" s="1"/>
      <c r="AA1013" s="86"/>
      <c r="AB1013" s="86"/>
      <c r="AC1013" s="86"/>
      <c r="AD1013" s="86"/>
      <c r="AE1013" s="86"/>
      <c r="AG1013" s="87"/>
      <c r="AN1013" s="86"/>
      <c r="AO1013" s="86"/>
      <c r="AP1013" s="86"/>
      <c r="AQ1013" s="86"/>
      <c r="AR1013" s="86"/>
      <c r="AS1013" s="86"/>
      <c r="AT1013" s="86"/>
      <c r="AU1013" s="86"/>
    </row>
    <row r="1014" spans="3:47" x14ac:dyDescent="0.2">
      <c r="C1014" s="18"/>
      <c r="D1014" s="18"/>
      <c r="Q1014" s="1"/>
      <c r="AA1014" s="86"/>
      <c r="AB1014" s="86"/>
      <c r="AC1014" s="86"/>
      <c r="AD1014" s="86"/>
      <c r="AE1014" s="86"/>
      <c r="AG1014" s="87"/>
      <c r="AN1014" s="86"/>
      <c r="AO1014" s="86"/>
      <c r="AP1014" s="86"/>
      <c r="AQ1014" s="86"/>
      <c r="AR1014" s="86"/>
      <c r="AS1014" s="86"/>
      <c r="AT1014" s="86"/>
      <c r="AU1014" s="86"/>
    </row>
    <row r="1015" spans="3:47" x14ac:dyDescent="0.2">
      <c r="C1015" s="18"/>
      <c r="D1015" s="18"/>
      <c r="Q1015" s="1"/>
      <c r="AA1015" s="86"/>
      <c r="AB1015" s="86"/>
      <c r="AC1015" s="86"/>
      <c r="AD1015" s="86"/>
      <c r="AE1015" s="86"/>
      <c r="AG1015" s="87"/>
      <c r="AN1015" s="86"/>
      <c r="AO1015" s="86"/>
      <c r="AP1015" s="86"/>
      <c r="AQ1015" s="86"/>
      <c r="AR1015" s="86"/>
      <c r="AS1015" s="86"/>
      <c r="AT1015" s="86"/>
      <c r="AU1015" s="86"/>
    </row>
    <row r="1016" spans="3:47" x14ac:dyDescent="0.2">
      <c r="C1016" s="18"/>
      <c r="D1016" s="18"/>
      <c r="Q1016" s="1"/>
      <c r="AA1016" s="86"/>
      <c r="AB1016" s="86"/>
      <c r="AC1016" s="86"/>
      <c r="AD1016" s="86"/>
      <c r="AE1016" s="86"/>
      <c r="AG1016" s="87"/>
      <c r="AN1016" s="86"/>
      <c r="AO1016" s="86"/>
      <c r="AP1016" s="86"/>
      <c r="AQ1016" s="86"/>
      <c r="AR1016" s="86"/>
      <c r="AS1016" s="86"/>
      <c r="AT1016" s="86"/>
      <c r="AU1016" s="86"/>
    </row>
    <row r="1017" spans="3:47" x14ac:dyDescent="0.2">
      <c r="C1017" s="18"/>
      <c r="D1017" s="18"/>
      <c r="Q1017" s="1"/>
      <c r="AA1017" s="86"/>
      <c r="AB1017" s="86"/>
      <c r="AC1017" s="86"/>
      <c r="AD1017" s="86"/>
      <c r="AE1017" s="86"/>
      <c r="AG1017" s="87"/>
      <c r="AN1017" s="86"/>
      <c r="AO1017" s="86"/>
      <c r="AP1017" s="86"/>
      <c r="AQ1017" s="86"/>
      <c r="AR1017" s="86"/>
      <c r="AS1017" s="86"/>
      <c r="AT1017" s="86"/>
      <c r="AU1017" s="86"/>
    </row>
    <row r="1018" spans="3:47" x14ac:dyDescent="0.2">
      <c r="C1018" s="18"/>
      <c r="D1018" s="18"/>
      <c r="Q1018" s="1"/>
      <c r="AA1018" s="86"/>
      <c r="AB1018" s="86"/>
      <c r="AC1018" s="86"/>
      <c r="AD1018" s="86"/>
      <c r="AE1018" s="86"/>
      <c r="AG1018" s="87"/>
      <c r="AN1018" s="86"/>
      <c r="AO1018" s="86"/>
      <c r="AP1018" s="86"/>
      <c r="AQ1018" s="86"/>
      <c r="AR1018" s="86"/>
      <c r="AS1018" s="86"/>
      <c r="AT1018" s="86"/>
      <c r="AU1018" s="86"/>
    </row>
    <row r="1019" spans="3:47" x14ac:dyDescent="0.2">
      <c r="C1019" s="18"/>
      <c r="D1019" s="18"/>
      <c r="Q1019" s="1"/>
      <c r="AA1019" s="86"/>
      <c r="AB1019" s="86"/>
      <c r="AC1019" s="86"/>
      <c r="AD1019" s="86"/>
      <c r="AE1019" s="86"/>
      <c r="AG1019" s="87"/>
      <c r="AN1019" s="86"/>
      <c r="AO1019" s="86"/>
      <c r="AP1019" s="86"/>
      <c r="AQ1019" s="86"/>
      <c r="AR1019" s="86"/>
      <c r="AS1019" s="86"/>
      <c r="AT1019" s="86"/>
      <c r="AU1019" s="86"/>
    </row>
    <row r="1020" spans="3:47" x14ac:dyDescent="0.2">
      <c r="C1020" s="18"/>
      <c r="D1020" s="18"/>
      <c r="Q1020" s="1"/>
      <c r="AA1020" s="86"/>
      <c r="AB1020" s="86"/>
      <c r="AC1020" s="86"/>
      <c r="AD1020" s="86"/>
      <c r="AE1020" s="86"/>
      <c r="AG1020" s="87"/>
      <c r="AN1020" s="86"/>
      <c r="AO1020" s="86"/>
      <c r="AP1020" s="86"/>
      <c r="AQ1020" s="86"/>
      <c r="AR1020" s="86"/>
      <c r="AS1020" s="86"/>
      <c r="AT1020" s="86"/>
      <c r="AU1020" s="86"/>
    </row>
    <row r="1021" spans="3:47" x14ac:dyDescent="0.2">
      <c r="C1021" s="18"/>
      <c r="D1021" s="18"/>
      <c r="Q1021" s="1"/>
      <c r="AA1021" s="86"/>
      <c r="AB1021" s="86"/>
      <c r="AC1021" s="86"/>
      <c r="AD1021" s="86"/>
      <c r="AE1021" s="86"/>
      <c r="AG1021" s="87"/>
      <c r="AN1021" s="86"/>
      <c r="AO1021" s="86"/>
      <c r="AP1021" s="86"/>
      <c r="AQ1021" s="86"/>
      <c r="AR1021" s="86"/>
      <c r="AS1021" s="86"/>
      <c r="AT1021" s="86"/>
      <c r="AU1021" s="86"/>
    </row>
    <row r="1022" spans="3:47" x14ac:dyDescent="0.2">
      <c r="C1022" s="18"/>
      <c r="D1022" s="18"/>
      <c r="Q1022" s="1"/>
      <c r="AA1022" s="86"/>
      <c r="AB1022" s="86"/>
      <c r="AC1022" s="86"/>
      <c r="AD1022" s="86"/>
      <c r="AE1022" s="86"/>
      <c r="AG1022" s="87"/>
      <c r="AN1022" s="86"/>
      <c r="AO1022" s="86"/>
      <c r="AP1022" s="86"/>
      <c r="AQ1022" s="86"/>
      <c r="AR1022" s="86"/>
      <c r="AS1022" s="86"/>
      <c r="AT1022" s="86"/>
      <c r="AU1022" s="86"/>
    </row>
    <row r="1023" spans="3:47" x14ac:dyDescent="0.2">
      <c r="C1023" s="18"/>
      <c r="D1023" s="18"/>
      <c r="Q1023" s="1"/>
      <c r="AA1023" s="86"/>
      <c r="AB1023" s="86"/>
      <c r="AC1023" s="86"/>
      <c r="AD1023" s="86"/>
      <c r="AE1023" s="86"/>
      <c r="AG1023" s="87"/>
      <c r="AN1023" s="86"/>
      <c r="AO1023" s="86"/>
      <c r="AP1023" s="86"/>
      <c r="AQ1023" s="86"/>
      <c r="AR1023" s="86"/>
      <c r="AS1023" s="86"/>
      <c r="AT1023" s="86"/>
      <c r="AU1023" s="86"/>
    </row>
    <row r="1024" spans="3:47" x14ac:dyDescent="0.2">
      <c r="C1024" s="18"/>
      <c r="D1024" s="18"/>
      <c r="Q1024" s="1"/>
      <c r="AA1024" s="86"/>
      <c r="AB1024" s="86"/>
      <c r="AC1024" s="86"/>
      <c r="AD1024" s="86"/>
      <c r="AE1024" s="86"/>
      <c r="AG1024" s="87"/>
      <c r="AN1024" s="86"/>
      <c r="AO1024" s="86"/>
      <c r="AP1024" s="86"/>
      <c r="AQ1024" s="86"/>
      <c r="AR1024" s="86"/>
      <c r="AS1024" s="86"/>
      <c r="AT1024" s="86"/>
      <c r="AU1024" s="86"/>
    </row>
    <row r="1025" spans="3:48" x14ac:dyDescent="0.2">
      <c r="C1025" s="18"/>
      <c r="D1025" s="18"/>
      <c r="Q1025" s="1"/>
      <c r="AA1025" s="86"/>
      <c r="AB1025" s="86"/>
      <c r="AC1025" s="86"/>
      <c r="AD1025" s="86"/>
      <c r="AE1025" s="86"/>
      <c r="AG1025" s="87"/>
      <c r="AN1025" s="86"/>
      <c r="AO1025" s="86"/>
      <c r="AP1025" s="86"/>
      <c r="AQ1025" s="86"/>
      <c r="AR1025" s="86"/>
      <c r="AS1025" s="86"/>
      <c r="AT1025" s="86"/>
      <c r="AU1025" s="86"/>
    </row>
    <row r="1026" spans="3:48" x14ac:dyDescent="0.2">
      <c r="C1026" s="18"/>
      <c r="D1026" s="18"/>
      <c r="Q1026" s="1"/>
      <c r="AA1026" s="86"/>
      <c r="AB1026" s="86"/>
      <c r="AC1026" s="86"/>
      <c r="AD1026" s="86"/>
      <c r="AE1026" s="86"/>
      <c r="AG1026" s="87"/>
      <c r="AN1026" s="86"/>
      <c r="AO1026" s="86"/>
      <c r="AP1026" s="86"/>
      <c r="AQ1026" s="86"/>
      <c r="AR1026" s="86"/>
      <c r="AS1026" s="86"/>
      <c r="AT1026" s="86"/>
      <c r="AU1026" s="86"/>
    </row>
    <row r="1027" spans="3:48" x14ac:dyDescent="0.2">
      <c r="C1027" s="18"/>
      <c r="D1027" s="18"/>
      <c r="Q1027" s="1"/>
      <c r="AA1027" s="86"/>
      <c r="AB1027" s="86"/>
      <c r="AC1027" s="86"/>
      <c r="AD1027" s="86"/>
      <c r="AE1027" s="86"/>
      <c r="AG1027" s="87"/>
      <c r="AN1027" s="86"/>
      <c r="AO1027" s="86"/>
      <c r="AP1027" s="86"/>
      <c r="AQ1027" s="86"/>
      <c r="AR1027" s="86"/>
      <c r="AS1027" s="86"/>
      <c r="AT1027" s="86"/>
      <c r="AU1027" s="86"/>
    </row>
    <row r="1028" spans="3:48" x14ac:dyDescent="0.2">
      <c r="C1028" s="18"/>
      <c r="D1028" s="18"/>
      <c r="Q1028" s="1"/>
      <c r="AA1028" s="86"/>
      <c r="AB1028" s="86"/>
      <c r="AC1028" s="86"/>
      <c r="AD1028" s="86"/>
      <c r="AE1028" s="86"/>
      <c r="AG1028" s="87"/>
      <c r="AN1028" s="86"/>
      <c r="AO1028" s="86"/>
      <c r="AP1028" s="86"/>
      <c r="AQ1028" s="86"/>
      <c r="AR1028" s="86"/>
      <c r="AS1028" s="86"/>
      <c r="AT1028" s="86"/>
      <c r="AU1028" s="86"/>
    </row>
    <row r="1029" spans="3:48" x14ac:dyDescent="0.2">
      <c r="C1029" s="18"/>
      <c r="D1029" s="18"/>
      <c r="Q1029" s="1"/>
      <c r="AA1029" s="86"/>
      <c r="AB1029" s="86"/>
      <c r="AC1029" s="86"/>
      <c r="AD1029" s="86"/>
      <c r="AE1029" s="86"/>
      <c r="AG1029" s="87"/>
      <c r="AN1029" s="86"/>
      <c r="AO1029" s="86"/>
      <c r="AP1029" s="86"/>
      <c r="AQ1029" s="86"/>
      <c r="AR1029" s="86"/>
      <c r="AS1029" s="86"/>
      <c r="AT1029" s="86"/>
      <c r="AU1029" s="86"/>
    </row>
    <row r="1030" spans="3:48" x14ac:dyDescent="0.2">
      <c r="C1030" s="18"/>
      <c r="D1030" s="18"/>
      <c r="Q1030" s="1"/>
      <c r="AA1030" s="86"/>
      <c r="AB1030" s="86"/>
      <c r="AC1030" s="86"/>
      <c r="AD1030" s="86"/>
      <c r="AE1030" s="86"/>
      <c r="AG1030" s="87"/>
      <c r="AN1030" s="86"/>
      <c r="AO1030" s="86"/>
      <c r="AP1030" s="86"/>
      <c r="AQ1030" s="86"/>
      <c r="AR1030" s="86"/>
      <c r="AS1030" s="86"/>
      <c r="AT1030" s="86"/>
      <c r="AU1030" s="86"/>
    </row>
    <row r="1031" spans="3:48" x14ac:dyDescent="0.2">
      <c r="C1031" s="18"/>
      <c r="D1031" s="18"/>
      <c r="Q1031" s="1"/>
      <c r="AA1031" s="86"/>
      <c r="AB1031" s="86"/>
      <c r="AC1031" s="86"/>
      <c r="AD1031" s="86"/>
      <c r="AE1031" s="86"/>
      <c r="AG1031" s="87"/>
      <c r="AN1031" s="86"/>
      <c r="AO1031" s="86"/>
      <c r="AP1031" s="86"/>
      <c r="AQ1031" s="86"/>
      <c r="AR1031" s="86"/>
      <c r="AS1031" s="86"/>
      <c r="AT1031" s="86"/>
      <c r="AU1031" s="86"/>
    </row>
    <row r="1032" spans="3:48" x14ac:dyDescent="0.2">
      <c r="C1032" s="18"/>
      <c r="D1032" s="18"/>
      <c r="Q1032" s="1"/>
      <c r="AA1032" s="86"/>
      <c r="AB1032" s="86"/>
      <c r="AC1032" s="86"/>
      <c r="AD1032" s="86"/>
      <c r="AE1032" s="86"/>
      <c r="AG1032" s="87"/>
      <c r="AN1032" s="86"/>
      <c r="AO1032" s="86"/>
      <c r="AP1032" s="86"/>
      <c r="AQ1032" s="86"/>
      <c r="AR1032" s="86"/>
      <c r="AS1032" s="86"/>
      <c r="AT1032" s="86"/>
      <c r="AU1032" s="86"/>
    </row>
    <row r="1033" spans="3:48" x14ac:dyDescent="0.2">
      <c r="C1033" s="18"/>
      <c r="D1033" s="18"/>
      <c r="Q1033" s="1"/>
      <c r="AA1033" s="86"/>
      <c r="AB1033" s="86"/>
      <c r="AC1033" s="86"/>
      <c r="AD1033" s="86"/>
      <c r="AE1033" s="86"/>
      <c r="AG1033" s="87"/>
      <c r="AN1033" s="86"/>
      <c r="AO1033" s="86"/>
      <c r="AP1033" s="86"/>
      <c r="AQ1033" s="86"/>
      <c r="AR1033" s="86"/>
      <c r="AS1033" s="86"/>
      <c r="AT1033" s="86"/>
      <c r="AU1033" s="86"/>
    </row>
    <row r="1034" spans="3:48" x14ac:dyDescent="0.2">
      <c r="C1034" s="18"/>
      <c r="D1034" s="18"/>
      <c r="Q1034" s="1"/>
      <c r="AA1034" s="86"/>
      <c r="AB1034" s="86"/>
      <c r="AC1034" s="86"/>
      <c r="AD1034" s="86"/>
      <c r="AE1034" s="86"/>
      <c r="AG1034" s="87"/>
      <c r="AN1034" s="86"/>
      <c r="AO1034" s="86"/>
      <c r="AP1034" s="86"/>
      <c r="AQ1034" s="86"/>
      <c r="AR1034" s="86"/>
      <c r="AS1034" s="86"/>
      <c r="AT1034" s="86"/>
      <c r="AU1034" s="86"/>
      <c r="AV1034" s="86"/>
    </row>
    <row r="1035" spans="3:48" x14ac:dyDescent="0.2">
      <c r="C1035" s="18"/>
      <c r="D1035" s="18"/>
      <c r="Q1035" s="1"/>
      <c r="AA1035" s="86"/>
      <c r="AB1035" s="86"/>
      <c r="AC1035" s="86"/>
      <c r="AD1035" s="86"/>
      <c r="AE1035" s="86"/>
      <c r="AG1035" s="87"/>
      <c r="AN1035" s="86"/>
      <c r="AO1035" s="86"/>
      <c r="AP1035" s="86"/>
      <c r="AQ1035" s="86"/>
      <c r="AR1035" s="86"/>
      <c r="AS1035" s="86"/>
      <c r="AT1035" s="86"/>
      <c r="AU1035" s="86"/>
      <c r="AV1035" s="86"/>
    </row>
    <row r="1036" spans="3:48" x14ac:dyDescent="0.2">
      <c r="C1036" s="18"/>
      <c r="D1036" s="18"/>
      <c r="Q1036" s="1"/>
      <c r="AA1036" s="86"/>
      <c r="AB1036" s="86"/>
      <c r="AC1036" s="86"/>
      <c r="AD1036" s="86"/>
      <c r="AE1036" s="86"/>
      <c r="AG1036" s="87"/>
      <c r="AN1036" s="86"/>
      <c r="AO1036" s="86"/>
      <c r="AP1036" s="86"/>
      <c r="AQ1036" s="86"/>
      <c r="AR1036" s="86"/>
      <c r="AS1036" s="86"/>
      <c r="AT1036" s="86"/>
      <c r="AU1036" s="86"/>
    </row>
    <row r="1037" spans="3:48" x14ac:dyDescent="0.2">
      <c r="C1037" s="18"/>
      <c r="D1037" s="18"/>
      <c r="Q1037" s="1"/>
      <c r="AA1037" s="86"/>
      <c r="AB1037" s="86"/>
      <c r="AC1037" s="86"/>
      <c r="AD1037" s="86"/>
      <c r="AE1037" s="86"/>
      <c r="AG1037" s="87"/>
      <c r="AN1037" s="86"/>
      <c r="AO1037" s="86"/>
      <c r="AP1037" s="86"/>
      <c r="AQ1037" s="86"/>
      <c r="AR1037" s="86"/>
      <c r="AS1037" s="86"/>
      <c r="AT1037" s="86"/>
      <c r="AU1037" s="86"/>
    </row>
    <row r="1038" spans="3:48" x14ac:dyDescent="0.2">
      <c r="C1038" s="18"/>
      <c r="D1038" s="18"/>
      <c r="Q1038" s="1"/>
      <c r="AA1038" s="86"/>
      <c r="AB1038" s="86"/>
      <c r="AC1038" s="86"/>
      <c r="AD1038" s="86"/>
      <c r="AE1038" s="86"/>
      <c r="AG1038" s="87"/>
      <c r="AN1038" s="86"/>
      <c r="AO1038" s="86"/>
      <c r="AP1038" s="86"/>
      <c r="AQ1038" s="86"/>
      <c r="AR1038" s="86"/>
      <c r="AS1038" s="86"/>
      <c r="AT1038" s="86"/>
      <c r="AU1038" s="86"/>
    </row>
    <row r="1039" spans="3:48" x14ac:dyDescent="0.2">
      <c r="C1039" s="18"/>
      <c r="D1039" s="18"/>
      <c r="Q1039" s="1"/>
      <c r="AA1039" s="86"/>
      <c r="AB1039" s="86"/>
      <c r="AC1039" s="86"/>
      <c r="AD1039" s="86"/>
      <c r="AE1039" s="86"/>
      <c r="AG1039" s="87"/>
      <c r="AN1039" s="86"/>
      <c r="AO1039" s="86"/>
      <c r="AP1039" s="86"/>
      <c r="AQ1039" s="86"/>
      <c r="AR1039" s="86"/>
      <c r="AS1039" s="86"/>
      <c r="AT1039" s="86"/>
      <c r="AU1039" s="86"/>
    </row>
    <row r="1040" spans="3:48" x14ac:dyDescent="0.2">
      <c r="C1040" s="18"/>
      <c r="D1040" s="18"/>
      <c r="Q1040" s="1"/>
      <c r="AA1040" s="86"/>
      <c r="AB1040" s="86"/>
      <c r="AC1040" s="86"/>
      <c r="AD1040" s="86"/>
      <c r="AE1040" s="86"/>
      <c r="AG1040" s="87"/>
      <c r="AN1040" s="86"/>
      <c r="AO1040" s="86"/>
      <c r="AP1040" s="86"/>
      <c r="AQ1040" s="86"/>
      <c r="AR1040" s="86"/>
      <c r="AS1040" s="86"/>
      <c r="AT1040" s="86"/>
      <c r="AU1040" s="86"/>
    </row>
    <row r="1041" spans="3:47" x14ac:dyDescent="0.2">
      <c r="C1041" s="18"/>
      <c r="D1041" s="18"/>
      <c r="Q1041" s="1"/>
      <c r="AA1041" s="86"/>
      <c r="AB1041" s="86"/>
      <c r="AC1041" s="86"/>
      <c r="AD1041" s="86"/>
      <c r="AE1041" s="86"/>
      <c r="AG1041" s="87"/>
      <c r="AN1041" s="86"/>
      <c r="AO1041" s="86"/>
      <c r="AP1041" s="86"/>
      <c r="AQ1041" s="86"/>
      <c r="AR1041" s="86"/>
      <c r="AS1041" s="86"/>
      <c r="AT1041" s="86"/>
      <c r="AU1041" s="86"/>
    </row>
    <row r="1042" spans="3:47" x14ac:dyDescent="0.2">
      <c r="C1042" s="18"/>
      <c r="D1042" s="18"/>
      <c r="Q1042" s="1"/>
      <c r="AA1042" s="86"/>
      <c r="AB1042" s="86"/>
      <c r="AC1042" s="86"/>
      <c r="AD1042" s="86"/>
      <c r="AE1042" s="86"/>
      <c r="AG1042" s="87"/>
      <c r="AN1042" s="86"/>
      <c r="AO1042" s="86"/>
      <c r="AP1042" s="86"/>
      <c r="AQ1042" s="86"/>
      <c r="AR1042" s="86"/>
      <c r="AS1042" s="86"/>
      <c r="AT1042" s="86"/>
      <c r="AU1042" s="86"/>
    </row>
    <row r="1043" spans="3:47" x14ac:dyDescent="0.2">
      <c r="C1043" s="18"/>
      <c r="D1043" s="18"/>
      <c r="Q1043" s="1"/>
      <c r="AA1043" s="86"/>
      <c r="AB1043" s="86"/>
      <c r="AC1043" s="86"/>
      <c r="AD1043" s="86"/>
      <c r="AE1043" s="86"/>
      <c r="AG1043" s="87"/>
      <c r="AN1043" s="86"/>
      <c r="AO1043" s="86"/>
      <c r="AP1043" s="86"/>
      <c r="AQ1043" s="86"/>
      <c r="AR1043" s="86"/>
      <c r="AS1043" s="86"/>
      <c r="AT1043" s="86"/>
      <c r="AU1043" s="86"/>
    </row>
    <row r="1044" spans="3:47" x14ac:dyDescent="0.2">
      <c r="C1044" s="18"/>
      <c r="D1044" s="18"/>
      <c r="Q1044" s="1"/>
      <c r="AA1044" s="86"/>
      <c r="AB1044" s="86"/>
      <c r="AC1044" s="86"/>
      <c r="AD1044" s="86"/>
      <c r="AE1044" s="86"/>
      <c r="AG1044" s="87"/>
      <c r="AN1044" s="86"/>
      <c r="AO1044" s="86"/>
      <c r="AP1044" s="86"/>
      <c r="AQ1044" s="86"/>
      <c r="AR1044" s="86"/>
      <c r="AS1044" s="86"/>
      <c r="AT1044" s="86"/>
      <c r="AU1044" s="86"/>
    </row>
    <row r="1045" spans="3:47" x14ac:dyDescent="0.2">
      <c r="C1045" s="18"/>
      <c r="D1045" s="18"/>
      <c r="Q1045" s="1"/>
      <c r="AA1045" s="86"/>
      <c r="AB1045" s="86"/>
      <c r="AC1045" s="86"/>
      <c r="AD1045" s="86"/>
      <c r="AE1045" s="86"/>
      <c r="AG1045" s="87"/>
      <c r="AN1045" s="86"/>
      <c r="AO1045" s="86"/>
      <c r="AP1045" s="86"/>
      <c r="AQ1045" s="86"/>
      <c r="AR1045" s="86"/>
      <c r="AS1045" s="86"/>
      <c r="AT1045" s="86"/>
      <c r="AU1045" s="86"/>
    </row>
    <row r="1046" spans="3:47" x14ac:dyDescent="0.2">
      <c r="C1046" s="18"/>
      <c r="D1046" s="18"/>
      <c r="Q1046" s="1"/>
      <c r="AA1046" s="86"/>
      <c r="AB1046" s="86"/>
      <c r="AC1046" s="86"/>
      <c r="AD1046" s="86"/>
      <c r="AE1046" s="86"/>
      <c r="AG1046" s="87"/>
      <c r="AN1046" s="86"/>
      <c r="AO1046" s="86"/>
      <c r="AP1046" s="86"/>
      <c r="AQ1046" s="86"/>
      <c r="AR1046" s="86"/>
      <c r="AS1046" s="86"/>
      <c r="AT1046" s="86"/>
      <c r="AU1046" s="86"/>
    </row>
    <row r="1047" spans="3:47" x14ac:dyDescent="0.2">
      <c r="C1047" s="18"/>
      <c r="D1047" s="18"/>
      <c r="Q1047" s="1"/>
      <c r="AA1047" s="86"/>
      <c r="AB1047" s="86"/>
      <c r="AC1047" s="86"/>
      <c r="AD1047" s="86"/>
      <c r="AE1047" s="86"/>
      <c r="AG1047" s="87"/>
      <c r="AN1047" s="86"/>
      <c r="AO1047" s="86"/>
      <c r="AP1047" s="86"/>
      <c r="AQ1047" s="86"/>
      <c r="AR1047" s="86"/>
      <c r="AS1047" s="86"/>
      <c r="AT1047" s="86"/>
      <c r="AU1047" s="86"/>
    </row>
    <row r="1048" spans="3:47" x14ac:dyDescent="0.2">
      <c r="C1048" s="18"/>
      <c r="D1048" s="18"/>
      <c r="Q1048" s="1"/>
      <c r="AA1048" s="86"/>
      <c r="AB1048" s="86"/>
      <c r="AC1048" s="86"/>
      <c r="AD1048" s="86"/>
      <c r="AE1048" s="86"/>
      <c r="AG1048" s="87"/>
      <c r="AN1048" s="86"/>
      <c r="AO1048" s="86"/>
      <c r="AP1048" s="86"/>
      <c r="AQ1048" s="86"/>
      <c r="AR1048" s="86"/>
      <c r="AS1048" s="86"/>
      <c r="AT1048" s="86"/>
      <c r="AU1048" s="86"/>
    </row>
    <row r="1049" spans="3:47" x14ac:dyDescent="0.2">
      <c r="C1049" s="18"/>
      <c r="D1049" s="18"/>
      <c r="Q1049" s="1"/>
      <c r="AA1049" s="86"/>
      <c r="AB1049" s="86"/>
      <c r="AC1049" s="86"/>
      <c r="AD1049" s="86"/>
      <c r="AE1049" s="86"/>
      <c r="AG1049" s="87"/>
      <c r="AN1049" s="86"/>
      <c r="AO1049" s="86"/>
      <c r="AP1049" s="86"/>
      <c r="AQ1049" s="86"/>
      <c r="AR1049" s="86"/>
      <c r="AS1049" s="86"/>
      <c r="AT1049" s="86"/>
      <c r="AU1049" s="86"/>
    </row>
    <row r="1050" spans="3:47" x14ac:dyDescent="0.2">
      <c r="C1050" s="18"/>
      <c r="D1050" s="18"/>
      <c r="Q1050" s="1"/>
      <c r="AA1050" s="86"/>
      <c r="AB1050" s="86"/>
      <c r="AC1050" s="86"/>
      <c r="AD1050" s="86"/>
      <c r="AE1050" s="86"/>
      <c r="AG1050" s="87"/>
      <c r="AN1050" s="86"/>
      <c r="AO1050" s="86"/>
      <c r="AP1050" s="86"/>
      <c r="AQ1050" s="86"/>
      <c r="AR1050" s="86"/>
      <c r="AS1050" s="86"/>
      <c r="AT1050" s="86"/>
      <c r="AU1050" s="86"/>
    </row>
    <row r="1051" spans="3:47" x14ac:dyDescent="0.2">
      <c r="C1051" s="18"/>
      <c r="D1051" s="18"/>
      <c r="Q1051" s="1"/>
      <c r="AA1051" s="86"/>
      <c r="AB1051" s="86"/>
      <c r="AC1051" s="86"/>
      <c r="AD1051" s="86"/>
      <c r="AE1051" s="86"/>
      <c r="AG1051" s="87"/>
      <c r="AN1051" s="86"/>
      <c r="AO1051" s="86"/>
      <c r="AP1051" s="86"/>
      <c r="AQ1051" s="86"/>
      <c r="AR1051" s="86"/>
      <c r="AS1051" s="86"/>
      <c r="AT1051" s="86"/>
      <c r="AU1051" s="86"/>
    </row>
    <row r="1052" spans="3:47" x14ac:dyDescent="0.2">
      <c r="C1052" s="18"/>
      <c r="D1052" s="18"/>
      <c r="Q1052" s="1"/>
      <c r="AA1052" s="86"/>
      <c r="AB1052" s="86"/>
      <c r="AC1052" s="86"/>
      <c r="AD1052" s="86"/>
      <c r="AE1052" s="86"/>
      <c r="AG1052" s="87"/>
      <c r="AN1052" s="86"/>
      <c r="AO1052" s="86"/>
      <c r="AP1052" s="86"/>
      <c r="AQ1052" s="86"/>
      <c r="AR1052" s="86"/>
      <c r="AS1052" s="86"/>
      <c r="AT1052" s="86"/>
      <c r="AU1052" s="86"/>
    </row>
    <row r="1053" spans="3:47" x14ac:dyDescent="0.2">
      <c r="C1053" s="18"/>
      <c r="D1053" s="18"/>
      <c r="Q1053" s="1"/>
      <c r="AA1053" s="86"/>
      <c r="AB1053" s="86"/>
      <c r="AC1053" s="86"/>
      <c r="AD1053" s="86"/>
      <c r="AE1053" s="86"/>
      <c r="AG1053" s="87"/>
      <c r="AN1053" s="86"/>
      <c r="AO1053" s="86"/>
      <c r="AP1053" s="86"/>
      <c r="AQ1053" s="86"/>
      <c r="AR1053" s="86"/>
      <c r="AS1053" s="86"/>
      <c r="AT1053" s="86"/>
      <c r="AU1053" s="86"/>
    </row>
    <row r="1054" spans="3:47" x14ac:dyDescent="0.2">
      <c r="C1054" s="18"/>
      <c r="D1054" s="18"/>
      <c r="Q1054" s="1"/>
      <c r="AA1054" s="86"/>
      <c r="AB1054" s="86"/>
      <c r="AC1054" s="86"/>
      <c r="AD1054" s="86"/>
      <c r="AE1054" s="86"/>
      <c r="AG1054" s="87"/>
      <c r="AN1054" s="86"/>
      <c r="AO1054" s="86"/>
      <c r="AP1054" s="86"/>
      <c r="AQ1054" s="86"/>
      <c r="AR1054" s="86"/>
      <c r="AS1054" s="86"/>
      <c r="AT1054" s="86"/>
      <c r="AU1054" s="86"/>
    </row>
    <row r="1055" spans="3:47" x14ac:dyDescent="0.2">
      <c r="C1055" s="18"/>
      <c r="D1055" s="18"/>
      <c r="Q1055" s="1"/>
      <c r="AA1055" s="86"/>
      <c r="AB1055" s="86"/>
      <c r="AC1055" s="86"/>
      <c r="AD1055" s="86"/>
      <c r="AE1055" s="86"/>
      <c r="AG1055" s="87"/>
      <c r="AN1055" s="86"/>
      <c r="AO1055" s="86"/>
      <c r="AP1055" s="86"/>
      <c r="AQ1055" s="86"/>
      <c r="AR1055" s="86"/>
      <c r="AS1055" s="86"/>
      <c r="AT1055" s="86"/>
      <c r="AU1055" s="86"/>
    </row>
    <row r="1056" spans="3:47" x14ac:dyDescent="0.2">
      <c r="C1056" s="18"/>
      <c r="D1056" s="18"/>
      <c r="Q1056" s="1"/>
      <c r="AA1056" s="86"/>
      <c r="AB1056" s="86"/>
      <c r="AC1056" s="86"/>
      <c r="AD1056" s="86"/>
      <c r="AE1056" s="86"/>
      <c r="AG1056" s="87"/>
      <c r="AN1056" s="86"/>
      <c r="AO1056" s="86"/>
      <c r="AP1056" s="86"/>
      <c r="AQ1056" s="86"/>
      <c r="AR1056" s="86"/>
      <c r="AS1056" s="86"/>
      <c r="AT1056" s="86"/>
      <c r="AU1056" s="86"/>
    </row>
    <row r="1057" spans="3:64" x14ac:dyDescent="0.2">
      <c r="C1057" s="18"/>
      <c r="D1057" s="18"/>
      <c r="Q1057" s="1"/>
      <c r="AA1057" s="86"/>
      <c r="AB1057" s="86"/>
      <c r="AC1057" s="86"/>
      <c r="AD1057" s="86"/>
      <c r="AE1057" s="86"/>
      <c r="AG1057" s="87"/>
      <c r="AN1057" s="86"/>
      <c r="AO1057" s="86"/>
      <c r="AP1057" s="86"/>
      <c r="AQ1057" s="86"/>
      <c r="AR1057" s="86"/>
      <c r="AS1057" s="86"/>
      <c r="AT1057" s="86"/>
      <c r="AU1057" s="86"/>
    </row>
    <row r="1058" spans="3:64" x14ac:dyDescent="0.2">
      <c r="C1058" s="18"/>
      <c r="D1058" s="18"/>
      <c r="Q1058" s="1"/>
      <c r="AA1058" s="86"/>
      <c r="AB1058" s="86"/>
      <c r="AC1058" s="86"/>
      <c r="AD1058" s="86"/>
      <c r="AE1058" s="86"/>
      <c r="AG1058" s="87"/>
      <c r="AN1058" s="86"/>
      <c r="AO1058" s="86"/>
      <c r="AP1058" s="86"/>
      <c r="AQ1058" s="86"/>
      <c r="AR1058" s="86"/>
      <c r="AS1058" s="86"/>
      <c r="AT1058" s="86"/>
      <c r="AU1058" s="86"/>
    </row>
    <row r="1059" spans="3:64" x14ac:dyDescent="0.2">
      <c r="C1059" s="18"/>
      <c r="D1059" s="18"/>
      <c r="Q1059" s="1"/>
      <c r="AA1059" s="86"/>
      <c r="AB1059" s="86"/>
      <c r="AC1059" s="86"/>
      <c r="AD1059" s="86"/>
      <c r="AE1059" s="86"/>
      <c r="AG1059" s="87"/>
      <c r="AN1059" s="86"/>
      <c r="AO1059" s="86"/>
      <c r="AP1059" s="86"/>
      <c r="AQ1059" s="86"/>
      <c r="AR1059" s="86"/>
      <c r="AS1059" s="86"/>
      <c r="AT1059" s="86"/>
      <c r="AU1059" s="86"/>
      <c r="AV1059" s="86"/>
      <c r="AW1059" s="86"/>
      <c r="AX1059" s="86"/>
      <c r="AY1059" s="86"/>
      <c r="AZ1059" s="86"/>
      <c r="BA1059" s="86"/>
      <c r="BB1059" s="86"/>
      <c r="BC1059" s="86"/>
      <c r="BD1059" s="86"/>
      <c r="BE1059" s="86"/>
      <c r="BF1059" s="86"/>
      <c r="BG1059" s="86"/>
      <c r="BH1059" s="86"/>
      <c r="BI1059" s="86"/>
      <c r="BJ1059" s="86"/>
      <c r="BK1059" s="86"/>
      <c r="BL1059" s="86"/>
    </row>
    <row r="1060" spans="3:64" x14ac:dyDescent="0.2">
      <c r="C1060" s="18"/>
      <c r="D1060" s="18"/>
      <c r="Q1060" s="1"/>
      <c r="AA1060" s="86"/>
      <c r="AB1060" s="86"/>
      <c r="AC1060" s="86"/>
      <c r="AD1060" s="86"/>
      <c r="AE1060" s="86"/>
      <c r="AG1060" s="87"/>
      <c r="AN1060" s="86"/>
      <c r="AO1060" s="86"/>
      <c r="AP1060" s="86"/>
      <c r="AQ1060" s="86"/>
      <c r="AR1060" s="86"/>
      <c r="AS1060" s="86"/>
      <c r="AT1060" s="86"/>
      <c r="AU1060" s="86"/>
    </row>
    <row r="1061" spans="3:64" x14ac:dyDescent="0.2">
      <c r="C1061" s="18"/>
      <c r="D1061" s="18"/>
      <c r="Q1061" s="1"/>
      <c r="AA1061" s="86"/>
      <c r="AB1061" s="86"/>
      <c r="AC1061" s="86"/>
      <c r="AD1061" s="86"/>
      <c r="AE1061" s="86"/>
      <c r="AG1061" s="87"/>
      <c r="AN1061" s="86"/>
      <c r="AO1061" s="86"/>
      <c r="AP1061" s="86"/>
      <c r="AQ1061" s="86"/>
      <c r="AR1061" s="86"/>
      <c r="AS1061" s="86"/>
      <c r="AT1061" s="86"/>
      <c r="AU1061" s="86"/>
    </row>
    <row r="1062" spans="3:64" x14ac:dyDescent="0.2">
      <c r="C1062" s="18"/>
      <c r="D1062" s="18"/>
      <c r="Q1062" s="1"/>
      <c r="AA1062" s="86"/>
      <c r="AB1062" s="86"/>
      <c r="AC1062" s="86"/>
      <c r="AD1062" s="86"/>
      <c r="AE1062" s="86"/>
      <c r="AG1062" s="87"/>
      <c r="AN1062" s="86"/>
      <c r="AO1062" s="86"/>
      <c r="AP1062" s="86"/>
      <c r="AQ1062" s="86"/>
      <c r="AR1062" s="86"/>
      <c r="AS1062" s="86"/>
      <c r="AT1062" s="86"/>
      <c r="AU1062" s="86"/>
    </row>
    <row r="1063" spans="3:64" x14ac:dyDescent="0.2">
      <c r="C1063" s="18"/>
      <c r="D1063" s="18"/>
      <c r="Q1063" s="1"/>
      <c r="AA1063" s="86"/>
      <c r="AB1063" s="86"/>
      <c r="AC1063" s="86"/>
      <c r="AD1063" s="86"/>
      <c r="AE1063" s="86"/>
      <c r="AG1063" s="87"/>
      <c r="AN1063" s="86"/>
      <c r="AO1063" s="86"/>
      <c r="AP1063" s="86"/>
      <c r="AQ1063" s="86"/>
      <c r="AR1063" s="86"/>
      <c r="AS1063" s="86"/>
      <c r="AT1063" s="86"/>
      <c r="AU1063" s="86"/>
    </row>
    <row r="1064" spans="3:64" x14ac:dyDescent="0.2">
      <c r="C1064" s="18"/>
      <c r="D1064" s="18"/>
      <c r="Q1064" s="1"/>
      <c r="AA1064" s="86"/>
      <c r="AB1064" s="86"/>
      <c r="AC1064" s="86"/>
      <c r="AD1064" s="86"/>
      <c r="AE1064" s="86"/>
      <c r="AG1064" s="87"/>
      <c r="AN1064" s="86"/>
      <c r="AO1064" s="86"/>
      <c r="AP1064" s="86"/>
      <c r="AQ1064" s="86"/>
      <c r="AR1064" s="86"/>
      <c r="AS1064" s="86"/>
      <c r="AT1064" s="86"/>
      <c r="AU1064" s="86"/>
    </row>
    <row r="1065" spans="3:64" x14ac:dyDescent="0.2">
      <c r="C1065" s="18"/>
      <c r="D1065" s="18"/>
      <c r="Q1065" s="1"/>
      <c r="AA1065" s="86"/>
      <c r="AB1065" s="86"/>
      <c r="AC1065" s="86"/>
      <c r="AD1065" s="86"/>
      <c r="AE1065" s="86"/>
      <c r="AG1065" s="87"/>
      <c r="AN1065" s="86"/>
      <c r="AO1065" s="86"/>
      <c r="AP1065" s="86"/>
      <c r="AQ1065" s="86"/>
      <c r="AR1065" s="86"/>
      <c r="AS1065" s="86"/>
      <c r="AT1065" s="86"/>
      <c r="AU1065" s="86"/>
    </row>
    <row r="1066" spans="3:64" x14ac:dyDescent="0.2">
      <c r="C1066" s="18"/>
      <c r="D1066" s="18"/>
      <c r="Q1066" s="1"/>
      <c r="AA1066" s="86"/>
      <c r="AB1066" s="86"/>
      <c r="AC1066" s="86"/>
      <c r="AD1066" s="86"/>
      <c r="AE1066" s="86"/>
      <c r="AG1066" s="87"/>
      <c r="AN1066" s="86"/>
      <c r="AO1066" s="86"/>
      <c r="AP1066" s="86"/>
      <c r="AQ1066" s="86"/>
      <c r="AR1066" s="86"/>
      <c r="AS1066" s="86"/>
      <c r="AT1066" s="86"/>
      <c r="AU1066" s="86"/>
    </row>
    <row r="1067" spans="3:64" x14ac:dyDescent="0.2">
      <c r="C1067" s="18"/>
      <c r="D1067" s="18"/>
      <c r="Q1067" s="1"/>
      <c r="AA1067" s="86"/>
      <c r="AB1067" s="86"/>
      <c r="AC1067" s="86"/>
      <c r="AD1067" s="86"/>
      <c r="AE1067" s="86"/>
      <c r="AG1067" s="87"/>
      <c r="AN1067" s="86"/>
      <c r="AO1067" s="86"/>
      <c r="AP1067" s="86"/>
      <c r="AQ1067" s="86"/>
      <c r="AR1067" s="86"/>
      <c r="AS1067" s="86"/>
      <c r="AT1067" s="86"/>
      <c r="AU1067" s="86"/>
    </row>
    <row r="1068" spans="3:64" x14ac:dyDescent="0.2">
      <c r="C1068" s="18"/>
      <c r="D1068" s="18"/>
      <c r="Q1068" s="1"/>
      <c r="AA1068" s="86"/>
      <c r="AB1068" s="86"/>
      <c r="AC1068" s="86"/>
      <c r="AD1068" s="86"/>
      <c r="AE1068" s="86"/>
      <c r="AG1068" s="87"/>
      <c r="AN1068" s="86"/>
      <c r="AO1068" s="86"/>
      <c r="AP1068" s="86"/>
      <c r="AQ1068" s="86"/>
      <c r="AR1068" s="86"/>
      <c r="AS1068" s="86"/>
      <c r="AT1068" s="86"/>
      <c r="AU1068" s="86"/>
    </row>
    <row r="1069" spans="3:64" x14ac:dyDescent="0.2">
      <c r="C1069" s="18"/>
      <c r="D1069" s="18"/>
      <c r="Q1069" s="1"/>
      <c r="AA1069" s="86"/>
      <c r="AB1069" s="86"/>
      <c r="AC1069" s="86"/>
      <c r="AD1069" s="86"/>
      <c r="AE1069" s="86"/>
      <c r="AG1069" s="87"/>
      <c r="AN1069" s="86"/>
      <c r="AO1069" s="86"/>
      <c r="AP1069" s="86"/>
      <c r="AQ1069" s="86"/>
      <c r="AR1069" s="86"/>
      <c r="AS1069" s="86"/>
      <c r="AT1069" s="86"/>
      <c r="AU1069" s="86"/>
    </row>
    <row r="1070" spans="3:64" x14ac:dyDescent="0.2">
      <c r="C1070" s="18"/>
      <c r="D1070" s="18"/>
      <c r="Q1070" s="1"/>
      <c r="AA1070" s="86"/>
      <c r="AB1070" s="86"/>
      <c r="AC1070" s="86"/>
      <c r="AD1070" s="86"/>
      <c r="AE1070" s="86"/>
      <c r="AG1070" s="87"/>
      <c r="AN1070" s="86"/>
      <c r="AO1070" s="86"/>
      <c r="AP1070" s="86"/>
      <c r="AQ1070" s="86"/>
      <c r="AR1070" s="86"/>
      <c r="AS1070" s="86"/>
      <c r="AT1070" s="86"/>
      <c r="AU1070" s="86"/>
    </row>
    <row r="1071" spans="3:64" x14ac:dyDescent="0.2">
      <c r="C1071" s="18"/>
      <c r="D1071" s="18"/>
      <c r="Q1071" s="1"/>
      <c r="AA1071" s="86"/>
      <c r="AB1071" s="86"/>
      <c r="AC1071" s="86"/>
      <c r="AD1071" s="86"/>
      <c r="AE1071" s="86"/>
      <c r="AG1071" s="87"/>
      <c r="AN1071" s="86"/>
      <c r="AO1071" s="86"/>
      <c r="AP1071" s="86"/>
      <c r="AQ1071" s="86"/>
      <c r="AR1071" s="86"/>
      <c r="AS1071" s="86"/>
      <c r="AT1071" s="86"/>
      <c r="AU1071" s="86"/>
      <c r="AV1071" s="86"/>
    </row>
    <row r="1072" spans="3:64" x14ac:dyDescent="0.2">
      <c r="C1072" s="18"/>
      <c r="D1072" s="18"/>
      <c r="Q1072" s="1"/>
      <c r="AA1072" s="86"/>
      <c r="AB1072" s="86"/>
      <c r="AC1072" s="86"/>
      <c r="AD1072" s="86"/>
      <c r="AE1072" s="86"/>
      <c r="AG1072" s="87"/>
      <c r="AN1072" s="86"/>
      <c r="AO1072" s="86"/>
      <c r="AP1072" s="86"/>
      <c r="AQ1072" s="86"/>
      <c r="AR1072" s="86"/>
      <c r="AS1072" s="86"/>
      <c r="AT1072" s="86"/>
      <c r="AU1072" s="86"/>
    </row>
    <row r="1073" spans="3:48" x14ac:dyDescent="0.2">
      <c r="C1073" s="18"/>
      <c r="D1073" s="18"/>
      <c r="Q1073" s="1"/>
      <c r="AA1073" s="86"/>
      <c r="AB1073" s="86"/>
      <c r="AC1073" s="86"/>
      <c r="AD1073" s="86"/>
      <c r="AE1073" s="86"/>
      <c r="AG1073" s="87"/>
      <c r="AN1073" s="86"/>
      <c r="AO1073" s="86"/>
      <c r="AP1073" s="86"/>
      <c r="AQ1073" s="86"/>
      <c r="AR1073" s="86"/>
      <c r="AS1073" s="86"/>
      <c r="AT1073" s="86"/>
      <c r="AU1073" s="86"/>
      <c r="AV1073" s="86"/>
    </row>
    <row r="1074" spans="3:48" x14ac:dyDescent="0.2">
      <c r="C1074" s="18"/>
      <c r="D1074" s="18"/>
      <c r="Q1074" s="1"/>
      <c r="AA1074" s="86"/>
      <c r="AB1074" s="86"/>
      <c r="AC1074" s="86"/>
      <c r="AD1074" s="86"/>
      <c r="AE1074" s="86"/>
      <c r="AG1074" s="87"/>
      <c r="AN1074" s="86"/>
      <c r="AO1074" s="86"/>
      <c r="AP1074" s="86"/>
      <c r="AQ1074" s="86"/>
      <c r="AR1074" s="86"/>
      <c r="AS1074" s="86"/>
      <c r="AT1074" s="86"/>
      <c r="AU1074" s="86"/>
    </row>
    <row r="1075" spans="3:48" x14ac:dyDescent="0.2">
      <c r="C1075" s="18"/>
      <c r="D1075" s="18"/>
      <c r="Q1075" s="1"/>
      <c r="AA1075" s="86"/>
      <c r="AB1075" s="86"/>
      <c r="AC1075" s="86"/>
      <c r="AD1075" s="86"/>
      <c r="AE1075" s="86"/>
      <c r="AG1075" s="87"/>
      <c r="AN1075" s="86"/>
      <c r="AO1075" s="86"/>
      <c r="AP1075" s="86"/>
      <c r="AQ1075" s="86"/>
      <c r="AR1075" s="86"/>
      <c r="AS1075" s="86"/>
      <c r="AT1075" s="86"/>
      <c r="AU1075" s="86"/>
    </row>
    <row r="1076" spans="3:48" x14ac:dyDescent="0.2">
      <c r="C1076" s="18"/>
      <c r="D1076" s="18"/>
      <c r="Q1076" s="1"/>
      <c r="AA1076" s="86"/>
      <c r="AB1076" s="86"/>
      <c r="AC1076" s="86"/>
      <c r="AD1076" s="86"/>
      <c r="AE1076" s="86"/>
      <c r="AG1076" s="87"/>
      <c r="AN1076" s="86"/>
      <c r="AO1076" s="86"/>
      <c r="AP1076" s="86"/>
      <c r="AQ1076" s="86"/>
      <c r="AR1076" s="86"/>
      <c r="AS1076" s="86"/>
      <c r="AT1076" s="86"/>
      <c r="AU1076" s="86"/>
    </row>
    <row r="1077" spans="3:48" x14ac:dyDescent="0.2">
      <c r="C1077" s="18"/>
      <c r="D1077" s="18"/>
      <c r="Q1077" s="1"/>
      <c r="AA1077" s="86"/>
      <c r="AB1077" s="86"/>
      <c r="AC1077" s="86"/>
      <c r="AD1077" s="86"/>
      <c r="AE1077" s="86"/>
      <c r="AG1077" s="87"/>
      <c r="AN1077" s="86"/>
      <c r="AO1077" s="86"/>
      <c r="AP1077" s="86"/>
      <c r="AQ1077" s="86"/>
      <c r="AR1077" s="86"/>
      <c r="AS1077" s="86"/>
      <c r="AT1077" s="86"/>
      <c r="AU1077" s="86"/>
    </row>
    <row r="1078" spans="3:48" x14ac:dyDescent="0.2">
      <c r="C1078" s="18"/>
      <c r="D1078" s="18"/>
      <c r="Q1078" s="1"/>
      <c r="AA1078" s="86"/>
      <c r="AB1078" s="86"/>
      <c r="AC1078" s="86"/>
      <c r="AD1078" s="86"/>
      <c r="AE1078" s="86"/>
      <c r="AG1078" s="87"/>
      <c r="AN1078" s="86"/>
      <c r="AO1078" s="86"/>
      <c r="AP1078" s="86"/>
      <c r="AQ1078" s="86"/>
      <c r="AR1078" s="86"/>
      <c r="AS1078" s="86"/>
      <c r="AT1078" s="86"/>
      <c r="AU1078" s="86"/>
    </row>
    <row r="1079" spans="3:48" x14ac:dyDescent="0.2">
      <c r="C1079" s="18"/>
      <c r="D1079" s="18"/>
      <c r="Q1079" s="1"/>
      <c r="AA1079" s="86"/>
      <c r="AB1079" s="86"/>
      <c r="AC1079" s="86"/>
      <c r="AD1079" s="86"/>
      <c r="AE1079" s="86"/>
      <c r="AG1079" s="87"/>
      <c r="AN1079" s="86"/>
      <c r="AO1079" s="86"/>
      <c r="AP1079" s="86"/>
      <c r="AQ1079" s="86"/>
      <c r="AR1079" s="86"/>
      <c r="AS1079" s="86"/>
      <c r="AT1079" s="86"/>
      <c r="AU1079" s="86"/>
    </row>
    <row r="1080" spans="3:48" x14ac:dyDescent="0.2">
      <c r="C1080" s="18"/>
      <c r="D1080" s="18"/>
      <c r="Q1080" s="1"/>
      <c r="AA1080" s="86"/>
      <c r="AB1080" s="86"/>
      <c r="AC1080" s="86"/>
      <c r="AD1080" s="86"/>
      <c r="AE1080" s="86"/>
      <c r="AG1080" s="87"/>
      <c r="AN1080" s="86"/>
      <c r="AO1080" s="86"/>
      <c r="AP1080" s="86"/>
      <c r="AQ1080" s="86"/>
      <c r="AR1080" s="86"/>
      <c r="AS1080" s="86"/>
      <c r="AT1080" s="86"/>
      <c r="AU1080" s="86"/>
    </row>
    <row r="1081" spans="3:48" x14ac:dyDescent="0.2">
      <c r="C1081" s="18"/>
      <c r="D1081" s="18"/>
      <c r="Q1081" s="1"/>
      <c r="AA1081" s="86"/>
      <c r="AB1081" s="86"/>
      <c r="AC1081" s="86"/>
      <c r="AD1081" s="86"/>
      <c r="AE1081" s="86"/>
      <c r="AG1081" s="87"/>
      <c r="AN1081" s="86"/>
      <c r="AO1081" s="86"/>
      <c r="AP1081" s="86"/>
      <c r="AQ1081" s="86"/>
      <c r="AR1081" s="86"/>
      <c r="AS1081" s="86"/>
      <c r="AT1081" s="86"/>
      <c r="AU1081" s="86"/>
    </row>
    <row r="1082" spans="3:48" x14ac:dyDescent="0.2">
      <c r="C1082" s="18"/>
      <c r="D1082" s="18"/>
      <c r="Q1082" s="1"/>
      <c r="AA1082" s="86"/>
      <c r="AB1082" s="86"/>
      <c r="AC1082" s="86"/>
      <c r="AD1082" s="86"/>
      <c r="AE1082" s="86"/>
      <c r="AG1082" s="87"/>
      <c r="AN1082" s="86"/>
      <c r="AO1082" s="86"/>
      <c r="AP1082" s="86"/>
      <c r="AQ1082" s="86"/>
      <c r="AR1082" s="86"/>
      <c r="AS1082" s="86"/>
      <c r="AT1082" s="86"/>
      <c r="AU1082" s="86"/>
    </row>
    <row r="1083" spans="3:48" x14ac:dyDescent="0.2">
      <c r="C1083" s="18"/>
      <c r="D1083" s="18"/>
      <c r="Q1083" s="1"/>
      <c r="AA1083" s="86"/>
      <c r="AB1083" s="86"/>
      <c r="AC1083" s="86"/>
      <c r="AD1083" s="86"/>
      <c r="AE1083" s="86"/>
      <c r="AG1083" s="87"/>
      <c r="AN1083" s="86"/>
      <c r="AO1083" s="86"/>
      <c r="AP1083" s="86"/>
      <c r="AQ1083" s="86"/>
      <c r="AR1083" s="86"/>
      <c r="AS1083" s="86"/>
      <c r="AT1083" s="86"/>
      <c r="AU1083" s="86"/>
    </row>
    <row r="1084" spans="3:48" x14ac:dyDescent="0.2">
      <c r="C1084" s="18"/>
      <c r="D1084" s="18"/>
      <c r="Q1084" s="1"/>
      <c r="AA1084" s="86"/>
      <c r="AB1084" s="86"/>
      <c r="AC1084" s="86"/>
      <c r="AD1084" s="86"/>
      <c r="AE1084" s="86"/>
      <c r="AG1084" s="87"/>
      <c r="AN1084" s="86"/>
      <c r="AO1084" s="86"/>
      <c r="AP1084" s="86"/>
      <c r="AQ1084" s="86"/>
      <c r="AR1084" s="86"/>
      <c r="AS1084" s="86"/>
      <c r="AT1084" s="86"/>
      <c r="AU1084" s="86"/>
    </row>
    <row r="1085" spans="3:48" x14ac:dyDescent="0.2">
      <c r="C1085" s="18"/>
      <c r="D1085" s="18"/>
      <c r="Q1085" s="1"/>
      <c r="AA1085" s="86"/>
      <c r="AB1085" s="86"/>
      <c r="AC1085" s="86"/>
      <c r="AD1085" s="86"/>
      <c r="AE1085" s="86"/>
      <c r="AG1085" s="87"/>
      <c r="AN1085" s="86"/>
      <c r="AO1085" s="86"/>
      <c r="AP1085" s="86"/>
      <c r="AQ1085" s="86"/>
      <c r="AR1085" s="86"/>
      <c r="AS1085" s="86"/>
      <c r="AT1085" s="86"/>
      <c r="AU1085" s="86"/>
    </row>
    <row r="1086" spans="3:48" x14ac:dyDescent="0.2">
      <c r="C1086" s="18"/>
      <c r="D1086" s="18"/>
      <c r="Q1086" s="1"/>
      <c r="AA1086" s="86"/>
      <c r="AB1086" s="86"/>
      <c r="AC1086" s="86"/>
      <c r="AD1086" s="86"/>
      <c r="AE1086" s="86"/>
      <c r="AG1086" s="87"/>
      <c r="AN1086" s="86"/>
      <c r="AO1086" s="86"/>
      <c r="AP1086" s="86"/>
      <c r="AQ1086" s="86"/>
      <c r="AR1086" s="86"/>
      <c r="AS1086" s="86"/>
      <c r="AT1086" s="86"/>
      <c r="AU1086" s="86"/>
    </row>
    <row r="1087" spans="3:48" x14ac:dyDescent="0.2">
      <c r="C1087" s="18"/>
      <c r="D1087" s="18"/>
      <c r="Q1087" s="1"/>
      <c r="AA1087" s="86"/>
      <c r="AB1087" s="86"/>
      <c r="AC1087" s="86"/>
      <c r="AD1087" s="86"/>
      <c r="AE1087" s="86"/>
      <c r="AG1087" s="87"/>
      <c r="AN1087" s="86"/>
      <c r="AO1087" s="86"/>
      <c r="AP1087" s="86"/>
      <c r="AQ1087" s="86"/>
      <c r="AR1087" s="86"/>
      <c r="AS1087" s="86"/>
      <c r="AT1087" s="86"/>
      <c r="AU1087" s="86"/>
    </row>
    <row r="1088" spans="3:48" x14ac:dyDescent="0.2">
      <c r="C1088" s="18"/>
      <c r="D1088" s="18"/>
      <c r="Q1088" s="1"/>
      <c r="AA1088" s="86"/>
      <c r="AB1088" s="86"/>
      <c r="AC1088" s="86"/>
      <c r="AD1088" s="86"/>
      <c r="AE1088" s="86"/>
      <c r="AG1088" s="87"/>
      <c r="AN1088" s="86"/>
      <c r="AO1088" s="86"/>
      <c r="AP1088" s="86"/>
      <c r="AQ1088" s="86"/>
      <c r="AR1088" s="86"/>
      <c r="AS1088" s="86"/>
      <c r="AT1088" s="86"/>
      <c r="AU1088" s="86"/>
    </row>
    <row r="1089" spans="3:47" x14ac:dyDescent="0.2">
      <c r="C1089" s="18"/>
      <c r="D1089" s="18"/>
      <c r="Q1089" s="1"/>
      <c r="AA1089" s="86"/>
      <c r="AB1089" s="86"/>
      <c r="AC1089" s="86"/>
      <c r="AD1089" s="86"/>
      <c r="AE1089" s="86"/>
      <c r="AG1089" s="87"/>
      <c r="AN1089" s="86"/>
      <c r="AO1089" s="86"/>
      <c r="AP1089" s="86"/>
      <c r="AQ1089" s="86"/>
      <c r="AR1089" s="86"/>
      <c r="AS1089" s="86"/>
      <c r="AT1089" s="86"/>
      <c r="AU1089" s="86"/>
    </row>
    <row r="1090" spans="3:47" x14ac:dyDescent="0.2">
      <c r="C1090" s="18"/>
      <c r="D1090" s="18"/>
      <c r="Q1090" s="1"/>
      <c r="AA1090" s="86"/>
      <c r="AB1090" s="86"/>
      <c r="AC1090" s="86"/>
      <c r="AD1090" s="86"/>
      <c r="AE1090" s="86"/>
      <c r="AG1090" s="87"/>
      <c r="AN1090" s="86"/>
      <c r="AO1090" s="86"/>
      <c r="AP1090" s="86"/>
      <c r="AQ1090" s="86"/>
      <c r="AR1090" s="86"/>
      <c r="AS1090" s="86"/>
      <c r="AT1090" s="86"/>
      <c r="AU1090" s="86"/>
    </row>
    <row r="1091" spans="3:47" x14ac:dyDescent="0.2">
      <c r="C1091" s="18"/>
      <c r="D1091" s="18"/>
      <c r="Q1091" s="1"/>
      <c r="AA1091" s="86"/>
      <c r="AB1091" s="86"/>
      <c r="AC1091" s="86"/>
      <c r="AD1091" s="86"/>
      <c r="AE1091" s="86"/>
      <c r="AG1091" s="87"/>
      <c r="AN1091" s="86"/>
      <c r="AO1091" s="86"/>
      <c r="AP1091" s="86"/>
      <c r="AQ1091" s="86"/>
      <c r="AR1091" s="86"/>
      <c r="AS1091" s="86"/>
      <c r="AT1091" s="86"/>
      <c r="AU1091" s="86"/>
    </row>
    <row r="1092" spans="3:47" x14ac:dyDescent="0.2">
      <c r="C1092" s="18"/>
      <c r="D1092" s="18"/>
      <c r="Q1092" s="1"/>
      <c r="AA1092" s="86"/>
      <c r="AB1092" s="86"/>
      <c r="AC1092" s="86"/>
      <c r="AD1092" s="86"/>
      <c r="AE1092" s="86"/>
      <c r="AG1092" s="87"/>
      <c r="AN1092" s="86"/>
      <c r="AO1092" s="86"/>
      <c r="AP1092" s="86"/>
      <c r="AQ1092" s="86"/>
      <c r="AR1092" s="86"/>
      <c r="AS1092" s="86"/>
      <c r="AT1092" s="86"/>
      <c r="AU1092" s="86"/>
    </row>
    <row r="1093" spans="3:47" x14ac:dyDescent="0.2">
      <c r="C1093" s="18"/>
      <c r="D1093" s="18"/>
      <c r="Q1093" s="1"/>
      <c r="AA1093" s="86"/>
      <c r="AB1093" s="86"/>
      <c r="AC1093" s="86"/>
      <c r="AD1093" s="86"/>
      <c r="AE1093" s="86"/>
      <c r="AG1093" s="87"/>
      <c r="AN1093" s="86"/>
      <c r="AO1093" s="86"/>
      <c r="AP1093" s="86"/>
      <c r="AQ1093" s="86"/>
      <c r="AR1093" s="86"/>
      <c r="AS1093" s="86"/>
      <c r="AT1093" s="86"/>
      <c r="AU1093" s="86"/>
    </row>
    <row r="1094" spans="3:47" x14ac:dyDescent="0.2">
      <c r="C1094" s="18"/>
      <c r="D1094" s="18"/>
      <c r="Q1094" s="1"/>
      <c r="AA1094" s="86"/>
      <c r="AB1094" s="86"/>
      <c r="AC1094" s="86"/>
      <c r="AD1094" s="86"/>
      <c r="AE1094" s="86"/>
      <c r="AG1094" s="87"/>
      <c r="AN1094" s="86"/>
      <c r="AO1094" s="86"/>
      <c r="AP1094" s="86"/>
      <c r="AQ1094" s="86"/>
      <c r="AR1094" s="86"/>
      <c r="AS1094" s="86"/>
      <c r="AT1094" s="86"/>
      <c r="AU1094" s="86"/>
    </row>
    <row r="1095" spans="3:47" x14ac:dyDescent="0.2">
      <c r="C1095" s="18"/>
      <c r="D1095" s="18"/>
      <c r="Q1095" s="1"/>
      <c r="AA1095" s="86"/>
      <c r="AB1095" s="86"/>
      <c r="AC1095" s="86"/>
      <c r="AD1095" s="86"/>
      <c r="AE1095" s="86"/>
      <c r="AG1095" s="87"/>
      <c r="AN1095" s="86"/>
      <c r="AO1095" s="86"/>
      <c r="AP1095" s="86"/>
      <c r="AQ1095" s="86"/>
      <c r="AR1095" s="86"/>
      <c r="AS1095" s="86"/>
      <c r="AT1095" s="86"/>
      <c r="AU1095" s="86"/>
    </row>
    <row r="1096" spans="3:47" x14ac:dyDescent="0.2">
      <c r="C1096" s="18"/>
      <c r="D1096" s="18"/>
      <c r="Q1096" s="1"/>
      <c r="AA1096" s="86"/>
      <c r="AB1096" s="86"/>
      <c r="AC1096" s="86"/>
      <c r="AD1096" s="86"/>
      <c r="AE1096" s="86"/>
      <c r="AG1096" s="87"/>
      <c r="AN1096" s="86"/>
      <c r="AO1096" s="86"/>
      <c r="AP1096" s="86"/>
      <c r="AQ1096" s="86"/>
      <c r="AR1096" s="86"/>
      <c r="AS1096" s="86"/>
      <c r="AT1096" s="86"/>
      <c r="AU1096" s="86"/>
    </row>
    <row r="1097" spans="3:47" x14ac:dyDescent="0.2">
      <c r="C1097" s="18"/>
      <c r="D1097" s="18"/>
      <c r="Q1097" s="1"/>
      <c r="AA1097" s="86"/>
      <c r="AB1097" s="86"/>
      <c r="AC1097" s="86"/>
      <c r="AD1097" s="86"/>
      <c r="AE1097" s="86"/>
      <c r="AG1097" s="87"/>
      <c r="AN1097" s="86"/>
      <c r="AO1097" s="86"/>
      <c r="AP1097" s="86"/>
      <c r="AQ1097" s="86"/>
      <c r="AR1097" s="86"/>
      <c r="AS1097" s="86"/>
      <c r="AT1097" s="86"/>
      <c r="AU1097" s="86"/>
    </row>
    <row r="1098" spans="3:47" x14ac:dyDescent="0.2">
      <c r="C1098" s="18"/>
      <c r="D1098" s="18"/>
      <c r="Q1098" s="1"/>
      <c r="AA1098" s="86"/>
      <c r="AB1098" s="86"/>
      <c r="AC1098" s="86"/>
      <c r="AD1098" s="86"/>
      <c r="AE1098" s="86"/>
      <c r="AG1098" s="87"/>
      <c r="AN1098" s="86"/>
      <c r="AO1098" s="86"/>
      <c r="AP1098" s="86"/>
      <c r="AQ1098" s="86"/>
      <c r="AR1098" s="86"/>
      <c r="AS1098" s="86"/>
      <c r="AT1098" s="86"/>
      <c r="AU1098" s="86"/>
    </row>
    <row r="1099" spans="3:47" x14ac:dyDescent="0.2">
      <c r="C1099" s="18"/>
      <c r="D1099" s="18"/>
      <c r="Q1099" s="1"/>
      <c r="AA1099" s="86"/>
      <c r="AB1099" s="86"/>
      <c r="AC1099" s="86"/>
      <c r="AD1099" s="86"/>
      <c r="AE1099" s="86"/>
      <c r="AG1099" s="87"/>
      <c r="AN1099" s="86"/>
      <c r="AO1099" s="86"/>
      <c r="AP1099" s="86"/>
      <c r="AQ1099" s="86"/>
      <c r="AR1099" s="86"/>
      <c r="AS1099" s="86"/>
      <c r="AT1099" s="86"/>
      <c r="AU1099" s="86"/>
    </row>
    <row r="1100" spans="3:47" x14ac:dyDescent="0.2">
      <c r="C1100" s="18"/>
      <c r="D1100" s="18"/>
      <c r="Q1100" s="1"/>
      <c r="AA1100" s="86"/>
      <c r="AB1100" s="86"/>
      <c r="AC1100" s="86"/>
      <c r="AD1100" s="86"/>
      <c r="AE1100" s="86"/>
      <c r="AG1100" s="87"/>
      <c r="AN1100" s="86"/>
      <c r="AO1100" s="86"/>
      <c r="AP1100" s="86"/>
      <c r="AQ1100" s="86"/>
      <c r="AR1100" s="86"/>
      <c r="AS1100" s="86"/>
      <c r="AT1100" s="86"/>
      <c r="AU1100" s="86"/>
    </row>
    <row r="1101" spans="3:47" x14ac:dyDescent="0.2">
      <c r="C1101" s="18"/>
      <c r="D1101" s="18"/>
      <c r="Q1101" s="1"/>
      <c r="AA1101" s="86"/>
      <c r="AB1101" s="86"/>
      <c r="AC1101" s="86"/>
      <c r="AD1101" s="86"/>
      <c r="AE1101" s="86"/>
      <c r="AG1101" s="87"/>
      <c r="AN1101" s="86"/>
      <c r="AO1101" s="86"/>
      <c r="AP1101" s="86"/>
      <c r="AQ1101" s="86"/>
      <c r="AR1101" s="86"/>
      <c r="AS1101" s="86"/>
      <c r="AT1101" s="86"/>
      <c r="AU1101" s="86"/>
    </row>
    <row r="1102" spans="3:47" x14ac:dyDescent="0.2">
      <c r="C1102" s="18"/>
      <c r="D1102" s="18"/>
      <c r="Q1102" s="1"/>
      <c r="AA1102" s="86"/>
      <c r="AB1102" s="86"/>
      <c r="AC1102" s="86"/>
      <c r="AD1102" s="86"/>
      <c r="AE1102" s="86"/>
      <c r="AG1102" s="87"/>
      <c r="AN1102" s="86"/>
      <c r="AO1102" s="86"/>
      <c r="AP1102" s="86"/>
      <c r="AQ1102" s="86"/>
      <c r="AR1102" s="86"/>
      <c r="AS1102" s="86"/>
      <c r="AT1102" s="86"/>
      <c r="AU1102" s="86"/>
    </row>
    <row r="1103" spans="3:47" x14ac:dyDescent="0.2">
      <c r="C1103" s="18"/>
      <c r="D1103" s="18"/>
      <c r="Q1103" s="1"/>
      <c r="AA1103" s="86"/>
      <c r="AB1103" s="86"/>
      <c r="AC1103" s="86"/>
      <c r="AD1103" s="86"/>
      <c r="AE1103" s="86"/>
      <c r="AG1103" s="87"/>
      <c r="AN1103" s="86"/>
      <c r="AO1103" s="86"/>
      <c r="AP1103" s="86"/>
      <c r="AQ1103" s="86"/>
      <c r="AR1103" s="86"/>
      <c r="AS1103" s="86"/>
      <c r="AT1103" s="86"/>
      <c r="AU1103" s="86"/>
    </row>
    <row r="1104" spans="3:47" x14ac:dyDescent="0.2">
      <c r="C1104" s="18"/>
      <c r="D1104" s="18"/>
      <c r="Q1104" s="1"/>
      <c r="AA1104" s="86"/>
      <c r="AB1104" s="86"/>
      <c r="AC1104" s="86"/>
      <c r="AD1104" s="86"/>
      <c r="AE1104" s="86"/>
      <c r="AG1104" s="87"/>
      <c r="AN1104" s="86"/>
      <c r="AO1104" s="86"/>
      <c r="AP1104" s="86"/>
      <c r="AQ1104" s="86"/>
      <c r="AR1104" s="86"/>
      <c r="AS1104" s="86"/>
      <c r="AT1104" s="86"/>
      <c r="AU1104" s="86"/>
    </row>
    <row r="1105" spans="3:47" x14ac:dyDescent="0.2">
      <c r="C1105" s="18"/>
      <c r="D1105" s="18"/>
      <c r="Q1105" s="1"/>
      <c r="AA1105" s="86"/>
      <c r="AB1105" s="86"/>
      <c r="AC1105" s="86"/>
      <c r="AD1105" s="86"/>
      <c r="AE1105" s="86"/>
      <c r="AG1105" s="87"/>
      <c r="AN1105" s="86"/>
      <c r="AO1105" s="86"/>
      <c r="AP1105" s="86"/>
      <c r="AQ1105" s="86"/>
      <c r="AR1105" s="86"/>
      <c r="AS1105" s="86"/>
      <c r="AT1105" s="86"/>
      <c r="AU1105" s="86"/>
    </row>
    <row r="1106" spans="3:47" x14ac:dyDescent="0.2">
      <c r="C1106" s="18"/>
      <c r="D1106" s="18"/>
      <c r="Q1106" s="1"/>
      <c r="AA1106" s="86"/>
      <c r="AB1106" s="86"/>
      <c r="AC1106" s="86"/>
      <c r="AD1106" s="86"/>
      <c r="AE1106" s="86"/>
      <c r="AG1106" s="87"/>
      <c r="AN1106" s="86"/>
      <c r="AO1106" s="86"/>
      <c r="AP1106" s="86"/>
      <c r="AQ1106" s="86"/>
      <c r="AR1106" s="86"/>
      <c r="AS1106" s="86"/>
      <c r="AT1106" s="86"/>
      <c r="AU1106" s="86"/>
    </row>
    <row r="1107" spans="3:47" x14ac:dyDescent="0.2">
      <c r="C1107" s="18"/>
      <c r="D1107" s="18"/>
      <c r="Q1107" s="1"/>
      <c r="AA1107" s="86"/>
      <c r="AB1107" s="86"/>
      <c r="AC1107" s="86"/>
      <c r="AD1107" s="86"/>
      <c r="AE1107" s="86"/>
      <c r="AG1107" s="87"/>
      <c r="AN1107" s="86"/>
      <c r="AO1107" s="86"/>
      <c r="AP1107" s="86"/>
      <c r="AQ1107" s="86"/>
      <c r="AR1107" s="86"/>
      <c r="AS1107" s="86"/>
      <c r="AT1107" s="86"/>
      <c r="AU1107" s="86"/>
    </row>
    <row r="1108" spans="3:47" x14ac:dyDescent="0.2">
      <c r="C1108" s="18"/>
      <c r="D1108" s="18"/>
      <c r="Q1108" s="1"/>
      <c r="AA1108" s="86"/>
      <c r="AB1108" s="86"/>
      <c r="AC1108" s="86"/>
      <c r="AD1108" s="86"/>
      <c r="AE1108" s="86"/>
      <c r="AG1108" s="87"/>
      <c r="AN1108" s="86"/>
      <c r="AO1108" s="86"/>
      <c r="AP1108" s="86"/>
      <c r="AQ1108" s="86"/>
      <c r="AR1108" s="86"/>
      <c r="AS1108" s="86"/>
      <c r="AT1108" s="86"/>
      <c r="AU1108" s="86"/>
    </row>
    <row r="1109" spans="3:47" x14ac:dyDescent="0.2">
      <c r="C1109" s="18"/>
      <c r="D1109" s="18"/>
      <c r="Q1109" s="1"/>
      <c r="AA1109" s="86"/>
      <c r="AB1109" s="86"/>
      <c r="AC1109" s="86"/>
      <c r="AD1109" s="86"/>
      <c r="AE1109" s="86"/>
      <c r="AG1109" s="87"/>
      <c r="AN1109" s="86"/>
      <c r="AO1109" s="86"/>
      <c r="AP1109" s="86"/>
      <c r="AQ1109" s="86"/>
      <c r="AR1109" s="86"/>
      <c r="AS1109" s="86"/>
      <c r="AT1109" s="86"/>
      <c r="AU1109" s="86"/>
    </row>
    <row r="1110" spans="3:47" x14ac:dyDescent="0.2">
      <c r="C1110" s="18"/>
      <c r="D1110" s="18"/>
      <c r="Q1110" s="1"/>
      <c r="AA1110" s="86"/>
      <c r="AB1110" s="86"/>
      <c r="AC1110" s="86"/>
      <c r="AD1110" s="86"/>
      <c r="AE1110" s="86"/>
      <c r="AG1110" s="87"/>
      <c r="AN1110" s="86"/>
      <c r="AO1110" s="86"/>
      <c r="AP1110" s="86"/>
      <c r="AQ1110" s="86"/>
      <c r="AR1110" s="86"/>
      <c r="AS1110" s="86"/>
      <c r="AT1110" s="86"/>
      <c r="AU1110" s="86"/>
    </row>
    <row r="1111" spans="3:47" x14ac:dyDescent="0.2">
      <c r="C1111" s="18"/>
      <c r="D1111" s="18"/>
      <c r="Q1111" s="1"/>
      <c r="AA1111" s="86"/>
      <c r="AB1111" s="86"/>
      <c r="AC1111" s="86"/>
      <c r="AD1111" s="86"/>
      <c r="AE1111" s="86"/>
      <c r="AG1111" s="87"/>
      <c r="AN1111" s="86"/>
      <c r="AO1111" s="86"/>
      <c r="AP1111" s="86"/>
      <c r="AQ1111" s="86"/>
      <c r="AR1111" s="86"/>
      <c r="AS1111" s="86"/>
      <c r="AT1111" s="86"/>
      <c r="AU1111" s="86"/>
    </row>
    <row r="1112" spans="3:47" x14ac:dyDescent="0.2">
      <c r="C1112" s="18"/>
      <c r="D1112" s="18"/>
      <c r="Q1112" s="1"/>
      <c r="AA1112" s="86"/>
      <c r="AB1112" s="86"/>
      <c r="AC1112" s="86"/>
      <c r="AD1112" s="86"/>
      <c r="AE1112" s="86"/>
      <c r="AG1112" s="87"/>
      <c r="AN1112" s="86"/>
      <c r="AO1112" s="86"/>
      <c r="AP1112" s="86"/>
      <c r="AQ1112" s="86"/>
      <c r="AR1112" s="86"/>
      <c r="AS1112" s="86"/>
      <c r="AT1112" s="86"/>
      <c r="AU1112" s="86"/>
    </row>
    <row r="1113" spans="3:47" x14ac:dyDescent="0.2">
      <c r="C1113" s="18"/>
      <c r="D1113" s="18"/>
      <c r="Q1113" s="1"/>
      <c r="AA1113" s="86"/>
      <c r="AB1113" s="86"/>
      <c r="AC1113" s="86"/>
      <c r="AD1113" s="86"/>
      <c r="AE1113" s="86"/>
      <c r="AG1113" s="87"/>
      <c r="AN1113" s="86"/>
      <c r="AO1113" s="86"/>
      <c r="AP1113" s="86"/>
      <c r="AQ1113" s="86"/>
      <c r="AR1113" s="86"/>
      <c r="AS1113" s="86"/>
      <c r="AT1113" s="86"/>
      <c r="AU1113" s="86"/>
    </row>
    <row r="1114" spans="3:47" x14ac:dyDescent="0.2">
      <c r="C1114" s="18"/>
      <c r="D1114" s="18"/>
      <c r="Q1114" s="1"/>
      <c r="AA1114" s="86"/>
      <c r="AB1114" s="86"/>
      <c r="AC1114" s="86"/>
      <c r="AD1114" s="86"/>
      <c r="AE1114" s="86"/>
      <c r="AG1114" s="87"/>
      <c r="AN1114" s="86"/>
      <c r="AO1114" s="86"/>
      <c r="AP1114" s="86"/>
      <c r="AQ1114" s="86"/>
      <c r="AR1114" s="86"/>
      <c r="AS1114" s="86"/>
      <c r="AT1114" s="86"/>
      <c r="AU1114" s="86"/>
    </row>
    <row r="1115" spans="3:47" x14ac:dyDescent="0.2">
      <c r="C1115" s="18"/>
      <c r="D1115" s="18"/>
      <c r="Q1115" s="1"/>
      <c r="AA1115" s="86"/>
      <c r="AB1115" s="86"/>
      <c r="AC1115" s="86"/>
      <c r="AD1115" s="86"/>
      <c r="AE1115" s="86"/>
      <c r="AG1115" s="87"/>
      <c r="AN1115" s="86"/>
      <c r="AO1115" s="86"/>
      <c r="AP1115" s="86"/>
      <c r="AQ1115" s="86"/>
      <c r="AR1115" s="86"/>
      <c r="AS1115" s="86"/>
      <c r="AT1115" s="86"/>
      <c r="AU1115" s="86"/>
    </row>
    <row r="1116" spans="3:47" x14ac:dyDescent="0.2">
      <c r="C1116" s="18"/>
      <c r="D1116" s="18"/>
      <c r="Q1116" s="1"/>
      <c r="AA1116" s="86"/>
      <c r="AB1116" s="86"/>
      <c r="AC1116" s="86"/>
      <c r="AD1116" s="86"/>
      <c r="AE1116" s="86"/>
      <c r="AG1116" s="87"/>
      <c r="AN1116" s="86"/>
      <c r="AO1116" s="86"/>
      <c r="AP1116" s="86"/>
      <c r="AQ1116" s="86"/>
      <c r="AR1116" s="86"/>
      <c r="AS1116" s="86"/>
      <c r="AT1116" s="86"/>
      <c r="AU1116" s="86"/>
    </row>
    <row r="1117" spans="3:47" x14ac:dyDescent="0.2">
      <c r="C1117" s="18"/>
      <c r="D1117" s="18"/>
      <c r="Q1117" s="1"/>
      <c r="AA1117" s="86"/>
      <c r="AB1117" s="86"/>
      <c r="AC1117" s="86"/>
      <c r="AD1117" s="86"/>
      <c r="AE1117" s="86"/>
      <c r="AG1117" s="87"/>
      <c r="AN1117" s="86"/>
      <c r="AO1117" s="86"/>
      <c r="AP1117" s="86"/>
      <c r="AQ1117" s="86"/>
      <c r="AR1117" s="86"/>
      <c r="AS1117" s="86"/>
      <c r="AT1117" s="86"/>
      <c r="AU1117" s="86"/>
    </row>
    <row r="1118" spans="3:47" x14ac:dyDescent="0.2">
      <c r="C1118" s="18"/>
      <c r="D1118" s="18"/>
      <c r="Q1118" s="1"/>
      <c r="AA1118" s="86"/>
      <c r="AB1118" s="86"/>
      <c r="AC1118" s="86"/>
      <c r="AD1118" s="86"/>
      <c r="AE1118" s="86"/>
      <c r="AG1118" s="87"/>
      <c r="AN1118" s="86"/>
      <c r="AO1118" s="86"/>
      <c r="AP1118" s="86"/>
      <c r="AQ1118" s="86"/>
      <c r="AR1118" s="86"/>
      <c r="AS1118" s="86"/>
      <c r="AT1118" s="86"/>
      <c r="AU1118" s="86"/>
    </row>
    <row r="1119" spans="3:47" x14ac:dyDescent="0.2">
      <c r="C1119" s="18"/>
      <c r="D1119" s="18"/>
      <c r="Q1119" s="1"/>
      <c r="AA1119" s="86"/>
      <c r="AB1119" s="86"/>
      <c r="AC1119" s="86"/>
      <c r="AD1119" s="86"/>
      <c r="AE1119" s="86"/>
      <c r="AG1119" s="87"/>
      <c r="AN1119" s="86"/>
      <c r="AO1119" s="86"/>
      <c r="AP1119" s="86"/>
      <c r="AQ1119" s="86"/>
      <c r="AR1119" s="86"/>
      <c r="AS1119" s="86"/>
      <c r="AT1119" s="86"/>
      <c r="AU1119" s="86"/>
    </row>
    <row r="1120" spans="3:47" x14ac:dyDescent="0.2">
      <c r="C1120" s="18"/>
      <c r="D1120" s="18"/>
      <c r="Q1120" s="1"/>
      <c r="AA1120" s="86"/>
      <c r="AB1120" s="86"/>
      <c r="AC1120" s="86"/>
      <c r="AD1120" s="86"/>
      <c r="AE1120" s="86"/>
      <c r="AG1120" s="87"/>
      <c r="AN1120" s="86"/>
      <c r="AO1120" s="86"/>
      <c r="AP1120" s="86"/>
      <c r="AQ1120" s="86"/>
      <c r="AR1120" s="86"/>
      <c r="AS1120" s="86"/>
      <c r="AT1120" s="86"/>
      <c r="AU1120" s="86"/>
    </row>
    <row r="1121" spans="3:47" x14ac:dyDescent="0.2">
      <c r="C1121" s="18"/>
      <c r="D1121" s="18"/>
      <c r="Q1121" s="1"/>
      <c r="AA1121" s="86"/>
      <c r="AB1121" s="86"/>
      <c r="AC1121" s="86"/>
      <c r="AD1121" s="86"/>
      <c r="AE1121" s="86"/>
      <c r="AG1121" s="87"/>
      <c r="AN1121" s="86"/>
      <c r="AO1121" s="86"/>
      <c r="AP1121" s="86"/>
      <c r="AQ1121" s="86"/>
      <c r="AR1121" s="86"/>
      <c r="AS1121" s="86"/>
      <c r="AT1121" s="86"/>
      <c r="AU1121" s="86"/>
    </row>
    <row r="1122" spans="3:47" x14ac:dyDescent="0.2">
      <c r="C1122" s="18"/>
      <c r="D1122" s="18"/>
      <c r="Q1122" s="1"/>
      <c r="AA1122" s="86"/>
      <c r="AB1122" s="86"/>
      <c r="AC1122" s="86"/>
      <c r="AD1122" s="86"/>
      <c r="AE1122" s="86"/>
      <c r="AG1122" s="87"/>
      <c r="AN1122" s="86"/>
      <c r="AO1122" s="86"/>
      <c r="AP1122" s="86"/>
      <c r="AQ1122" s="86"/>
      <c r="AR1122" s="86"/>
      <c r="AS1122" s="86"/>
      <c r="AT1122" s="86"/>
      <c r="AU1122" s="86"/>
    </row>
    <row r="1123" spans="3:47" x14ac:dyDescent="0.2">
      <c r="C1123" s="18"/>
      <c r="D1123" s="18"/>
      <c r="Q1123" s="1"/>
      <c r="AA1123" s="86"/>
      <c r="AB1123" s="86"/>
      <c r="AC1123" s="86"/>
      <c r="AD1123" s="86"/>
      <c r="AE1123" s="86"/>
      <c r="AG1123" s="87"/>
      <c r="AN1123" s="86"/>
      <c r="AO1123" s="86"/>
      <c r="AP1123" s="86"/>
      <c r="AQ1123" s="86"/>
      <c r="AR1123" s="86"/>
      <c r="AS1123" s="86"/>
      <c r="AT1123" s="86"/>
      <c r="AU1123" s="86"/>
    </row>
    <row r="1124" spans="3:47" x14ac:dyDescent="0.2">
      <c r="C1124" s="18"/>
      <c r="D1124" s="18"/>
      <c r="Q1124" s="1"/>
      <c r="AA1124" s="86"/>
      <c r="AB1124" s="86"/>
      <c r="AC1124" s="86"/>
      <c r="AD1124" s="86"/>
      <c r="AE1124" s="86"/>
      <c r="AG1124" s="87"/>
      <c r="AN1124" s="86"/>
      <c r="AO1124" s="86"/>
      <c r="AP1124" s="86"/>
      <c r="AQ1124" s="86"/>
      <c r="AR1124" s="86"/>
      <c r="AS1124" s="86"/>
      <c r="AT1124" s="86"/>
      <c r="AU1124" s="86"/>
    </row>
    <row r="1125" spans="3:47" x14ac:dyDescent="0.2">
      <c r="C1125" s="18"/>
      <c r="D1125" s="18"/>
      <c r="Q1125" s="1"/>
      <c r="AA1125" s="86"/>
      <c r="AB1125" s="86"/>
      <c r="AC1125" s="86"/>
      <c r="AD1125" s="86"/>
      <c r="AE1125" s="86"/>
      <c r="AG1125" s="87"/>
      <c r="AN1125" s="86"/>
      <c r="AO1125" s="86"/>
      <c r="AP1125" s="86"/>
      <c r="AQ1125" s="86"/>
      <c r="AR1125" s="86"/>
      <c r="AS1125" s="86"/>
      <c r="AT1125" s="86"/>
      <c r="AU1125" s="86"/>
    </row>
    <row r="1126" spans="3:47" x14ac:dyDescent="0.2">
      <c r="C1126" s="18"/>
      <c r="D1126" s="18"/>
      <c r="Q1126" s="1"/>
      <c r="AA1126" s="86"/>
      <c r="AB1126" s="86"/>
      <c r="AC1126" s="86"/>
      <c r="AD1126" s="86"/>
      <c r="AE1126" s="86"/>
      <c r="AG1126" s="87"/>
      <c r="AN1126" s="86"/>
      <c r="AO1126" s="86"/>
      <c r="AP1126" s="86"/>
      <c r="AQ1126" s="86"/>
      <c r="AR1126" s="86"/>
      <c r="AS1126" s="86"/>
      <c r="AT1126" s="86"/>
      <c r="AU1126" s="86"/>
    </row>
    <row r="1127" spans="3:47" x14ac:dyDescent="0.2">
      <c r="C1127" s="18"/>
      <c r="D1127" s="18"/>
      <c r="Q1127" s="1"/>
      <c r="AA1127" s="86"/>
      <c r="AB1127" s="86"/>
      <c r="AC1127" s="86"/>
      <c r="AD1127" s="86"/>
      <c r="AE1127" s="86"/>
      <c r="AG1127" s="87"/>
      <c r="AN1127" s="86"/>
      <c r="AO1127" s="86"/>
      <c r="AP1127" s="86"/>
      <c r="AQ1127" s="86"/>
      <c r="AR1127" s="86"/>
      <c r="AS1127" s="86"/>
      <c r="AT1127" s="86"/>
      <c r="AU1127" s="86"/>
    </row>
    <row r="1128" spans="3:47" x14ac:dyDescent="0.2">
      <c r="C1128" s="18"/>
      <c r="D1128" s="18"/>
      <c r="Q1128" s="1"/>
      <c r="AA1128" s="86"/>
      <c r="AB1128" s="86"/>
      <c r="AC1128" s="86"/>
      <c r="AD1128" s="86"/>
      <c r="AE1128" s="86"/>
      <c r="AG1128" s="87"/>
      <c r="AN1128" s="86"/>
      <c r="AO1128" s="86"/>
      <c r="AP1128" s="86"/>
      <c r="AQ1128" s="86"/>
      <c r="AR1128" s="86"/>
      <c r="AS1128" s="86"/>
      <c r="AT1128" s="86"/>
      <c r="AU1128" s="86"/>
    </row>
    <row r="1129" spans="3:47" x14ac:dyDescent="0.2">
      <c r="C1129" s="18"/>
      <c r="D1129" s="18"/>
      <c r="Q1129" s="1"/>
      <c r="AA1129" s="86"/>
      <c r="AB1129" s="86"/>
      <c r="AC1129" s="86"/>
      <c r="AD1129" s="86"/>
      <c r="AE1129" s="86"/>
      <c r="AG1129" s="87"/>
      <c r="AN1129" s="86"/>
      <c r="AO1129" s="86"/>
      <c r="AP1129" s="86"/>
      <c r="AQ1129" s="86"/>
      <c r="AR1129" s="86"/>
      <c r="AS1129" s="86"/>
      <c r="AT1129" s="86"/>
      <c r="AU1129" s="86"/>
    </row>
    <row r="1130" spans="3:47" x14ac:dyDescent="0.2">
      <c r="C1130" s="18"/>
      <c r="D1130" s="18"/>
      <c r="Q1130" s="1"/>
      <c r="AA1130" s="86"/>
      <c r="AB1130" s="86"/>
      <c r="AC1130" s="86"/>
      <c r="AD1130" s="86"/>
      <c r="AE1130" s="86"/>
      <c r="AG1130" s="87"/>
      <c r="AN1130" s="86"/>
      <c r="AO1130" s="86"/>
      <c r="AP1130" s="86"/>
      <c r="AQ1130" s="86"/>
      <c r="AR1130" s="86"/>
      <c r="AS1130" s="86"/>
      <c r="AT1130" s="86"/>
      <c r="AU1130" s="86"/>
    </row>
    <row r="1131" spans="3:47" x14ac:dyDescent="0.2">
      <c r="C1131" s="18"/>
      <c r="D1131" s="18"/>
      <c r="Q1131" s="1"/>
      <c r="AA1131" s="86"/>
      <c r="AB1131" s="86"/>
      <c r="AC1131" s="86"/>
      <c r="AD1131" s="86"/>
      <c r="AE1131" s="86"/>
      <c r="AG1131" s="87"/>
      <c r="AN1131" s="86"/>
      <c r="AO1131" s="86"/>
      <c r="AP1131" s="86"/>
      <c r="AQ1131" s="86"/>
      <c r="AR1131" s="86"/>
      <c r="AS1131" s="86"/>
      <c r="AT1131" s="86"/>
      <c r="AU1131" s="86"/>
    </row>
    <row r="1132" spans="3:47" x14ac:dyDescent="0.2">
      <c r="C1132" s="18"/>
      <c r="D1132" s="18"/>
      <c r="Q1132" s="1"/>
      <c r="AA1132" s="86"/>
      <c r="AB1132" s="86"/>
      <c r="AC1132" s="86"/>
      <c r="AD1132" s="86"/>
      <c r="AE1132" s="86"/>
      <c r="AG1132" s="87"/>
      <c r="AN1132" s="86"/>
      <c r="AO1132" s="86"/>
      <c r="AP1132" s="86"/>
      <c r="AQ1132" s="86"/>
      <c r="AR1132" s="86"/>
      <c r="AS1132" s="86"/>
      <c r="AT1132" s="86"/>
      <c r="AU1132" s="86"/>
    </row>
    <row r="1133" spans="3:47" x14ac:dyDescent="0.2">
      <c r="C1133" s="18"/>
      <c r="D1133" s="18"/>
      <c r="Q1133" s="1"/>
      <c r="AA1133" s="86"/>
      <c r="AB1133" s="86"/>
      <c r="AC1133" s="86"/>
      <c r="AD1133" s="86"/>
      <c r="AE1133" s="86"/>
      <c r="AG1133" s="87"/>
      <c r="AN1133" s="86"/>
      <c r="AO1133" s="86"/>
      <c r="AP1133" s="86"/>
      <c r="AQ1133" s="86"/>
      <c r="AR1133" s="86"/>
      <c r="AS1133" s="86"/>
      <c r="AT1133" s="86"/>
      <c r="AU1133" s="86"/>
    </row>
    <row r="1134" spans="3:47" x14ac:dyDescent="0.2">
      <c r="C1134" s="18"/>
      <c r="D1134" s="18"/>
      <c r="Q1134" s="1"/>
      <c r="AA1134" s="86"/>
      <c r="AB1134" s="86"/>
      <c r="AC1134" s="86"/>
      <c r="AD1134" s="86"/>
      <c r="AE1134" s="86"/>
      <c r="AG1134" s="87"/>
      <c r="AN1134" s="86"/>
      <c r="AO1134" s="86"/>
      <c r="AP1134" s="86"/>
      <c r="AQ1134" s="86"/>
      <c r="AR1134" s="86"/>
      <c r="AS1134" s="86"/>
      <c r="AT1134" s="86"/>
      <c r="AU1134" s="86"/>
    </row>
    <row r="1135" spans="3:47" x14ac:dyDescent="0.2">
      <c r="C1135" s="18"/>
      <c r="D1135" s="18"/>
      <c r="Q1135" s="1"/>
      <c r="AA1135" s="86"/>
      <c r="AB1135" s="86"/>
      <c r="AC1135" s="86"/>
      <c r="AD1135" s="86"/>
      <c r="AE1135" s="86"/>
      <c r="AG1135" s="87"/>
      <c r="AN1135" s="86"/>
      <c r="AO1135" s="86"/>
      <c r="AP1135" s="86"/>
      <c r="AQ1135" s="86"/>
      <c r="AR1135" s="86"/>
      <c r="AS1135" s="86"/>
      <c r="AT1135" s="86"/>
      <c r="AU1135" s="86"/>
    </row>
    <row r="1136" spans="3:47" x14ac:dyDescent="0.2">
      <c r="C1136" s="18"/>
      <c r="D1136" s="18"/>
      <c r="Q1136" s="1"/>
      <c r="AA1136" s="86"/>
      <c r="AB1136" s="86"/>
      <c r="AC1136" s="86"/>
      <c r="AD1136" s="86"/>
      <c r="AE1136" s="86"/>
      <c r="AG1136" s="87"/>
      <c r="AN1136" s="86"/>
      <c r="AO1136" s="86"/>
      <c r="AP1136" s="86"/>
      <c r="AQ1136" s="86"/>
      <c r="AR1136" s="86"/>
      <c r="AS1136" s="86"/>
      <c r="AT1136" s="86"/>
      <c r="AU1136" s="86"/>
    </row>
    <row r="1137" spans="3:48" x14ac:dyDescent="0.2">
      <c r="C1137" s="18"/>
      <c r="D1137" s="18"/>
      <c r="Q1137" s="1"/>
      <c r="AA1137" s="86"/>
      <c r="AB1137" s="86"/>
      <c r="AC1137" s="86"/>
      <c r="AD1137" s="86"/>
      <c r="AE1137" s="86"/>
      <c r="AG1137" s="87"/>
      <c r="AN1137" s="86"/>
      <c r="AO1137" s="86"/>
      <c r="AP1137" s="86"/>
      <c r="AQ1137" s="86"/>
      <c r="AR1137" s="86"/>
      <c r="AS1137" s="86"/>
      <c r="AT1137" s="86"/>
      <c r="AU1137" s="86"/>
    </row>
    <row r="1138" spans="3:48" x14ac:dyDescent="0.2">
      <c r="C1138" s="18"/>
      <c r="D1138" s="18"/>
      <c r="Q1138" s="1"/>
      <c r="AA1138" s="86"/>
      <c r="AB1138" s="86"/>
      <c r="AC1138" s="86"/>
      <c r="AD1138" s="86"/>
      <c r="AE1138" s="86"/>
      <c r="AG1138" s="87"/>
      <c r="AN1138" s="86"/>
      <c r="AO1138" s="86"/>
      <c r="AP1138" s="86"/>
      <c r="AQ1138" s="86"/>
      <c r="AR1138" s="86"/>
      <c r="AS1138" s="86"/>
      <c r="AT1138" s="86"/>
      <c r="AU1138" s="86"/>
    </row>
    <row r="1139" spans="3:48" x14ac:dyDescent="0.2">
      <c r="C1139" s="18"/>
      <c r="D1139" s="18"/>
      <c r="Q1139" s="1"/>
      <c r="AA1139" s="86"/>
      <c r="AB1139" s="86"/>
      <c r="AC1139" s="86"/>
      <c r="AD1139" s="86"/>
      <c r="AE1139" s="86"/>
      <c r="AG1139" s="87"/>
      <c r="AN1139" s="86"/>
      <c r="AO1139" s="86"/>
      <c r="AP1139" s="86"/>
      <c r="AQ1139" s="86"/>
      <c r="AR1139" s="86"/>
      <c r="AS1139" s="86"/>
      <c r="AT1139" s="86"/>
      <c r="AU1139" s="86"/>
    </row>
    <row r="1140" spans="3:48" x14ac:dyDescent="0.2">
      <c r="C1140" s="18"/>
      <c r="D1140" s="18"/>
      <c r="Q1140" s="1"/>
      <c r="AA1140" s="86"/>
      <c r="AB1140" s="86"/>
      <c r="AC1140" s="86"/>
      <c r="AD1140" s="86"/>
      <c r="AE1140" s="86"/>
      <c r="AG1140" s="87"/>
      <c r="AN1140" s="86"/>
      <c r="AO1140" s="86"/>
      <c r="AP1140" s="86"/>
      <c r="AQ1140" s="86"/>
      <c r="AR1140" s="86"/>
      <c r="AS1140" s="86"/>
      <c r="AT1140" s="86"/>
      <c r="AU1140" s="86"/>
    </row>
    <row r="1141" spans="3:48" x14ac:dyDescent="0.2">
      <c r="C1141" s="18"/>
      <c r="D1141" s="18"/>
      <c r="Q1141" s="1"/>
      <c r="AA1141" s="86"/>
      <c r="AB1141" s="86"/>
      <c r="AC1141" s="86"/>
      <c r="AD1141" s="86"/>
      <c r="AE1141" s="86"/>
      <c r="AG1141" s="87"/>
      <c r="AN1141" s="86"/>
      <c r="AO1141" s="86"/>
      <c r="AP1141" s="86"/>
      <c r="AQ1141" s="86"/>
      <c r="AR1141" s="86"/>
      <c r="AS1141" s="86"/>
      <c r="AT1141" s="86"/>
      <c r="AU1141" s="86"/>
    </row>
    <row r="1142" spans="3:48" x14ac:dyDescent="0.2">
      <c r="C1142" s="18"/>
      <c r="D1142" s="18"/>
      <c r="Q1142" s="1"/>
      <c r="AA1142" s="86"/>
      <c r="AB1142" s="86"/>
      <c r="AC1142" s="86"/>
      <c r="AD1142" s="86"/>
      <c r="AE1142" s="86"/>
      <c r="AG1142" s="87"/>
      <c r="AN1142" s="86"/>
      <c r="AO1142" s="86"/>
      <c r="AP1142" s="86"/>
      <c r="AQ1142" s="86"/>
      <c r="AR1142" s="86"/>
      <c r="AS1142" s="86"/>
      <c r="AT1142" s="86"/>
      <c r="AU1142" s="86"/>
    </row>
    <row r="1143" spans="3:48" x14ac:dyDescent="0.2">
      <c r="C1143" s="18"/>
      <c r="D1143" s="18"/>
      <c r="Q1143" s="1"/>
      <c r="AA1143" s="86"/>
      <c r="AB1143" s="86"/>
      <c r="AC1143" s="86"/>
      <c r="AD1143" s="86"/>
      <c r="AE1143" s="86"/>
      <c r="AG1143" s="87"/>
      <c r="AN1143" s="86"/>
      <c r="AO1143" s="86"/>
      <c r="AP1143" s="86"/>
      <c r="AQ1143" s="86"/>
      <c r="AR1143" s="86"/>
      <c r="AS1143" s="86"/>
      <c r="AT1143" s="86"/>
      <c r="AU1143" s="86"/>
    </row>
    <row r="1144" spans="3:48" x14ac:dyDescent="0.2">
      <c r="C1144" s="18"/>
      <c r="D1144" s="18"/>
      <c r="Q1144" s="1"/>
      <c r="AA1144" s="86"/>
      <c r="AB1144" s="86"/>
      <c r="AC1144" s="86"/>
      <c r="AD1144" s="86"/>
      <c r="AE1144" s="86"/>
      <c r="AG1144" s="87"/>
      <c r="AN1144" s="86"/>
      <c r="AO1144" s="86"/>
      <c r="AP1144" s="86"/>
      <c r="AQ1144" s="86"/>
      <c r="AR1144" s="86"/>
      <c r="AS1144" s="86"/>
      <c r="AT1144" s="86"/>
      <c r="AU1144" s="86"/>
    </row>
    <row r="1145" spans="3:48" x14ac:dyDescent="0.2">
      <c r="C1145" s="18"/>
      <c r="D1145" s="18"/>
      <c r="Q1145" s="1"/>
      <c r="AA1145" s="86"/>
      <c r="AB1145" s="86"/>
      <c r="AC1145" s="86"/>
      <c r="AD1145" s="86"/>
      <c r="AE1145" s="86"/>
      <c r="AG1145" s="87"/>
      <c r="AN1145" s="86"/>
      <c r="AO1145" s="86"/>
      <c r="AP1145" s="86"/>
      <c r="AQ1145" s="86"/>
      <c r="AR1145" s="86"/>
      <c r="AS1145" s="86"/>
      <c r="AT1145" s="86"/>
      <c r="AU1145" s="86"/>
    </row>
    <row r="1146" spans="3:48" x14ac:dyDescent="0.2">
      <c r="C1146" s="18"/>
      <c r="D1146" s="18"/>
      <c r="Q1146" s="1"/>
      <c r="AA1146" s="86"/>
      <c r="AB1146" s="86"/>
      <c r="AC1146" s="86"/>
      <c r="AD1146" s="86"/>
      <c r="AE1146" s="86"/>
      <c r="AG1146" s="87"/>
      <c r="AN1146" s="86"/>
      <c r="AO1146" s="86"/>
      <c r="AP1146" s="86"/>
      <c r="AQ1146" s="86"/>
      <c r="AR1146" s="86"/>
      <c r="AS1146" s="86"/>
      <c r="AT1146" s="86"/>
      <c r="AU1146" s="86"/>
    </row>
    <row r="1147" spans="3:48" x14ac:dyDescent="0.2">
      <c r="C1147" s="18"/>
      <c r="D1147" s="18"/>
      <c r="Q1147" s="1"/>
      <c r="AA1147" s="86"/>
      <c r="AB1147" s="86"/>
      <c r="AC1147" s="86"/>
      <c r="AD1147" s="86"/>
      <c r="AE1147" s="86"/>
      <c r="AG1147" s="87"/>
      <c r="AN1147" s="86"/>
      <c r="AO1147" s="86"/>
      <c r="AP1147" s="86"/>
      <c r="AQ1147" s="86"/>
      <c r="AR1147" s="86"/>
      <c r="AS1147" s="86"/>
      <c r="AT1147" s="86"/>
      <c r="AU1147" s="86"/>
      <c r="AV1147" s="86"/>
    </row>
    <row r="1148" spans="3:48" x14ac:dyDescent="0.2">
      <c r="C1148" s="18"/>
      <c r="D1148" s="18"/>
      <c r="Q1148" s="1"/>
      <c r="AA1148" s="86"/>
      <c r="AB1148" s="86"/>
      <c r="AC1148" s="86"/>
      <c r="AD1148" s="86"/>
      <c r="AE1148" s="86"/>
      <c r="AG1148" s="87"/>
      <c r="AN1148" s="86"/>
      <c r="AO1148" s="86"/>
      <c r="AP1148" s="86"/>
      <c r="AQ1148" s="86"/>
      <c r="AR1148" s="86"/>
      <c r="AS1148" s="86"/>
      <c r="AT1148" s="86"/>
      <c r="AU1148" s="86"/>
    </row>
    <row r="1149" spans="3:48" x14ac:dyDescent="0.2">
      <c r="C1149" s="18"/>
      <c r="D1149" s="18"/>
      <c r="Q1149" s="1"/>
      <c r="AA1149" s="86"/>
      <c r="AB1149" s="86"/>
      <c r="AC1149" s="86"/>
      <c r="AD1149" s="86"/>
      <c r="AE1149" s="86"/>
      <c r="AG1149" s="87"/>
      <c r="AN1149" s="86"/>
      <c r="AO1149" s="86"/>
      <c r="AP1149" s="86"/>
      <c r="AQ1149" s="86"/>
      <c r="AR1149" s="86"/>
      <c r="AS1149" s="86"/>
      <c r="AT1149" s="86"/>
      <c r="AU1149" s="86"/>
    </row>
    <row r="1150" spans="3:48" x14ac:dyDescent="0.2">
      <c r="C1150" s="18"/>
      <c r="D1150" s="18"/>
      <c r="Q1150" s="1"/>
      <c r="AA1150" s="86"/>
      <c r="AB1150" s="86"/>
      <c r="AC1150" s="86"/>
      <c r="AD1150" s="86"/>
      <c r="AE1150" s="86"/>
      <c r="AG1150" s="87"/>
      <c r="AN1150" s="86"/>
      <c r="AO1150" s="86"/>
      <c r="AP1150" s="86"/>
      <c r="AQ1150" s="86"/>
      <c r="AR1150" s="86"/>
      <c r="AS1150" s="86"/>
      <c r="AT1150" s="86"/>
      <c r="AU1150" s="86"/>
    </row>
    <row r="1151" spans="3:48" x14ac:dyDescent="0.2">
      <c r="C1151" s="18"/>
      <c r="D1151" s="18"/>
      <c r="Q1151" s="1"/>
      <c r="AA1151" s="86"/>
      <c r="AB1151" s="86"/>
      <c r="AC1151" s="86"/>
      <c r="AD1151" s="86"/>
      <c r="AE1151" s="86"/>
      <c r="AG1151" s="87"/>
      <c r="AN1151" s="86"/>
      <c r="AO1151" s="86"/>
      <c r="AP1151" s="86"/>
      <c r="AQ1151" s="86"/>
      <c r="AR1151" s="86"/>
      <c r="AS1151" s="86"/>
      <c r="AT1151" s="86"/>
      <c r="AU1151" s="86"/>
    </row>
    <row r="1152" spans="3:48" x14ac:dyDescent="0.2">
      <c r="C1152" s="18"/>
      <c r="D1152" s="18"/>
      <c r="Q1152" s="1"/>
      <c r="AA1152" s="86"/>
      <c r="AB1152" s="86"/>
      <c r="AC1152" s="86"/>
      <c r="AD1152" s="86"/>
      <c r="AE1152" s="86"/>
      <c r="AG1152" s="87"/>
      <c r="AN1152" s="86"/>
      <c r="AO1152" s="86"/>
      <c r="AP1152" s="86"/>
      <c r="AQ1152" s="86"/>
      <c r="AR1152" s="86"/>
      <c r="AS1152" s="86"/>
      <c r="AT1152" s="86"/>
      <c r="AU1152" s="86"/>
    </row>
    <row r="1153" spans="3:64" x14ac:dyDescent="0.2">
      <c r="C1153" s="18"/>
      <c r="D1153" s="18"/>
      <c r="Q1153" s="1"/>
      <c r="AA1153" s="86"/>
      <c r="AB1153" s="86"/>
      <c r="AC1153" s="86"/>
      <c r="AD1153" s="86"/>
      <c r="AE1153" s="86"/>
      <c r="AG1153" s="87"/>
      <c r="AN1153" s="86"/>
      <c r="AO1153" s="86"/>
      <c r="AP1153" s="86"/>
      <c r="AQ1153" s="86"/>
      <c r="AR1153" s="86"/>
      <c r="AS1153" s="86"/>
      <c r="AT1153" s="86"/>
      <c r="AU1153" s="86"/>
    </row>
    <row r="1154" spans="3:64" x14ac:dyDescent="0.2">
      <c r="C1154" s="18"/>
      <c r="D1154" s="18"/>
      <c r="Q1154" s="1"/>
      <c r="AA1154" s="86"/>
      <c r="AB1154" s="86"/>
      <c r="AC1154" s="86"/>
      <c r="AD1154" s="86"/>
      <c r="AE1154" s="86"/>
      <c r="AG1154" s="87"/>
      <c r="AN1154" s="86"/>
      <c r="AO1154" s="86"/>
      <c r="AP1154" s="86"/>
      <c r="AQ1154" s="86"/>
      <c r="AR1154" s="86"/>
      <c r="AS1154" s="86"/>
      <c r="AT1154" s="86"/>
      <c r="AU1154" s="86"/>
    </row>
    <row r="1155" spans="3:64" x14ac:dyDescent="0.2">
      <c r="C1155" s="18"/>
      <c r="D1155" s="18"/>
      <c r="Q1155" s="1"/>
      <c r="AA1155" s="86"/>
      <c r="AB1155" s="86"/>
      <c r="AC1155" s="86"/>
      <c r="AD1155" s="86"/>
      <c r="AE1155" s="86"/>
      <c r="AG1155" s="87"/>
      <c r="AN1155" s="86"/>
      <c r="AO1155" s="86"/>
      <c r="AP1155" s="86"/>
      <c r="AQ1155" s="86"/>
      <c r="AR1155" s="86"/>
      <c r="AS1155" s="86"/>
      <c r="AT1155" s="86"/>
      <c r="AU1155" s="86"/>
    </row>
    <row r="1156" spans="3:64" x14ac:dyDescent="0.2">
      <c r="C1156" s="18"/>
      <c r="D1156" s="18"/>
      <c r="Q1156" s="1"/>
      <c r="AA1156" s="86"/>
      <c r="AB1156" s="86"/>
      <c r="AC1156" s="86"/>
      <c r="AD1156" s="86"/>
      <c r="AE1156" s="86"/>
      <c r="AG1156" s="87"/>
      <c r="AN1156" s="86"/>
      <c r="AO1156" s="86"/>
      <c r="AP1156" s="86"/>
      <c r="AQ1156" s="86"/>
      <c r="AR1156" s="86"/>
      <c r="AS1156" s="86"/>
      <c r="AT1156" s="86"/>
      <c r="AU1156" s="86"/>
    </row>
    <row r="1157" spans="3:64" x14ac:dyDescent="0.2">
      <c r="C1157" s="18"/>
      <c r="D1157" s="18"/>
      <c r="Q1157" s="1"/>
      <c r="AA1157" s="86"/>
      <c r="AB1157" s="86"/>
      <c r="AC1157" s="86"/>
      <c r="AD1157" s="86"/>
      <c r="AE1157" s="86"/>
      <c r="AG1157" s="87"/>
      <c r="AN1157" s="86"/>
      <c r="AO1157" s="86"/>
      <c r="AP1157" s="86"/>
      <c r="AQ1157" s="86"/>
      <c r="AR1157" s="86"/>
      <c r="AS1157" s="86"/>
      <c r="AT1157" s="86"/>
      <c r="AU1157" s="86"/>
    </row>
    <row r="1158" spans="3:64" x14ac:dyDescent="0.2">
      <c r="C1158" s="18"/>
      <c r="D1158" s="18"/>
      <c r="Q1158" s="1"/>
      <c r="AA1158" s="86"/>
      <c r="AB1158" s="86"/>
      <c r="AC1158" s="86"/>
      <c r="AD1158" s="86"/>
      <c r="AE1158" s="86"/>
      <c r="AG1158" s="87"/>
      <c r="AN1158" s="86"/>
      <c r="AO1158" s="86"/>
      <c r="AP1158" s="86"/>
      <c r="AQ1158" s="86"/>
      <c r="AR1158" s="86"/>
      <c r="AS1158" s="86"/>
      <c r="AT1158" s="86"/>
      <c r="AU1158" s="86"/>
    </row>
    <row r="1159" spans="3:64" x14ac:dyDescent="0.2">
      <c r="C1159" s="18"/>
      <c r="D1159" s="18"/>
      <c r="Q1159" s="1"/>
      <c r="AA1159" s="86"/>
      <c r="AB1159" s="86"/>
      <c r="AC1159" s="86"/>
      <c r="AD1159" s="86"/>
      <c r="AE1159" s="86"/>
      <c r="AG1159" s="87"/>
      <c r="AN1159" s="86"/>
      <c r="AO1159" s="86"/>
      <c r="AP1159" s="86"/>
      <c r="AQ1159" s="86"/>
      <c r="AR1159" s="86"/>
      <c r="AS1159" s="86"/>
      <c r="AT1159" s="86"/>
      <c r="AU1159" s="86"/>
    </row>
    <row r="1160" spans="3:64" x14ac:dyDescent="0.2">
      <c r="C1160" s="18"/>
      <c r="D1160" s="18"/>
      <c r="Q1160" s="1"/>
      <c r="AA1160" s="86"/>
      <c r="AB1160" s="86"/>
      <c r="AC1160" s="86"/>
      <c r="AD1160" s="86"/>
      <c r="AE1160" s="86"/>
      <c r="AG1160" s="87"/>
      <c r="AN1160" s="86"/>
      <c r="AO1160" s="86"/>
      <c r="AP1160" s="86"/>
      <c r="AQ1160" s="86"/>
      <c r="AR1160" s="86"/>
      <c r="AS1160" s="86"/>
      <c r="AT1160" s="86"/>
      <c r="AU1160" s="86"/>
    </row>
    <row r="1161" spans="3:64" x14ac:dyDescent="0.2">
      <c r="C1161" s="18"/>
      <c r="D1161" s="18"/>
      <c r="Q1161" s="1"/>
      <c r="AA1161" s="86"/>
      <c r="AB1161" s="86"/>
      <c r="AC1161" s="86"/>
      <c r="AD1161" s="86"/>
      <c r="AE1161" s="86"/>
      <c r="AG1161" s="87"/>
      <c r="AN1161" s="86"/>
      <c r="AO1161" s="86"/>
      <c r="AP1161" s="86"/>
      <c r="AQ1161" s="86"/>
      <c r="AR1161" s="86"/>
      <c r="AS1161" s="86"/>
      <c r="AT1161" s="86"/>
      <c r="AU1161" s="86"/>
    </row>
    <row r="1162" spans="3:64" x14ac:dyDescent="0.2">
      <c r="C1162" s="18"/>
      <c r="D1162" s="18"/>
      <c r="Q1162" s="1"/>
      <c r="AA1162" s="86"/>
      <c r="AB1162" s="86"/>
      <c r="AC1162" s="86"/>
      <c r="AD1162" s="86"/>
      <c r="AE1162" s="86"/>
      <c r="AG1162" s="87"/>
      <c r="AN1162" s="86"/>
      <c r="AO1162" s="86"/>
      <c r="AP1162" s="86"/>
      <c r="AQ1162" s="86"/>
      <c r="AR1162" s="86"/>
      <c r="AS1162" s="86"/>
      <c r="AT1162" s="86"/>
      <c r="AU1162" s="86"/>
    </row>
    <row r="1163" spans="3:64" x14ac:dyDescent="0.2">
      <c r="C1163" s="18"/>
      <c r="D1163" s="18"/>
      <c r="Q1163" s="1"/>
      <c r="AA1163" s="86"/>
      <c r="AB1163" s="86"/>
      <c r="AC1163" s="86"/>
      <c r="AD1163" s="86"/>
      <c r="AE1163" s="86"/>
      <c r="AG1163" s="87"/>
      <c r="AN1163" s="86"/>
      <c r="AO1163" s="86"/>
      <c r="AP1163" s="86"/>
      <c r="AQ1163" s="86"/>
      <c r="AR1163" s="86"/>
      <c r="AS1163" s="86"/>
      <c r="AT1163" s="86"/>
      <c r="AU1163" s="86"/>
    </row>
    <row r="1164" spans="3:64" x14ac:dyDescent="0.2">
      <c r="C1164" s="18"/>
      <c r="D1164" s="18"/>
      <c r="Q1164" s="1"/>
      <c r="AA1164" s="86"/>
      <c r="AB1164" s="86"/>
      <c r="AC1164" s="86"/>
      <c r="AD1164" s="86"/>
      <c r="AE1164" s="86"/>
      <c r="AG1164" s="87"/>
      <c r="AN1164" s="86"/>
      <c r="AO1164" s="86"/>
      <c r="AP1164" s="86"/>
      <c r="AQ1164" s="86"/>
      <c r="AR1164" s="86"/>
      <c r="AS1164" s="86"/>
      <c r="AT1164" s="86"/>
      <c r="AU1164" s="86"/>
    </row>
    <row r="1165" spans="3:64" x14ac:dyDescent="0.2">
      <c r="C1165" s="18"/>
      <c r="D1165" s="18"/>
      <c r="Q1165" s="1"/>
      <c r="AA1165" s="86"/>
      <c r="AB1165" s="86"/>
      <c r="AC1165" s="86"/>
      <c r="AD1165" s="86"/>
      <c r="AE1165" s="86"/>
      <c r="AG1165" s="87"/>
      <c r="AN1165" s="86"/>
      <c r="AO1165" s="86"/>
      <c r="AP1165" s="86"/>
      <c r="AQ1165" s="86"/>
      <c r="AR1165" s="86"/>
      <c r="AS1165" s="86"/>
      <c r="AT1165" s="86"/>
      <c r="AU1165" s="86"/>
    </row>
    <row r="1166" spans="3:64" x14ac:dyDescent="0.2">
      <c r="C1166" s="18"/>
      <c r="D1166" s="18"/>
      <c r="Q1166" s="1"/>
      <c r="AA1166" s="86"/>
      <c r="AB1166" s="86"/>
      <c r="AC1166" s="86"/>
      <c r="AD1166" s="86"/>
      <c r="AE1166" s="86"/>
      <c r="AG1166" s="87"/>
      <c r="AN1166" s="86"/>
      <c r="AO1166" s="86"/>
      <c r="AP1166" s="86"/>
      <c r="AQ1166" s="86"/>
      <c r="AR1166" s="86"/>
      <c r="AS1166" s="86"/>
      <c r="AT1166" s="86"/>
      <c r="AU1166" s="86"/>
    </row>
    <row r="1167" spans="3:64" x14ac:dyDescent="0.2">
      <c r="C1167" s="18"/>
      <c r="D1167" s="18"/>
      <c r="Q1167" s="1"/>
      <c r="AA1167" s="86"/>
      <c r="AB1167" s="86"/>
      <c r="AC1167" s="86"/>
      <c r="AD1167" s="86"/>
      <c r="AE1167" s="86"/>
      <c r="AG1167" s="87"/>
      <c r="AN1167" s="86"/>
      <c r="AO1167" s="86"/>
      <c r="AP1167" s="86"/>
      <c r="AQ1167" s="86"/>
      <c r="AR1167" s="86"/>
      <c r="AS1167" s="86"/>
      <c r="AT1167" s="86"/>
      <c r="AU1167" s="86"/>
      <c r="AV1167" s="86"/>
      <c r="AW1167" s="86"/>
      <c r="AX1167" s="86"/>
      <c r="AY1167" s="86"/>
      <c r="AZ1167" s="86"/>
      <c r="BA1167" s="86"/>
      <c r="BB1167" s="86"/>
      <c r="BC1167" s="86"/>
      <c r="BD1167" s="86"/>
      <c r="BE1167" s="86"/>
      <c r="BF1167" s="86"/>
      <c r="BG1167" s="86"/>
      <c r="BH1167" s="86"/>
      <c r="BI1167" s="86"/>
      <c r="BJ1167" s="86"/>
      <c r="BK1167" s="86"/>
      <c r="BL1167" s="86"/>
    </row>
    <row r="1168" spans="3:64" x14ac:dyDescent="0.2">
      <c r="C1168" s="18"/>
      <c r="D1168" s="18"/>
      <c r="Q1168" s="1"/>
      <c r="AA1168" s="86"/>
      <c r="AB1168" s="86"/>
      <c r="AC1168" s="86"/>
      <c r="AD1168" s="86"/>
      <c r="AE1168" s="86"/>
      <c r="AG1168" s="87"/>
      <c r="AN1168" s="86"/>
      <c r="AO1168" s="86"/>
      <c r="AP1168" s="86"/>
      <c r="AQ1168" s="86"/>
      <c r="AR1168" s="86"/>
      <c r="AS1168" s="86"/>
      <c r="AT1168" s="86"/>
      <c r="AU1168" s="86"/>
    </row>
    <row r="1169" spans="3:48" x14ac:dyDescent="0.2">
      <c r="C1169" s="18"/>
      <c r="D1169" s="18"/>
      <c r="Q1169" s="1"/>
      <c r="AA1169" s="86"/>
      <c r="AB1169" s="86"/>
      <c r="AC1169" s="86"/>
      <c r="AD1169" s="86"/>
      <c r="AE1169" s="86"/>
      <c r="AG1169" s="87"/>
      <c r="AN1169" s="86"/>
      <c r="AO1169" s="86"/>
      <c r="AP1169" s="86"/>
      <c r="AQ1169" s="86"/>
      <c r="AR1169" s="86"/>
      <c r="AS1169" s="86"/>
      <c r="AT1169" s="86"/>
      <c r="AU1169" s="86"/>
    </row>
    <row r="1170" spans="3:48" x14ac:dyDescent="0.2">
      <c r="C1170" s="18"/>
      <c r="D1170" s="18"/>
      <c r="Q1170" s="1"/>
      <c r="AA1170" s="86"/>
      <c r="AB1170" s="86"/>
      <c r="AC1170" s="86"/>
      <c r="AD1170" s="86"/>
      <c r="AE1170" s="86"/>
      <c r="AG1170" s="87"/>
      <c r="AN1170" s="86"/>
      <c r="AO1170" s="86"/>
      <c r="AP1170" s="86"/>
      <c r="AQ1170" s="86"/>
      <c r="AR1170" s="86"/>
      <c r="AS1170" s="86"/>
      <c r="AT1170" s="86"/>
      <c r="AU1170" s="86"/>
    </row>
    <row r="1171" spans="3:48" x14ac:dyDescent="0.2">
      <c r="C1171" s="18"/>
      <c r="D1171" s="18"/>
      <c r="Q1171" s="1"/>
      <c r="AA1171" s="86"/>
      <c r="AB1171" s="86"/>
      <c r="AC1171" s="86"/>
      <c r="AD1171" s="86"/>
      <c r="AE1171" s="86"/>
      <c r="AG1171" s="87"/>
      <c r="AN1171" s="86"/>
      <c r="AO1171" s="86"/>
      <c r="AP1171" s="86"/>
      <c r="AQ1171" s="86"/>
      <c r="AR1171" s="86"/>
      <c r="AS1171" s="86"/>
      <c r="AT1171" s="86"/>
      <c r="AU1171" s="86"/>
    </row>
    <row r="1172" spans="3:48" x14ac:dyDescent="0.2">
      <c r="C1172" s="18"/>
      <c r="D1172" s="18"/>
      <c r="Q1172" s="1"/>
      <c r="AA1172" s="86"/>
      <c r="AB1172" s="86"/>
      <c r="AC1172" s="86"/>
      <c r="AD1172" s="86"/>
      <c r="AE1172" s="86"/>
      <c r="AG1172" s="87"/>
      <c r="AN1172" s="86"/>
      <c r="AO1172" s="86"/>
      <c r="AP1172" s="86"/>
      <c r="AQ1172" s="86"/>
      <c r="AR1172" s="86"/>
      <c r="AS1172" s="86"/>
      <c r="AT1172" s="86"/>
      <c r="AU1172" s="86"/>
    </row>
    <row r="1173" spans="3:48" x14ac:dyDescent="0.2">
      <c r="C1173" s="18"/>
      <c r="D1173" s="18"/>
      <c r="Q1173" s="1"/>
      <c r="AA1173" s="86"/>
      <c r="AB1173" s="86"/>
      <c r="AC1173" s="86"/>
      <c r="AD1173" s="86"/>
      <c r="AE1173" s="86"/>
      <c r="AG1173" s="87"/>
      <c r="AN1173" s="86"/>
      <c r="AO1173" s="86"/>
      <c r="AP1173" s="86"/>
      <c r="AQ1173" s="86"/>
      <c r="AR1173" s="86"/>
      <c r="AS1173" s="86"/>
      <c r="AT1173" s="86"/>
      <c r="AU1173" s="86"/>
    </row>
    <row r="1174" spans="3:48" x14ac:dyDescent="0.2">
      <c r="C1174" s="18"/>
      <c r="D1174" s="18"/>
      <c r="Q1174" s="1"/>
      <c r="AA1174" s="86"/>
      <c r="AB1174" s="86"/>
      <c r="AC1174" s="86"/>
      <c r="AD1174" s="86"/>
      <c r="AE1174" s="86"/>
      <c r="AG1174" s="87"/>
      <c r="AN1174" s="86"/>
      <c r="AO1174" s="86"/>
      <c r="AP1174" s="86"/>
      <c r="AQ1174" s="86"/>
      <c r="AR1174" s="86"/>
      <c r="AS1174" s="86"/>
      <c r="AT1174" s="86"/>
      <c r="AU1174" s="86"/>
    </row>
    <row r="1175" spans="3:48" x14ac:dyDescent="0.2">
      <c r="C1175" s="18"/>
      <c r="D1175" s="18"/>
      <c r="Q1175" s="1"/>
      <c r="AA1175" s="86"/>
      <c r="AB1175" s="86"/>
      <c r="AC1175" s="86"/>
      <c r="AD1175" s="86"/>
      <c r="AE1175" s="86"/>
      <c r="AG1175" s="87"/>
      <c r="AN1175" s="86"/>
      <c r="AO1175" s="86"/>
      <c r="AP1175" s="86"/>
      <c r="AQ1175" s="86"/>
      <c r="AR1175" s="86"/>
      <c r="AS1175" s="86"/>
      <c r="AT1175" s="86"/>
      <c r="AU1175" s="86"/>
    </row>
    <row r="1176" spans="3:48" x14ac:dyDescent="0.2">
      <c r="C1176" s="18"/>
      <c r="D1176" s="18"/>
      <c r="Q1176" s="1"/>
      <c r="AA1176" s="86"/>
      <c r="AB1176" s="86"/>
      <c r="AC1176" s="86"/>
      <c r="AD1176" s="86"/>
      <c r="AE1176" s="86"/>
      <c r="AG1176" s="87"/>
      <c r="AN1176" s="86"/>
      <c r="AO1176" s="86"/>
      <c r="AP1176" s="86"/>
      <c r="AQ1176" s="86"/>
      <c r="AR1176" s="86"/>
      <c r="AS1176" s="86"/>
      <c r="AT1176" s="86"/>
      <c r="AU1176" s="86"/>
    </row>
    <row r="1177" spans="3:48" x14ac:dyDescent="0.2">
      <c r="C1177" s="18"/>
      <c r="D1177" s="18"/>
      <c r="Q1177" s="1"/>
      <c r="AA1177" s="86"/>
      <c r="AB1177" s="86"/>
      <c r="AC1177" s="86"/>
      <c r="AD1177" s="86"/>
      <c r="AE1177" s="86"/>
      <c r="AG1177" s="87"/>
      <c r="AN1177" s="86"/>
      <c r="AO1177" s="86"/>
      <c r="AP1177" s="86"/>
      <c r="AQ1177" s="86"/>
      <c r="AR1177" s="86"/>
      <c r="AS1177" s="86"/>
      <c r="AT1177" s="86"/>
      <c r="AU1177" s="86"/>
    </row>
    <row r="1178" spans="3:48" x14ac:dyDescent="0.2">
      <c r="C1178" s="18"/>
      <c r="D1178" s="18"/>
      <c r="Q1178" s="1"/>
      <c r="AA1178" s="86"/>
      <c r="AB1178" s="86"/>
      <c r="AC1178" s="86"/>
      <c r="AD1178" s="86"/>
      <c r="AE1178" s="86"/>
      <c r="AG1178" s="87"/>
      <c r="AN1178" s="86"/>
      <c r="AO1178" s="86"/>
      <c r="AP1178" s="86"/>
      <c r="AQ1178" s="86"/>
      <c r="AR1178" s="86"/>
      <c r="AS1178" s="86"/>
      <c r="AT1178" s="86"/>
      <c r="AU1178" s="86"/>
    </row>
    <row r="1179" spans="3:48" x14ac:dyDescent="0.2">
      <c r="C1179" s="18"/>
      <c r="D1179" s="18"/>
      <c r="Q1179" s="1"/>
      <c r="AA1179" s="86"/>
      <c r="AB1179" s="86"/>
      <c r="AC1179" s="86"/>
      <c r="AD1179" s="86"/>
      <c r="AE1179" s="86"/>
      <c r="AG1179" s="87"/>
      <c r="AN1179" s="86"/>
      <c r="AO1179" s="86"/>
      <c r="AP1179" s="86"/>
      <c r="AQ1179" s="86"/>
      <c r="AR1179" s="86"/>
      <c r="AS1179" s="86"/>
      <c r="AT1179" s="86"/>
      <c r="AU1179" s="86"/>
    </row>
    <row r="1180" spans="3:48" x14ac:dyDescent="0.2">
      <c r="C1180" s="18"/>
      <c r="D1180" s="18"/>
      <c r="Q1180" s="1"/>
      <c r="AA1180" s="86"/>
      <c r="AB1180" s="86"/>
      <c r="AC1180" s="86"/>
      <c r="AD1180" s="86"/>
      <c r="AE1180" s="86"/>
      <c r="AG1180" s="87"/>
      <c r="AN1180" s="86"/>
      <c r="AO1180" s="86"/>
      <c r="AP1180" s="86"/>
      <c r="AQ1180" s="86"/>
      <c r="AR1180" s="86"/>
      <c r="AS1180" s="86"/>
      <c r="AT1180" s="86"/>
      <c r="AU1180" s="86"/>
      <c r="AV1180" s="86"/>
    </row>
    <row r="1181" spans="3:48" x14ac:dyDescent="0.2">
      <c r="C1181" s="18"/>
      <c r="D1181" s="18"/>
      <c r="Q1181" s="1"/>
      <c r="AA1181" s="86"/>
      <c r="AB1181" s="86"/>
      <c r="AC1181" s="86"/>
      <c r="AD1181" s="86"/>
      <c r="AE1181" s="86"/>
      <c r="AG1181" s="87"/>
      <c r="AN1181" s="86"/>
      <c r="AO1181" s="86"/>
      <c r="AP1181" s="86"/>
      <c r="AQ1181" s="86"/>
      <c r="AR1181" s="86"/>
      <c r="AS1181" s="86"/>
      <c r="AT1181" s="86"/>
      <c r="AU1181" s="86"/>
    </row>
    <row r="1182" spans="3:48" x14ac:dyDescent="0.2">
      <c r="C1182" s="18"/>
      <c r="D1182" s="18"/>
      <c r="Q1182" s="1"/>
      <c r="AA1182" s="86"/>
      <c r="AB1182" s="86"/>
      <c r="AC1182" s="86"/>
      <c r="AD1182" s="86"/>
      <c r="AE1182" s="86"/>
      <c r="AG1182" s="87"/>
      <c r="AN1182" s="86"/>
      <c r="AO1182" s="86"/>
      <c r="AP1182" s="86"/>
      <c r="AQ1182" s="86"/>
      <c r="AR1182" s="86"/>
      <c r="AS1182" s="86"/>
      <c r="AT1182" s="86"/>
      <c r="AU1182" s="86"/>
    </row>
    <row r="1183" spans="3:48" x14ac:dyDescent="0.2">
      <c r="C1183" s="18"/>
      <c r="D1183" s="18"/>
      <c r="Q1183" s="1"/>
      <c r="AA1183" s="86"/>
      <c r="AB1183" s="86"/>
      <c r="AC1183" s="86"/>
      <c r="AD1183" s="86"/>
      <c r="AE1183" s="86"/>
      <c r="AG1183" s="87"/>
      <c r="AN1183" s="86"/>
      <c r="AO1183" s="86"/>
      <c r="AP1183" s="86"/>
      <c r="AQ1183" s="86"/>
      <c r="AR1183" s="86"/>
      <c r="AS1183" s="86"/>
      <c r="AT1183" s="86"/>
      <c r="AU1183" s="86"/>
      <c r="AV1183" s="86"/>
    </row>
    <row r="1184" spans="3:48" x14ac:dyDescent="0.2">
      <c r="C1184" s="18"/>
      <c r="D1184" s="18"/>
      <c r="Q1184" s="1"/>
      <c r="AA1184" s="86"/>
      <c r="AB1184" s="86"/>
      <c r="AC1184" s="86"/>
      <c r="AD1184" s="86"/>
      <c r="AE1184" s="86"/>
      <c r="AG1184" s="87"/>
      <c r="AN1184" s="86"/>
      <c r="AO1184" s="86"/>
      <c r="AP1184" s="86"/>
      <c r="AQ1184" s="86"/>
      <c r="AR1184" s="86"/>
      <c r="AS1184" s="86"/>
      <c r="AT1184" s="86"/>
      <c r="AU1184" s="86"/>
    </row>
    <row r="1185" spans="3:48" x14ac:dyDescent="0.2">
      <c r="C1185" s="18"/>
      <c r="D1185" s="18"/>
      <c r="Q1185" s="1"/>
      <c r="AA1185" s="86"/>
      <c r="AB1185" s="86"/>
      <c r="AC1185" s="86"/>
      <c r="AD1185" s="86"/>
      <c r="AE1185" s="86"/>
      <c r="AG1185" s="87"/>
      <c r="AN1185" s="86"/>
      <c r="AO1185" s="86"/>
      <c r="AP1185" s="86"/>
      <c r="AQ1185" s="86"/>
      <c r="AR1185" s="86"/>
      <c r="AS1185" s="86"/>
      <c r="AT1185" s="86"/>
      <c r="AU1185" s="86"/>
    </row>
    <row r="1186" spans="3:48" x14ac:dyDescent="0.2">
      <c r="C1186" s="18"/>
      <c r="D1186" s="18"/>
      <c r="Q1186" s="1"/>
      <c r="AA1186" s="86"/>
      <c r="AB1186" s="86"/>
      <c r="AC1186" s="86"/>
      <c r="AD1186" s="86"/>
      <c r="AE1186" s="86"/>
      <c r="AG1186" s="87"/>
      <c r="AN1186" s="86"/>
      <c r="AO1186" s="86"/>
      <c r="AP1186" s="86"/>
      <c r="AQ1186" s="86"/>
      <c r="AR1186" s="86"/>
      <c r="AS1186" s="86"/>
      <c r="AT1186" s="86"/>
      <c r="AU1186" s="86"/>
    </row>
    <row r="1187" spans="3:48" x14ac:dyDescent="0.2">
      <c r="C1187" s="18"/>
      <c r="D1187" s="18"/>
      <c r="Q1187" s="1"/>
      <c r="AA1187" s="86"/>
      <c r="AB1187" s="86"/>
      <c r="AC1187" s="86"/>
      <c r="AD1187" s="86"/>
      <c r="AE1187" s="86"/>
      <c r="AG1187" s="87"/>
      <c r="AN1187" s="86"/>
      <c r="AO1187" s="86"/>
      <c r="AP1187" s="86"/>
      <c r="AQ1187" s="86"/>
      <c r="AR1187" s="86"/>
      <c r="AS1187" s="86"/>
      <c r="AT1187" s="86"/>
      <c r="AU1187" s="86"/>
    </row>
    <row r="1188" spans="3:48" x14ac:dyDescent="0.2">
      <c r="C1188" s="18"/>
      <c r="D1188" s="18"/>
      <c r="Q1188" s="1"/>
      <c r="AA1188" s="86"/>
      <c r="AB1188" s="86"/>
      <c r="AC1188" s="86"/>
      <c r="AD1188" s="86"/>
      <c r="AE1188" s="86"/>
      <c r="AG1188" s="87"/>
      <c r="AN1188" s="86"/>
      <c r="AO1188" s="86"/>
      <c r="AP1188" s="86"/>
      <c r="AQ1188" s="86"/>
      <c r="AR1188" s="86"/>
      <c r="AS1188" s="86"/>
      <c r="AT1188" s="86"/>
      <c r="AU1188" s="86"/>
    </row>
    <row r="1189" spans="3:48" x14ac:dyDescent="0.2">
      <c r="C1189" s="18"/>
      <c r="D1189" s="18"/>
      <c r="Q1189" s="1"/>
      <c r="AA1189" s="86"/>
      <c r="AB1189" s="86"/>
      <c r="AC1189" s="86"/>
      <c r="AD1189" s="86"/>
      <c r="AE1189" s="86"/>
      <c r="AG1189" s="87"/>
      <c r="AN1189" s="86"/>
      <c r="AO1189" s="86"/>
      <c r="AP1189" s="86"/>
      <c r="AQ1189" s="86"/>
      <c r="AR1189" s="86"/>
      <c r="AS1189" s="86"/>
      <c r="AT1189" s="86"/>
      <c r="AU1189" s="86"/>
    </row>
    <row r="1190" spans="3:48" x14ac:dyDescent="0.2">
      <c r="C1190" s="18"/>
      <c r="D1190" s="18"/>
      <c r="Q1190" s="1"/>
      <c r="AA1190" s="86"/>
      <c r="AB1190" s="86"/>
      <c r="AC1190" s="86"/>
      <c r="AD1190" s="86"/>
      <c r="AE1190" s="86"/>
      <c r="AG1190" s="87"/>
      <c r="AN1190" s="86"/>
      <c r="AO1190" s="86"/>
      <c r="AP1190" s="86"/>
      <c r="AQ1190" s="86"/>
      <c r="AR1190" s="86"/>
      <c r="AS1190" s="86"/>
      <c r="AT1190" s="86"/>
      <c r="AU1190" s="86"/>
    </row>
    <row r="1191" spans="3:48" x14ac:dyDescent="0.2">
      <c r="C1191" s="18"/>
      <c r="D1191" s="18"/>
      <c r="Q1191" s="1"/>
      <c r="AA1191" s="86"/>
      <c r="AB1191" s="86"/>
      <c r="AC1191" s="86"/>
      <c r="AD1191" s="86"/>
      <c r="AE1191" s="86"/>
      <c r="AG1191" s="87"/>
      <c r="AN1191" s="86"/>
      <c r="AO1191" s="86"/>
      <c r="AP1191" s="86"/>
      <c r="AQ1191" s="86"/>
      <c r="AR1191" s="86"/>
      <c r="AS1191" s="86"/>
      <c r="AT1191" s="86"/>
      <c r="AU1191" s="86"/>
    </row>
    <row r="1192" spans="3:48" x14ac:dyDescent="0.2">
      <c r="C1192" s="18"/>
      <c r="D1192" s="18"/>
      <c r="Q1192" s="1"/>
      <c r="AA1192" s="86"/>
      <c r="AB1192" s="86"/>
      <c r="AC1192" s="86"/>
      <c r="AD1192" s="86"/>
      <c r="AE1192" s="86"/>
      <c r="AG1192" s="87"/>
      <c r="AN1192" s="86"/>
      <c r="AO1192" s="86"/>
      <c r="AP1192" s="86"/>
      <c r="AQ1192" s="86"/>
      <c r="AR1192" s="86"/>
      <c r="AS1192" s="86"/>
      <c r="AT1192" s="86"/>
      <c r="AU1192" s="86"/>
    </row>
    <row r="1193" spans="3:48" x14ac:dyDescent="0.2">
      <c r="C1193" s="18"/>
      <c r="D1193" s="18"/>
      <c r="Q1193" s="1"/>
      <c r="AA1193" s="86"/>
      <c r="AB1193" s="86"/>
      <c r="AC1193" s="86"/>
      <c r="AD1193" s="86"/>
      <c r="AE1193" s="86"/>
      <c r="AG1193" s="87"/>
      <c r="AN1193" s="86"/>
      <c r="AO1193" s="86"/>
      <c r="AP1193" s="86"/>
      <c r="AQ1193" s="86"/>
      <c r="AR1193" s="86"/>
      <c r="AS1193" s="86"/>
      <c r="AT1193" s="86"/>
      <c r="AU1193" s="86"/>
    </row>
    <row r="1194" spans="3:48" x14ac:dyDescent="0.2">
      <c r="C1194" s="18"/>
      <c r="D1194" s="18"/>
      <c r="Q1194" s="1"/>
      <c r="AA1194" s="86"/>
      <c r="AB1194" s="86"/>
      <c r="AC1194" s="86"/>
      <c r="AD1194" s="86"/>
      <c r="AE1194" s="86"/>
      <c r="AG1194" s="87"/>
      <c r="AN1194" s="86"/>
      <c r="AO1194" s="86"/>
      <c r="AP1194" s="86"/>
      <c r="AQ1194" s="86"/>
      <c r="AR1194" s="86"/>
      <c r="AS1194" s="86"/>
      <c r="AT1194" s="86"/>
      <c r="AU1194" s="86"/>
    </row>
    <row r="1195" spans="3:48" x14ac:dyDescent="0.2">
      <c r="C1195" s="18"/>
      <c r="D1195" s="18"/>
      <c r="Q1195" s="1"/>
      <c r="AA1195" s="86"/>
      <c r="AB1195" s="86"/>
      <c r="AC1195" s="86"/>
      <c r="AD1195" s="86"/>
      <c r="AE1195" s="86"/>
      <c r="AG1195" s="87"/>
      <c r="AN1195" s="86"/>
      <c r="AO1195" s="86"/>
      <c r="AP1195" s="86"/>
      <c r="AQ1195" s="86"/>
      <c r="AR1195" s="86"/>
      <c r="AS1195" s="86"/>
      <c r="AT1195" s="86"/>
      <c r="AU1195" s="86"/>
      <c r="AV1195" s="86"/>
    </row>
    <row r="1196" spans="3:48" x14ac:dyDescent="0.2">
      <c r="C1196" s="18"/>
      <c r="D1196" s="18"/>
      <c r="Q1196" s="1"/>
      <c r="AA1196" s="86"/>
      <c r="AB1196" s="86"/>
      <c r="AC1196" s="86"/>
      <c r="AD1196" s="86"/>
      <c r="AE1196" s="86"/>
      <c r="AG1196" s="87"/>
      <c r="AN1196" s="86"/>
      <c r="AO1196" s="86"/>
      <c r="AP1196" s="86"/>
      <c r="AQ1196" s="86"/>
      <c r="AR1196" s="86"/>
      <c r="AS1196" s="86"/>
      <c r="AT1196" s="86"/>
      <c r="AU1196" s="86"/>
    </row>
    <row r="1197" spans="3:48" x14ac:dyDescent="0.2">
      <c r="C1197" s="18"/>
      <c r="D1197" s="18"/>
      <c r="Q1197" s="1"/>
      <c r="AA1197" s="86"/>
      <c r="AB1197" s="86"/>
      <c r="AC1197" s="86"/>
      <c r="AD1197" s="86"/>
      <c r="AE1197" s="86"/>
      <c r="AG1197" s="87"/>
      <c r="AN1197" s="86"/>
      <c r="AO1197" s="86"/>
      <c r="AP1197" s="86"/>
      <c r="AQ1197" s="86"/>
      <c r="AR1197" s="86"/>
      <c r="AS1197" s="86"/>
      <c r="AT1197" s="86"/>
      <c r="AU1197" s="86"/>
    </row>
    <row r="1198" spans="3:48" x14ac:dyDescent="0.2">
      <c r="C1198" s="18"/>
      <c r="D1198" s="18"/>
      <c r="Q1198" s="1"/>
      <c r="AA1198" s="86"/>
      <c r="AB1198" s="86"/>
      <c r="AC1198" s="86"/>
      <c r="AD1198" s="86"/>
      <c r="AE1198" s="86"/>
      <c r="AG1198" s="87"/>
      <c r="AN1198" s="86"/>
      <c r="AO1198" s="86"/>
      <c r="AP1198" s="86"/>
      <c r="AQ1198" s="86"/>
      <c r="AR1198" s="86"/>
      <c r="AS1198" s="86"/>
      <c r="AT1198" s="86"/>
      <c r="AU1198" s="86"/>
    </row>
    <row r="1199" spans="3:48" x14ac:dyDescent="0.2">
      <c r="C1199" s="18"/>
      <c r="D1199" s="18"/>
      <c r="Q1199" s="1"/>
      <c r="AA1199" s="86"/>
      <c r="AB1199" s="86"/>
      <c r="AC1199" s="86"/>
      <c r="AD1199" s="86"/>
      <c r="AE1199" s="86"/>
      <c r="AG1199" s="87"/>
      <c r="AN1199" s="86"/>
      <c r="AO1199" s="86"/>
      <c r="AP1199" s="86"/>
      <c r="AQ1199" s="86"/>
      <c r="AR1199" s="86"/>
      <c r="AS1199" s="86"/>
      <c r="AT1199" s="86"/>
      <c r="AU1199" s="86"/>
    </row>
    <row r="1200" spans="3:48" x14ac:dyDescent="0.2">
      <c r="C1200" s="18"/>
      <c r="D1200" s="18"/>
      <c r="Q1200" s="1"/>
      <c r="AA1200" s="86"/>
      <c r="AB1200" s="86"/>
      <c r="AC1200" s="86"/>
      <c r="AD1200" s="86"/>
      <c r="AE1200" s="86"/>
      <c r="AG1200" s="87"/>
      <c r="AN1200" s="86"/>
      <c r="AO1200" s="86"/>
      <c r="AP1200" s="86"/>
      <c r="AQ1200" s="86"/>
      <c r="AR1200" s="86"/>
      <c r="AS1200" s="86"/>
      <c r="AT1200" s="86"/>
      <c r="AU1200" s="86"/>
    </row>
    <row r="1201" spans="3:47" x14ac:dyDescent="0.2">
      <c r="C1201" s="18"/>
      <c r="D1201" s="18"/>
      <c r="Q1201" s="1"/>
      <c r="AA1201" s="86"/>
      <c r="AB1201" s="86"/>
      <c r="AC1201" s="86"/>
      <c r="AD1201" s="86"/>
      <c r="AE1201" s="86"/>
      <c r="AG1201" s="87"/>
      <c r="AN1201" s="86"/>
      <c r="AO1201" s="86"/>
      <c r="AP1201" s="86"/>
      <c r="AQ1201" s="86"/>
      <c r="AR1201" s="86"/>
      <c r="AS1201" s="86"/>
      <c r="AT1201" s="86"/>
      <c r="AU1201" s="86"/>
    </row>
    <row r="1202" spans="3:47" x14ac:dyDescent="0.2">
      <c r="C1202" s="18"/>
      <c r="D1202" s="18"/>
      <c r="Q1202" s="1"/>
      <c r="AA1202" s="86"/>
      <c r="AB1202" s="86"/>
      <c r="AC1202" s="86"/>
      <c r="AD1202" s="86"/>
      <c r="AE1202" s="86"/>
      <c r="AG1202" s="87"/>
      <c r="AN1202" s="86"/>
      <c r="AO1202" s="86"/>
      <c r="AP1202" s="86"/>
      <c r="AQ1202" s="86"/>
      <c r="AR1202" s="86"/>
      <c r="AS1202" s="86"/>
      <c r="AT1202" s="86"/>
      <c r="AU1202" s="86"/>
    </row>
    <row r="1203" spans="3:47" x14ac:dyDescent="0.2">
      <c r="C1203" s="18"/>
      <c r="D1203" s="18"/>
      <c r="Q1203" s="1"/>
      <c r="AA1203" s="86"/>
      <c r="AB1203" s="86"/>
      <c r="AC1203" s="86"/>
      <c r="AD1203" s="86"/>
      <c r="AE1203" s="86"/>
      <c r="AG1203" s="87"/>
      <c r="AN1203" s="86"/>
      <c r="AO1203" s="86"/>
      <c r="AP1203" s="86"/>
      <c r="AQ1203" s="86"/>
      <c r="AR1203" s="86"/>
      <c r="AS1203" s="86"/>
      <c r="AT1203" s="86"/>
      <c r="AU1203" s="86"/>
    </row>
    <row r="1204" spans="3:47" x14ac:dyDescent="0.2">
      <c r="C1204" s="18"/>
      <c r="D1204" s="18"/>
      <c r="Q1204" s="1"/>
      <c r="AA1204" s="86"/>
      <c r="AB1204" s="86"/>
      <c r="AC1204" s="86"/>
      <c r="AD1204" s="86"/>
      <c r="AE1204" s="86"/>
      <c r="AG1204" s="87"/>
      <c r="AN1204" s="86"/>
      <c r="AO1204" s="86"/>
      <c r="AP1204" s="86"/>
      <c r="AQ1204" s="86"/>
      <c r="AR1204" s="86"/>
      <c r="AS1204" s="86"/>
      <c r="AT1204" s="86"/>
      <c r="AU1204" s="86"/>
    </row>
    <row r="1205" spans="3:47" x14ac:dyDescent="0.2">
      <c r="C1205" s="18"/>
      <c r="D1205" s="18"/>
      <c r="Q1205" s="1"/>
      <c r="AA1205" s="86"/>
      <c r="AB1205" s="86"/>
      <c r="AC1205" s="86"/>
      <c r="AD1205" s="86"/>
      <c r="AE1205" s="86"/>
      <c r="AG1205" s="87"/>
      <c r="AN1205" s="86"/>
      <c r="AO1205" s="86"/>
      <c r="AP1205" s="86"/>
      <c r="AQ1205" s="86"/>
      <c r="AR1205" s="86"/>
      <c r="AS1205" s="86"/>
      <c r="AT1205" s="86"/>
      <c r="AU1205" s="86"/>
    </row>
    <row r="1206" spans="3:47" x14ac:dyDescent="0.2">
      <c r="C1206" s="18"/>
      <c r="D1206" s="18"/>
      <c r="Q1206" s="1"/>
      <c r="AA1206" s="86"/>
      <c r="AB1206" s="86"/>
      <c r="AC1206" s="86"/>
      <c r="AD1206" s="86"/>
      <c r="AE1206" s="86"/>
      <c r="AG1206" s="87"/>
      <c r="AN1206" s="86"/>
      <c r="AO1206" s="86"/>
      <c r="AP1206" s="86"/>
      <c r="AQ1206" s="86"/>
      <c r="AR1206" s="86"/>
      <c r="AS1206" s="86"/>
      <c r="AT1206" s="86"/>
      <c r="AU1206" s="86"/>
    </row>
    <row r="1207" spans="3:47" x14ac:dyDescent="0.2">
      <c r="C1207" s="18"/>
      <c r="D1207" s="18"/>
      <c r="Q1207" s="1"/>
      <c r="AA1207" s="86"/>
      <c r="AB1207" s="86"/>
      <c r="AC1207" s="86"/>
      <c r="AD1207" s="86"/>
      <c r="AE1207" s="86"/>
      <c r="AG1207" s="87"/>
      <c r="AN1207" s="86"/>
      <c r="AO1207" s="86"/>
      <c r="AP1207" s="86"/>
      <c r="AQ1207" s="86"/>
      <c r="AR1207" s="86"/>
      <c r="AS1207" s="86"/>
      <c r="AT1207" s="86"/>
      <c r="AU1207" s="86"/>
    </row>
    <row r="1208" spans="3:47" x14ac:dyDescent="0.2">
      <c r="C1208" s="18"/>
      <c r="D1208" s="18"/>
      <c r="Q1208" s="1"/>
      <c r="AA1208" s="86"/>
      <c r="AB1208" s="86"/>
      <c r="AC1208" s="86"/>
      <c r="AD1208" s="86"/>
      <c r="AE1208" s="86"/>
      <c r="AG1208" s="87"/>
      <c r="AN1208" s="86"/>
      <c r="AO1208" s="86"/>
      <c r="AP1208" s="86"/>
      <c r="AQ1208" s="86"/>
      <c r="AR1208" s="86"/>
      <c r="AS1208" s="86"/>
      <c r="AT1208" s="86"/>
      <c r="AU1208" s="86"/>
    </row>
    <row r="1209" spans="3:47" x14ac:dyDescent="0.2">
      <c r="C1209" s="18"/>
      <c r="D1209" s="18"/>
      <c r="Q1209" s="1"/>
      <c r="AA1209" s="86"/>
      <c r="AB1209" s="86"/>
      <c r="AC1209" s="86"/>
      <c r="AD1209" s="86"/>
      <c r="AE1209" s="86"/>
      <c r="AG1209" s="87"/>
      <c r="AN1209" s="86"/>
      <c r="AO1209" s="86"/>
      <c r="AP1209" s="86"/>
      <c r="AQ1209" s="86"/>
      <c r="AR1209" s="86"/>
      <c r="AS1209" s="86"/>
      <c r="AT1209" s="86"/>
      <c r="AU1209" s="86"/>
    </row>
    <row r="1210" spans="3:47" x14ac:dyDescent="0.2">
      <c r="C1210" s="18"/>
      <c r="D1210" s="18"/>
      <c r="Q1210" s="1"/>
      <c r="AA1210" s="86"/>
      <c r="AB1210" s="86"/>
      <c r="AC1210" s="86"/>
      <c r="AD1210" s="86"/>
      <c r="AE1210" s="86"/>
      <c r="AG1210" s="87"/>
      <c r="AN1210" s="86"/>
      <c r="AO1210" s="86"/>
      <c r="AP1210" s="86"/>
      <c r="AQ1210" s="86"/>
      <c r="AR1210" s="86"/>
      <c r="AS1210" s="86"/>
      <c r="AT1210" s="86"/>
      <c r="AU1210" s="86"/>
    </row>
    <row r="1211" spans="3:47" x14ac:dyDescent="0.2">
      <c r="C1211" s="18"/>
      <c r="D1211" s="18"/>
      <c r="Q1211" s="1"/>
      <c r="AA1211" s="86"/>
      <c r="AB1211" s="86"/>
      <c r="AC1211" s="86"/>
      <c r="AD1211" s="86"/>
      <c r="AE1211" s="86"/>
      <c r="AG1211" s="87"/>
      <c r="AN1211" s="86"/>
      <c r="AO1211" s="86"/>
      <c r="AP1211" s="86"/>
      <c r="AQ1211" s="86"/>
      <c r="AR1211" s="86"/>
      <c r="AS1211" s="86"/>
      <c r="AT1211" s="86"/>
      <c r="AU1211" s="86"/>
    </row>
    <row r="1212" spans="3:47" x14ac:dyDescent="0.2">
      <c r="C1212" s="18"/>
      <c r="D1212" s="18"/>
      <c r="Q1212" s="1"/>
      <c r="AA1212" s="86"/>
      <c r="AB1212" s="86"/>
      <c r="AC1212" s="86"/>
      <c r="AD1212" s="86"/>
      <c r="AE1212" s="86"/>
      <c r="AG1212" s="87"/>
      <c r="AN1212" s="86"/>
      <c r="AO1212" s="86"/>
      <c r="AP1212" s="86"/>
      <c r="AQ1212" s="86"/>
      <c r="AR1212" s="86"/>
      <c r="AS1212" s="86"/>
      <c r="AT1212" s="86"/>
      <c r="AU1212" s="86"/>
    </row>
    <row r="1213" spans="3:47" x14ac:dyDescent="0.2">
      <c r="C1213" s="18"/>
      <c r="D1213" s="18"/>
      <c r="Q1213" s="1"/>
      <c r="AA1213" s="86"/>
      <c r="AB1213" s="86"/>
      <c r="AC1213" s="86"/>
      <c r="AD1213" s="86"/>
      <c r="AE1213" s="86"/>
      <c r="AG1213" s="87"/>
      <c r="AN1213" s="86"/>
      <c r="AO1213" s="86"/>
      <c r="AP1213" s="86"/>
      <c r="AQ1213" s="86"/>
      <c r="AR1213" s="86"/>
      <c r="AS1213" s="86"/>
      <c r="AT1213" s="86"/>
      <c r="AU1213" s="86"/>
    </row>
    <row r="1214" spans="3:47" x14ac:dyDescent="0.2">
      <c r="C1214" s="18"/>
      <c r="D1214" s="18"/>
      <c r="Q1214" s="1"/>
      <c r="AA1214" s="86"/>
      <c r="AB1214" s="86"/>
      <c r="AC1214" s="86"/>
      <c r="AD1214" s="86"/>
      <c r="AE1214" s="86"/>
      <c r="AG1214" s="87"/>
      <c r="AN1214" s="86"/>
      <c r="AO1214" s="86"/>
      <c r="AP1214" s="86"/>
      <c r="AQ1214" s="86"/>
      <c r="AR1214" s="86"/>
      <c r="AS1214" s="86"/>
      <c r="AT1214" s="86"/>
      <c r="AU1214" s="86"/>
    </row>
    <row r="1215" spans="3:47" x14ac:dyDescent="0.2">
      <c r="C1215" s="18"/>
      <c r="D1215" s="18"/>
      <c r="Q1215" s="1"/>
      <c r="AA1215" s="86"/>
      <c r="AB1215" s="86"/>
      <c r="AC1215" s="86"/>
      <c r="AD1215" s="86"/>
      <c r="AE1215" s="86"/>
      <c r="AG1215" s="87"/>
      <c r="AN1215" s="86"/>
      <c r="AO1215" s="86"/>
      <c r="AP1215" s="86"/>
      <c r="AQ1215" s="86"/>
      <c r="AR1215" s="86"/>
      <c r="AS1215" s="86"/>
      <c r="AT1215" s="86"/>
      <c r="AU1215" s="86"/>
    </row>
    <row r="1216" spans="3:47" x14ac:dyDescent="0.2">
      <c r="C1216" s="18"/>
      <c r="D1216" s="18"/>
      <c r="Q1216" s="1"/>
      <c r="AA1216" s="86"/>
      <c r="AB1216" s="86"/>
      <c r="AC1216" s="86"/>
      <c r="AD1216" s="86"/>
      <c r="AE1216" s="86"/>
      <c r="AG1216" s="87"/>
      <c r="AN1216" s="86"/>
      <c r="AO1216" s="86"/>
      <c r="AP1216" s="86"/>
      <c r="AQ1216" s="86"/>
      <c r="AR1216" s="86"/>
      <c r="AS1216" s="86"/>
      <c r="AT1216" s="86"/>
      <c r="AU1216" s="86"/>
    </row>
    <row r="1217" spans="3:64" x14ac:dyDescent="0.2">
      <c r="C1217" s="18"/>
      <c r="D1217" s="18"/>
      <c r="Q1217" s="1"/>
      <c r="AA1217" s="86"/>
      <c r="AB1217" s="86"/>
      <c r="AC1217" s="86"/>
      <c r="AD1217" s="86"/>
      <c r="AE1217" s="86"/>
      <c r="AG1217" s="87"/>
      <c r="AN1217" s="86"/>
      <c r="AO1217" s="86"/>
      <c r="AP1217" s="86"/>
      <c r="AQ1217" s="86"/>
      <c r="AR1217" s="86"/>
      <c r="AS1217" s="86"/>
      <c r="AT1217" s="86"/>
      <c r="AU1217" s="86"/>
    </row>
    <row r="1218" spans="3:64" x14ac:dyDescent="0.2">
      <c r="C1218" s="18"/>
      <c r="D1218" s="18"/>
      <c r="Q1218" s="1"/>
      <c r="AA1218" s="86"/>
      <c r="AB1218" s="86"/>
      <c r="AC1218" s="86"/>
      <c r="AD1218" s="86"/>
      <c r="AE1218" s="86"/>
      <c r="AG1218" s="87"/>
      <c r="AN1218" s="86"/>
      <c r="AO1218" s="86"/>
      <c r="AP1218" s="86"/>
      <c r="AQ1218" s="86"/>
      <c r="AR1218" s="86"/>
      <c r="AS1218" s="86"/>
      <c r="AT1218" s="86"/>
      <c r="AU1218" s="86"/>
    </row>
    <row r="1219" spans="3:64" x14ac:dyDescent="0.2">
      <c r="C1219" s="18"/>
      <c r="D1219" s="18"/>
      <c r="Q1219" s="1"/>
      <c r="AA1219" s="86"/>
      <c r="AB1219" s="86"/>
      <c r="AC1219" s="86"/>
      <c r="AD1219" s="86"/>
      <c r="AE1219" s="86"/>
      <c r="AG1219" s="87"/>
      <c r="AN1219" s="86"/>
      <c r="AO1219" s="86"/>
      <c r="AP1219" s="86"/>
      <c r="AQ1219" s="86"/>
      <c r="AR1219" s="86"/>
      <c r="AS1219" s="86"/>
      <c r="AT1219" s="86"/>
      <c r="AU1219" s="86"/>
    </row>
    <row r="1220" spans="3:64" x14ac:dyDescent="0.2">
      <c r="C1220" s="18"/>
      <c r="D1220" s="18"/>
      <c r="Q1220" s="1"/>
      <c r="AA1220" s="86"/>
      <c r="AB1220" s="86"/>
      <c r="AC1220" s="86"/>
      <c r="AD1220" s="86"/>
      <c r="AE1220" s="86"/>
      <c r="AG1220" s="87"/>
      <c r="AN1220" s="86"/>
      <c r="AO1220" s="86"/>
      <c r="AP1220" s="86"/>
      <c r="AQ1220" s="86"/>
      <c r="AR1220" s="86"/>
      <c r="AS1220" s="86"/>
      <c r="AT1220" s="86"/>
      <c r="AU1220" s="86"/>
    </row>
    <row r="1221" spans="3:64" x14ac:dyDescent="0.2">
      <c r="C1221" s="18"/>
      <c r="D1221" s="18"/>
      <c r="Q1221" s="1"/>
      <c r="AA1221" s="86"/>
      <c r="AB1221" s="86"/>
      <c r="AC1221" s="86"/>
      <c r="AD1221" s="86"/>
      <c r="AE1221" s="86"/>
      <c r="AG1221" s="87"/>
      <c r="AN1221" s="86"/>
      <c r="AO1221" s="86"/>
      <c r="AP1221" s="86"/>
      <c r="AQ1221" s="86"/>
      <c r="AR1221" s="86"/>
      <c r="AS1221" s="86"/>
      <c r="AT1221" s="86"/>
      <c r="AU1221" s="86"/>
    </row>
    <row r="1222" spans="3:64" x14ac:dyDescent="0.2">
      <c r="C1222" s="18"/>
      <c r="D1222" s="18"/>
      <c r="Q1222" s="1"/>
      <c r="AA1222" s="86"/>
      <c r="AB1222" s="86"/>
      <c r="AC1222" s="86"/>
      <c r="AD1222" s="86"/>
      <c r="AE1222" s="86"/>
      <c r="AG1222" s="87"/>
      <c r="AN1222" s="86"/>
      <c r="AO1222" s="86"/>
      <c r="AP1222" s="86"/>
      <c r="AQ1222" s="86"/>
      <c r="AR1222" s="86"/>
      <c r="AS1222" s="86"/>
      <c r="AT1222" s="86"/>
      <c r="AU1222" s="86"/>
      <c r="AV1222" s="86"/>
      <c r="AW1222" s="86"/>
      <c r="AX1222" s="86"/>
      <c r="AY1222" s="86"/>
      <c r="AZ1222" s="86"/>
      <c r="BA1222" s="86"/>
      <c r="BB1222" s="86"/>
      <c r="BC1222" s="86"/>
      <c r="BD1222" s="86"/>
      <c r="BE1222" s="86"/>
      <c r="BF1222" s="86"/>
      <c r="BG1222" s="86"/>
      <c r="BH1222" s="86"/>
      <c r="BI1222" s="86"/>
      <c r="BJ1222" s="86"/>
      <c r="BK1222" s="86"/>
      <c r="BL1222" s="86"/>
    </row>
    <row r="1223" spans="3:64" x14ac:dyDescent="0.2">
      <c r="C1223" s="18"/>
      <c r="D1223" s="18"/>
      <c r="Q1223" s="1"/>
      <c r="AA1223" s="86"/>
      <c r="AB1223" s="86"/>
      <c r="AC1223" s="86"/>
      <c r="AD1223" s="86"/>
      <c r="AE1223" s="86"/>
      <c r="AG1223" s="87"/>
      <c r="AN1223" s="86"/>
      <c r="AO1223" s="86"/>
      <c r="AP1223" s="86"/>
      <c r="AQ1223" s="86"/>
      <c r="AR1223" s="86"/>
      <c r="AS1223" s="86"/>
      <c r="AT1223" s="86"/>
      <c r="AU1223" s="86"/>
    </row>
    <row r="1224" spans="3:64" x14ac:dyDescent="0.2">
      <c r="C1224" s="18"/>
      <c r="D1224" s="18"/>
      <c r="Q1224" s="1"/>
      <c r="AA1224" s="86"/>
      <c r="AB1224" s="86"/>
      <c r="AC1224" s="86"/>
      <c r="AD1224" s="86"/>
      <c r="AE1224" s="86"/>
      <c r="AG1224" s="87"/>
      <c r="AN1224" s="86"/>
      <c r="AO1224" s="86"/>
      <c r="AP1224" s="86"/>
      <c r="AQ1224" s="86"/>
      <c r="AR1224" s="86"/>
      <c r="AS1224" s="86"/>
      <c r="AT1224" s="86"/>
      <c r="AU1224" s="86"/>
    </row>
    <row r="1225" spans="3:64" x14ac:dyDescent="0.2">
      <c r="C1225" s="18"/>
      <c r="D1225" s="18"/>
      <c r="Q1225" s="1"/>
      <c r="AA1225" s="86"/>
      <c r="AB1225" s="86"/>
      <c r="AC1225" s="86"/>
      <c r="AD1225" s="86"/>
      <c r="AE1225" s="86"/>
      <c r="AG1225" s="87"/>
      <c r="AN1225" s="86"/>
      <c r="AO1225" s="86"/>
      <c r="AP1225" s="86"/>
      <c r="AQ1225" s="86"/>
      <c r="AR1225" s="86"/>
      <c r="AS1225" s="86"/>
      <c r="AT1225" s="86"/>
      <c r="AU1225" s="86"/>
    </row>
    <row r="1226" spans="3:64" x14ac:dyDescent="0.2">
      <c r="C1226" s="18"/>
      <c r="D1226" s="18"/>
      <c r="Q1226" s="1"/>
      <c r="AA1226" s="86"/>
      <c r="AB1226" s="86"/>
      <c r="AC1226" s="86"/>
      <c r="AD1226" s="86"/>
      <c r="AE1226" s="86"/>
      <c r="AG1226" s="87"/>
      <c r="AN1226" s="86"/>
      <c r="AO1226" s="86"/>
      <c r="AP1226" s="86"/>
      <c r="AQ1226" s="86"/>
      <c r="AR1226" s="86"/>
      <c r="AS1226" s="86"/>
      <c r="AT1226" s="86"/>
      <c r="AU1226" s="86"/>
    </row>
    <row r="1227" spans="3:64" x14ac:dyDescent="0.2">
      <c r="C1227" s="18"/>
      <c r="D1227" s="18"/>
      <c r="Q1227" s="1"/>
      <c r="AA1227" s="86"/>
      <c r="AB1227" s="86"/>
      <c r="AC1227" s="86"/>
      <c r="AD1227" s="86"/>
      <c r="AE1227" s="86"/>
      <c r="AG1227" s="87"/>
      <c r="AN1227" s="86"/>
      <c r="AO1227" s="86"/>
      <c r="AP1227" s="86"/>
      <c r="AQ1227" s="86"/>
      <c r="AR1227" s="86"/>
      <c r="AS1227" s="86"/>
      <c r="AT1227" s="86"/>
      <c r="AU1227" s="86"/>
    </row>
    <row r="1228" spans="3:64" x14ac:dyDescent="0.2">
      <c r="C1228" s="18"/>
      <c r="D1228" s="18"/>
      <c r="Q1228" s="1"/>
      <c r="AA1228" s="86"/>
      <c r="AB1228" s="86"/>
      <c r="AC1228" s="86"/>
      <c r="AD1228" s="86"/>
      <c r="AE1228" s="86"/>
      <c r="AG1228" s="87"/>
      <c r="AN1228" s="86"/>
      <c r="AO1228" s="86"/>
      <c r="AP1228" s="86"/>
      <c r="AQ1228" s="86"/>
      <c r="AR1228" s="86"/>
      <c r="AS1228" s="86"/>
      <c r="AT1228" s="86"/>
      <c r="AU1228" s="86"/>
    </row>
    <row r="1229" spans="3:64" x14ac:dyDescent="0.2">
      <c r="C1229" s="18"/>
      <c r="D1229" s="18"/>
      <c r="Q1229" s="1"/>
      <c r="AA1229" s="86"/>
      <c r="AB1229" s="86"/>
      <c r="AC1229" s="86"/>
      <c r="AD1229" s="86"/>
      <c r="AE1229" s="86"/>
      <c r="AG1229" s="87"/>
      <c r="AN1229" s="86"/>
      <c r="AO1229" s="86"/>
      <c r="AP1229" s="86"/>
      <c r="AQ1229" s="86"/>
      <c r="AR1229" s="86"/>
      <c r="AS1229" s="86"/>
      <c r="AT1229" s="86"/>
      <c r="AU1229" s="86"/>
    </row>
    <row r="1230" spans="3:64" x14ac:dyDescent="0.2">
      <c r="C1230" s="18"/>
      <c r="D1230" s="18"/>
      <c r="Q1230" s="1"/>
      <c r="AA1230" s="86"/>
      <c r="AB1230" s="86"/>
      <c r="AC1230" s="86"/>
      <c r="AD1230" s="86"/>
      <c r="AE1230" s="86"/>
      <c r="AG1230" s="87"/>
      <c r="AN1230" s="86"/>
      <c r="AO1230" s="86"/>
      <c r="AP1230" s="86"/>
      <c r="AQ1230" s="86"/>
      <c r="AR1230" s="86"/>
      <c r="AS1230" s="86"/>
      <c r="AT1230" s="86"/>
      <c r="AU1230" s="86"/>
    </row>
    <row r="1231" spans="3:64" x14ac:dyDescent="0.2">
      <c r="C1231" s="18"/>
      <c r="D1231" s="18"/>
      <c r="Q1231" s="1"/>
      <c r="AA1231" s="86"/>
      <c r="AB1231" s="86"/>
      <c r="AC1231" s="86"/>
      <c r="AD1231" s="86"/>
      <c r="AE1231" s="86"/>
      <c r="AG1231" s="87"/>
      <c r="AN1231" s="86"/>
      <c r="AO1231" s="86"/>
      <c r="AP1231" s="86"/>
      <c r="AQ1231" s="86"/>
      <c r="AR1231" s="86"/>
      <c r="AS1231" s="86"/>
      <c r="AT1231" s="86"/>
      <c r="AU1231" s="86"/>
    </row>
    <row r="1232" spans="3:64" x14ac:dyDescent="0.2">
      <c r="C1232" s="18"/>
      <c r="D1232" s="18"/>
      <c r="Q1232" s="1"/>
      <c r="AA1232" s="86"/>
      <c r="AB1232" s="86"/>
      <c r="AC1232" s="86"/>
      <c r="AD1232" s="86"/>
      <c r="AE1232" s="86"/>
      <c r="AG1232" s="87"/>
      <c r="AN1232" s="86"/>
      <c r="AO1232" s="86"/>
      <c r="AP1232" s="86"/>
      <c r="AQ1232" s="86"/>
      <c r="AR1232" s="86"/>
      <c r="AS1232" s="86"/>
      <c r="AT1232" s="86"/>
      <c r="AU1232" s="86"/>
    </row>
    <row r="1233" spans="3:64" x14ac:dyDescent="0.2">
      <c r="C1233" s="18"/>
      <c r="D1233" s="18"/>
      <c r="Q1233" s="1"/>
      <c r="AA1233" s="86"/>
      <c r="AB1233" s="86"/>
      <c r="AC1233" s="86"/>
      <c r="AD1233" s="86"/>
      <c r="AE1233" s="86"/>
      <c r="AG1233" s="87"/>
      <c r="AN1233" s="86"/>
      <c r="AO1233" s="86"/>
      <c r="AP1233" s="86"/>
      <c r="AQ1233" s="86"/>
      <c r="AR1233" s="86"/>
      <c r="AS1233" s="86"/>
      <c r="AT1233" s="86"/>
      <c r="AU1233" s="86"/>
    </row>
    <row r="1234" spans="3:64" x14ac:dyDescent="0.2">
      <c r="C1234" s="18"/>
      <c r="D1234" s="18"/>
      <c r="Q1234" s="1"/>
      <c r="AA1234" s="86"/>
      <c r="AB1234" s="86"/>
      <c r="AC1234" s="86"/>
      <c r="AD1234" s="86"/>
      <c r="AE1234" s="86"/>
      <c r="AG1234" s="87"/>
      <c r="AN1234" s="86"/>
      <c r="AO1234" s="86"/>
      <c r="AP1234" s="86"/>
      <c r="AQ1234" s="86"/>
      <c r="AR1234" s="86"/>
      <c r="AS1234" s="86"/>
      <c r="AT1234" s="86"/>
      <c r="AU1234" s="86"/>
    </row>
    <row r="1235" spans="3:64" x14ac:dyDescent="0.2">
      <c r="C1235" s="18"/>
      <c r="D1235" s="18"/>
      <c r="Q1235" s="1"/>
      <c r="AA1235" s="86"/>
      <c r="AB1235" s="86"/>
      <c r="AC1235" s="86"/>
      <c r="AD1235" s="86"/>
      <c r="AE1235" s="86"/>
      <c r="AG1235" s="87"/>
      <c r="AN1235" s="86"/>
      <c r="AO1235" s="86"/>
      <c r="AP1235" s="86"/>
      <c r="AQ1235" s="86"/>
      <c r="AR1235" s="86"/>
      <c r="AS1235" s="86"/>
      <c r="AT1235" s="86"/>
      <c r="AU1235" s="86"/>
    </row>
    <row r="1236" spans="3:64" x14ac:dyDescent="0.2">
      <c r="C1236" s="18"/>
      <c r="D1236" s="18"/>
      <c r="Q1236" s="1"/>
      <c r="AA1236" s="86"/>
      <c r="AB1236" s="86"/>
      <c r="AC1236" s="86"/>
      <c r="AD1236" s="86"/>
      <c r="AE1236" s="86"/>
      <c r="AG1236" s="87"/>
      <c r="AN1236" s="86"/>
      <c r="AO1236" s="86"/>
      <c r="AP1236" s="86"/>
      <c r="AQ1236" s="86"/>
      <c r="AR1236" s="86"/>
      <c r="AS1236" s="86"/>
      <c r="AT1236" s="86"/>
      <c r="AU1236" s="86"/>
    </row>
    <row r="1237" spans="3:64" x14ac:dyDescent="0.2">
      <c r="C1237" s="18"/>
      <c r="D1237" s="18"/>
      <c r="Q1237" s="1"/>
      <c r="AA1237" s="86"/>
      <c r="AB1237" s="86"/>
      <c r="AC1237" s="86"/>
      <c r="AD1237" s="86"/>
      <c r="AE1237" s="86"/>
      <c r="AG1237" s="87"/>
      <c r="AN1237" s="86"/>
      <c r="AO1237" s="86"/>
      <c r="AP1237" s="86"/>
      <c r="AQ1237" s="86"/>
      <c r="AR1237" s="86"/>
      <c r="AS1237" s="86"/>
      <c r="AT1237" s="86"/>
      <c r="AU1237" s="86"/>
    </row>
    <row r="1238" spans="3:64" x14ac:dyDescent="0.2">
      <c r="C1238" s="18"/>
      <c r="D1238" s="18"/>
      <c r="Q1238" s="1"/>
      <c r="AA1238" s="86"/>
      <c r="AB1238" s="86"/>
      <c r="AC1238" s="86"/>
      <c r="AD1238" s="86"/>
      <c r="AE1238" s="86"/>
      <c r="AG1238" s="87"/>
      <c r="AN1238" s="86"/>
      <c r="AO1238" s="86"/>
      <c r="AP1238" s="86"/>
      <c r="AQ1238" s="86"/>
      <c r="AR1238" s="86"/>
      <c r="AS1238" s="86"/>
      <c r="AT1238" s="86"/>
      <c r="AU1238" s="86"/>
    </row>
    <row r="1239" spans="3:64" x14ac:dyDescent="0.2">
      <c r="C1239" s="18"/>
      <c r="D1239" s="18"/>
      <c r="Q1239" s="1"/>
      <c r="AA1239" s="86"/>
      <c r="AB1239" s="86"/>
      <c r="AC1239" s="86"/>
      <c r="AD1239" s="86"/>
      <c r="AE1239" s="86"/>
      <c r="AG1239" s="87"/>
      <c r="AN1239" s="86"/>
      <c r="AO1239" s="86"/>
      <c r="AP1239" s="86"/>
      <c r="AQ1239" s="86"/>
      <c r="AR1239" s="86"/>
      <c r="AS1239" s="86"/>
      <c r="AT1239" s="86"/>
      <c r="AU1239" s="86"/>
      <c r="AV1239" s="86"/>
      <c r="AW1239" s="86"/>
      <c r="AX1239" s="86"/>
      <c r="AY1239" s="86"/>
      <c r="AZ1239" s="86"/>
      <c r="BA1239" s="86"/>
      <c r="BB1239" s="86"/>
      <c r="BC1239" s="86"/>
      <c r="BD1239" s="86"/>
      <c r="BE1239" s="86"/>
      <c r="BF1239" s="86"/>
      <c r="BG1239" s="86"/>
      <c r="BH1239" s="86"/>
      <c r="BI1239" s="86"/>
      <c r="BJ1239" s="86"/>
      <c r="BK1239" s="86"/>
      <c r="BL1239" s="86"/>
    </row>
    <row r="1240" spans="3:64" x14ac:dyDescent="0.2">
      <c r="C1240" s="18"/>
      <c r="D1240" s="18"/>
      <c r="Q1240" s="1"/>
      <c r="AA1240" s="86"/>
      <c r="AB1240" s="86"/>
      <c r="AC1240" s="86"/>
      <c r="AD1240" s="86"/>
      <c r="AE1240" s="86"/>
      <c r="AG1240" s="87"/>
      <c r="AN1240" s="86"/>
      <c r="AO1240" s="86"/>
      <c r="AP1240" s="86"/>
      <c r="AQ1240" s="86"/>
      <c r="AR1240" s="86"/>
      <c r="AS1240" s="86"/>
      <c r="AT1240" s="86"/>
      <c r="AU1240" s="86"/>
    </row>
    <row r="1241" spans="3:64" x14ac:dyDescent="0.2">
      <c r="C1241" s="18"/>
      <c r="D1241" s="18"/>
      <c r="Q1241" s="1"/>
      <c r="AA1241" s="86"/>
      <c r="AB1241" s="86"/>
      <c r="AC1241" s="86"/>
      <c r="AD1241" s="86"/>
      <c r="AE1241" s="86"/>
      <c r="AG1241" s="87"/>
      <c r="AN1241" s="86"/>
      <c r="AO1241" s="86"/>
      <c r="AP1241" s="86"/>
      <c r="AQ1241" s="86"/>
      <c r="AR1241" s="86"/>
      <c r="AS1241" s="86"/>
      <c r="AT1241" s="86"/>
      <c r="AU1241" s="86"/>
    </row>
    <row r="1242" spans="3:64" x14ac:dyDescent="0.2">
      <c r="C1242" s="18"/>
      <c r="D1242" s="18"/>
      <c r="Q1242" s="1"/>
      <c r="AA1242" s="86"/>
      <c r="AB1242" s="86"/>
      <c r="AC1242" s="86"/>
      <c r="AD1242" s="86"/>
      <c r="AE1242" s="86"/>
      <c r="AG1242" s="87"/>
      <c r="AN1242" s="86"/>
      <c r="AO1242" s="86"/>
      <c r="AP1242" s="86"/>
      <c r="AQ1242" s="86"/>
      <c r="AR1242" s="86"/>
      <c r="AS1242" s="86"/>
      <c r="AT1242" s="86"/>
      <c r="AU1242" s="86"/>
    </row>
    <row r="1243" spans="3:64" x14ac:dyDescent="0.2">
      <c r="C1243" s="18"/>
      <c r="D1243" s="18"/>
      <c r="Q1243" s="1"/>
      <c r="AA1243" s="86"/>
      <c r="AB1243" s="86"/>
      <c r="AC1243" s="86"/>
      <c r="AD1243" s="86"/>
      <c r="AE1243" s="86"/>
      <c r="AG1243" s="87"/>
      <c r="AN1243" s="86"/>
      <c r="AO1243" s="86"/>
      <c r="AP1243" s="86"/>
      <c r="AQ1243" s="86"/>
      <c r="AR1243" s="86"/>
      <c r="AS1243" s="86"/>
      <c r="AT1243" s="86"/>
      <c r="AU1243" s="86"/>
    </row>
    <row r="1244" spans="3:64" x14ac:dyDescent="0.2">
      <c r="C1244" s="18"/>
      <c r="D1244" s="18"/>
      <c r="Q1244" s="1"/>
      <c r="AA1244" s="86"/>
      <c r="AB1244" s="86"/>
      <c r="AC1244" s="86"/>
      <c r="AD1244" s="86"/>
      <c r="AE1244" s="86"/>
      <c r="AG1244" s="87"/>
      <c r="AN1244" s="86"/>
      <c r="AO1244" s="86"/>
      <c r="AP1244" s="86"/>
      <c r="AQ1244" s="86"/>
      <c r="AR1244" s="86"/>
      <c r="AS1244" s="86"/>
      <c r="AT1244" s="86"/>
      <c r="AU1244" s="86"/>
    </row>
    <row r="1245" spans="3:64" x14ac:dyDescent="0.2">
      <c r="C1245" s="18"/>
      <c r="D1245" s="18"/>
      <c r="Q1245" s="1"/>
      <c r="AA1245" s="86"/>
      <c r="AB1245" s="86"/>
      <c r="AC1245" s="86"/>
      <c r="AD1245" s="86"/>
      <c r="AE1245" s="86"/>
      <c r="AG1245" s="87"/>
      <c r="AN1245" s="86"/>
      <c r="AO1245" s="86"/>
      <c r="AP1245" s="86"/>
      <c r="AQ1245" s="86"/>
      <c r="AR1245" s="86"/>
      <c r="AS1245" s="86"/>
      <c r="AT1245" s="86"/>
      <c r="AU1245" s="86"/>
    </row>
    <row r="1246" spans="3:64" x14ac:dyDescent="0.2">
      <c r="C1246" s="18"/>
      <c r="D1246" s="18"/>
      <c r="Q1246" s="1"/>
      <c r="AA1246" s="86"/>
      <c r="AB1246" s="86"/>
      <c r="AC1246" s="86"/>
      <c r="AD1246" s="86"/>
      <c r="AE1246" s="86"/>
      <c r="AG1246" s="87"/>
      <c r="AN1246" s="86"/>
      <c r="AO1246" s="86"/>
      <c r="AP1246" s="86"/>
      <c r="AQ1246" s="86"/>
      <c r="AR1246" s="86"/>
      <c r="AS1246" s="86"/>
      <c r="AT1246" s="86"/>
      <c r="AU1246" s="86"/>
    </row>
    <row r="1247" spans="3:64" x14ac:dyDescent="0.2">
      <c r="C1247" s="18"/>
      <c r="D1247" s="18"/>
      <c r="Q1247" s="1"/>
      <c r="AA1247" s="86"/>
      <c r="AB1247" s="86"/>
      <c r="AC1247" s="86"/>
      <c r="AD1247" s="86"/>
      <c r="AE1247" s="86"/>
      <c r="AG1247" s="87"/>
      <c r="AN1247" s="86"/>
      <c r="AO1247" s="86"/>
      <c r="AP1247" s="86"/>
      <c r="AQ1247" s="86"/>
      <c r="AR1247" s="86"/>
      <c r="AS1247" s="86"/>
      <c r="AT1247" s="86"/>
      <c r="AU1247" s="86"/>
    </row>
    <row r="1248" spans="3:64" x14ac:dyDescent="0.2">
      <c r="C1248" s="18"/>
      <c r="D1248" s="18"/>
      <c r="Q1248" s="1"/>
      <c r="AA1248" s="86"/>
      <c r="AB1248" s="86"/>
      <c r="AC1248" s="86"/>
      <c r="AD1248" s="86"/>
      <c r="AE1248" s="86"/>
      <c r="AG1248" s="87"/>
      <c r="AN1248" s="86"/>
      <c r="AO1248" s="86"/>
      <c r="AP1248" s="86"/>
      <c r="AQ1248" s="86"/>
      <c r="AR1248" s="86"/>
      <c r="AS1248" s="86"/>
      <c r="AT1248" s="86"/>
      <c r="AU1248" s="86"/>
      <c r="AV1248" s="86"/>
      <c r="AW1248" s="86"/>
      <c r="AX1248" s="86"/>
      <c r="AY1248" s="86"/>
      <c r="AZ1248" s="86"/>
      <c r="BA1248" s="86"/>
      <c r="BB1248" s="86"/>
      <c r="BC1248" s="86"/>
      <c r="BD1248" s="86"/>
      <c r="BE1248" s="86"/>
      <c r="BF1248" s="86"/>
      <c r="BG1248" s="86"/>
      <c r="BH1248" s="86"/>
      <c r="BI1248" s="86"/>
      <c r="BJ1248" s="86"/>
      <c r="BK1248" s="86"/>
      <c r="BL1248" s="86"/>
    </row>
    <row r="1249" spans="3:47" x14ac:dyDescent="0.2">
      <c r="C1249" s="18"/>
      <c r="D1249" s="18"/>
      <c r="Q1249" s="1"/>
      <c r="AA1249" s="86"/>
      <c r="AB1249" s="86"/>
      <c r="AC1249" s="86"/>
      <c r="AD1249" s="86"/>
      <c r="AE1249" s="86"/>
      <c r="AG1249" s="87"/>
      <c r="AN1249" s="86"/>
      <c r="AO1249" s="86"/>
      <c r="AP1249" s="86"/>
      <c r="AQ1249" s="86"/>
      <c r="AR1249" s="86"/>
      <c r="AS1249" s="86"/>
      <c r="AT1249" s="86"/>
      <c r="AU1249" s="86"/>
    </row>
    <row r="1250" spans="3:47" x14ac:dyDescent="0.2">
      <c r="C1250" s="18"/>
      <c r="D1250" s="18"/>
      <c r="Q1250" s="1"/>
      <c r="AA1250" s="86"/>
      <c r="AB1250" s="86"/>
      <c r="AC1250" s="86"/>
      <c r="AD1250" s="86"/>
      <c r="AE1250" s="86"/>
      <c r="AG1250" s="87"/>
      <c r="AN1250" s="86"/>
      <c r="AO1250" s="86"/>
      <c r="AP1250" s="86"/>
      <c r="AQ1250" s="86"/>
      <c r="AR1250" s="86"/>
      <c r="AS1250" s="86"/>
      <c r="AT1250" s="86"/>
      <c r="AU1250" s="86"/>
    </row>
    <row r="1251" spans="3:47" x14ac:dyDescent="0.2">
      <c r="C1251" s="18"/>
      <c r="D1251" s="18"/>
      <c r="Q1251" s="1"/>
      <c r="AA1251" s="86"/>
      <c r="AB1251" s="86"/>
      <c r="AC1251" s="86"/>
      <c r="AD1251" s="86"/>
      <c r="AE1251" s="86"/>
      <c r="AG1251" s="87"/>
      <c r="AN1251" s="86"/>
      <c r="AO1251" s="86"/>
      <c r="AP1251" s="86"/>
      <c r="AQ1251" s="86"/>
      <c r="AR1251" s="86"/>
      <c r="AS1251" s="86"/>
      <c r="AT1251" s="86"/>
      <c r="AU1251" s="86"/>
    </row>
    <row r="1252" spans="3:47" x14ac:dyDescent="0.2">
      <c r="C1252" s="18"/>
      <c r="D1252" s="18"/>
      <c r="Q1252" s="1"/>
      <c r="AA1252" s="86"/>
      <c r="AB1252" s="86"/>
      <c r="AC1252" s="86"/>
      <c r="AD1252" s="86"/>
      <c r="AE1252" s="86"/>
      <c r="AG1252" s="87"/>
      <c r="AN1252" s="86"/>
      <c r="AO1252" s="86"/>
      <c r="AP1252" s="86"/>
      <c r="AQ1252" s="86"/>
      <c r="AR1252" s="86"/>
      <c r="AS1252" s="86"/>
      <c r="AT1252" s="86"/>
      <c r="AU1252" s="86"/>
    </row>
    <row r="1253" spans="3:47" x14ac:dyDescent="0.2">
      <c r="C1253" s="18"/>
      <c r="D1253" s="18"/>
      <c r="Q1253" s="1"/>
      <c r="AA1253" s="86"/>
      <c r="AB1253" s="86"/>
      <c r="AC1253" s="86"/>
      <c r="AD1253" s="86"/>
      <c r="AE1253" s="86"/>
      <c r="AG1253" s="87"/>
      <c r="AN1253" s="86"/>
      <c r="AO1253" s="86"/>
      <c r="AP1253" s="86"/>
      <c r="AQ1253" s="86"/>
      <c r="AR1253" s="86"/>
      <c r="AS1253" s="86"/>
      <c r="AT1253" s="86"/>
      <c r="AU1253" s="86"/>
    </row>
    <row r="1254" spans="3:47" x14ac:dyDescent="0.2">
      <c r="C1254" s="18"/>
      <c r="D1254" s="18"/>
      <c r="Q1254" s="1"/>
      <c r="AA1254" s="86"/>
      <c r="AB1254" s="86"/>
      <c r="AC1254" s="86"/>
      <c r="AD1254" s="86"/>
      <c r="AE1254" s="86"/>
      <c r="AG1254" s="87"/>
      <c r="AN1254" s="86"/>
      <c r="AO1254" s="86"/>
      <c r="AP1254" s="86"/>
      <c r="AQ1254" s="86"/>
      <c r="AR1254" s="86"/>
      <c r="AS1254" s="86"/>
      <c r="AT1254" s="86"/>
      <c r="AU1254" s="86"/>
    </row>
    <row r="1255" spans="3:47" x14ac:dyDescent="0.2">
      <c r="C1255" s="18"/>
      <c r="D1255" s="18"/>
      <c r="Q1255" s="1"/>
      <c r="AA1255" s="86"/>
      <c r="AB1255" s="86"/>
      <c r="AC1255" s="86"/>
      <c r="AD1255" s="86"/>
      <c r="AE1255" s="86"/>
      <c r="AG1255" s="87"/>
      <c r="AN1255" s="86"/>
      <c r="AO1255" s="86"/>
      <c r="AP1255" s="86"/>
      <c r="AQ1255" s="86"/>
      <c r="AR1255" s="86"/>
      <c r="AS1255" s="86"/>
      <c r="AT1255" s="86"/>
      <c r="AU1255" s="86"/>
    </row>
    <row r="1256" spans="3:47" x14ac:dyDescent="0.2">
      <c r="C1256" s="18"/>
      <c r="D1256" s="18"/>
      <c r="Q1256" s="1"/>
      <c r="AA1256" s="86"/>
      <c r="AB1256" s="86"/>
      <c r="AC1256" s="86"/>
      <c r="AD1256" s="86"/>
      <c r="AE1256" s="86"/>
      <c r="AG1256" s="87"/>
      <c r="AN1256" s="86"/>
      <c r="AO1256" s="86"/>
      <c r="AP1256" s="86"/>
      <c r="AQ1256" s="86"/>
      <c r="AR1256" s="86"/>
      <c r="AS1256" s="86"/>
      <c r="AT1256" s="86"/>
      <c r="AU1256" s="86"/>
    </row>
    <row r="1257" spans="3:47" x14ac:dyDescent="0.2">
      <c r="C1257" s="18"/>
      <c r="D1257" s="18"/>
      <c r="Q1257" s="1"/>
      <c r="AA1257" s="86"/>
      <c r="AB1257" s="86"/>
      <c r="AC1257" s="86"/>
      <c r="AD1257" s="86"/>
      <c r="AE1257" s="86"/>
      <c r="AG1257" s="87"/>
      <c r="AN1257" s="86"/>
      <c r="AO1257" s="86"/>
      <c r="AP1257" s="86"/>
      <c r="AQ1257" s="86"/>
      <c r="AR1257" s="86"/>
      <c r="AS1257" s="86"/>
      <c r="AT1257" s="86"/>
      <c r="AU1257" s="86"/>
    </row>
    <row r="1258" spans="3:47" x14ac:dyDescent="0.2">
      <c r="C1258" s="18"/>
      <c r="D1258" s="18"/>
      <c r="Q1258" s="1"/>
      <c r="AA1258" s="86"/>
      <c r="AB1258" s="86"/>
      <c r="AC1258" s="86"/>
      <c r="AD1258" s="86"/>
      <c r="AE1258" s="86"/>
      <c r="AG1258" s="87"/>
      <c r="AN1258" s="86"/>
      <c r="AO1258" s="86"/>
      <c r="AP1258" s="86"/>
      <c r="AQ1258" s="86"/>
      <c r="AR1258" s="86"/>
      <c r="AS1258" s="86"/>
      <c r="AT1258" s="86"/>
      <c r="AU1258" s="86"/>
    </row>
    <row r="1259" spans="3:47" x14ac:dyDescent="0.2">
      <c r="C1259" s="18"/>
      <c r="D1259" s="18"/>
      <c r="Q1259" s="1"/>
      <c r="AA1259" s="86"/>
      <c r="AB1259" s="86"/>
      <c r="AC1259" s="86"/>
      <c r="AD1259" s="86"/>
      <c r="AE1259" s="86"/>
      <c r="AG1259" s="87"/>
      <c r="AN1259" s="86"/>
      <c r="AO1259" s="86"/>
      <c r="AP1259" s="86"/>
      <c r="AQ1259" s="86"/>
      <c r="AR1259" s="86"/>
      <c r="AS1259" s="86"/>
      <c r="AT1259" s="86"/>
      <c r="AU1259" s="86"/>
    </row>
    <row r="1260" spans="3:47" x14ac:dyDescent="0.2">
      <c r="C1260" s="18"/>
      <c r="D1260" s="18"/>
      <c r="Q1260" s="1"/>
      <c r="AA1260" s="86"/>
      <c r="AB1260" s="86"/>
      <c r="AC1260" s="86"/>
      <c r="AD1260" s="86"/>
      <c r="AE1260" s="86"/>
      <c r="AG1260" s="87"/>
      <c r="AN1260" s="86"/>
      <c r="AO1260" s="86"/>
      <c r="AP1260" s="86"/>
      <c r="AQ1260" s="86"/>
      <c r="AR1260" s="86"/>
      <c r="AS1260" s="86"/>
      <c r="AT1260" s="86"/>
      <c r="AU1260" s="86"/>
    </row>
    <row r="1261" spans="3:47" x14ac:dyDescent="0.2">
      <c r="C1261" s="18"/>
      <c r="D1261" s="18"/>
      <c r="Q1261" s="1"/>
      <c r="AA1261" s="86"/>
      <c r="AB1261" s="86"/>
      <c r="AC1261" s="86"/>
      <c r="AD1261" s="86"/>
      <c r="AE1261" s="86"/>
      <c r="AG1261" s="87"/>
      <c r="AN1261" s="86"/>
      <c r="AO1261" s="86"/>
      <c r="AP1261" s="86"/>
      <c r="AQ1261" s="86"/>
      <c r="AR1261" s="86"/>
      <c r="AS1261" s="86"/>
      <c r="AT1261" s="86"/>
      <c r="AU1261" s="86"/>
    </row>
    <row r="1262" spans="3:47" x14ac:dyDescent="0.2">
      <c r="C1262" s="18"/>
      <c r="D1262" s="18"/>
      <c r="Q1262" s="1"/>
      <c r="AA1262" s="86"/>
      <c r="AB1262" s="86"/>
      <c r="AC1262" s="86"/>
      <c r="AD1262" s="86"/>
      <c r="AE1262" s="86"/>
      <c r="AG1262" s="87"/>
      <c r="AN1262" s="86"/>
      <c r="AO1262" s="86"/>
      <c r="AP1262" s="86"/>
      <c r="AQ1262" s="86"/>
      <c r="AR1262" s="86"/>
      <c r="AS1262" s="86"/>
      <c r="AT1262" s="86"/>
      <c r="AU1262" s="86"/>
    </row>
    <row r="1263" spans="3:47" x14ac:dyDescent="0.2">
      <c r="C1263" s="18"/>
      <c r="D1263" s="18"/>
      <c r="Q1263" s="1"/>
      <c r="AA1263" s="86"/>
      <c r="AB1263" s="86"/>
      <c r="AC1263" s="86"/>
      <c r="AD1263" s="86"/>
      <c r="AE1263" s="86"/>
      <c r="AG1263" s="87"/>
      <c r="AN1263" s="86"/>
      <c r="AO1263" s="86"/>
      <c r="AP1263" s="86"/>
      <c r="AQ1263" s="86"/>
      <c r="AR1263" s="86"/>
      <c r="AS1263" s="86"/>
      <c r="AT1263" s="86"/>
      <c r="AU1263" s="86"/>
    </row>
    <row r="1264" spans="3:47" x14ac:dyDescent="0.2">
      <c r="C1264" s="18"/>
      <c r="D1264" s="18"/>
      <c r="Q1264" s="1"/>
      <c r="AA1264" s="86"/>
      <c r="AB1264" s="86"/>
      <c r="AC1264" s="86"/>
      <c r="AD1264" s="86"/>
      <c r="AE1264" s="86"/>
      <c r="AG1264" s="87"/>
      <c r="AN1264" s="86"/>
      <c r="AO1264" s="86"/>
      <c r="AP1264" s="86"/>
      <c r="AQ1264" s="86"/>
      <c r="AR1264" s="86"/>
      <c r="AS1264" s="86"/>
      <c r="AT1264" s="86"/>
      <c r="AU1264" s="86"/>
    </row>
    <row r="1265" spans="3:47" x14ac:dyDescent="0.2">
      <c r="C1265" s="18"/>
      <c r="D1265" s="18"/>
      <c r="Q1265" s="1"/>
      <c r="AA1265" s="86"/>
      <c r="AB1265" s="86"/>
      <c r="AC1265" s="86"/>
      <c r="AD1265" s="86"/>
      <c r="AE1265" s="86"/>
      <c r="AG1265" s="87"/>
      <c r="AN1265" s="86"/>
      <c r="AO1265" s="86"/>
      <c r="AP1265" s="86"/>
      <c r="AQ1265" s="86"/>
      <c r="AR1265" s="86"/>
      <c r="AS1265" s="86"/>
      <c r="AT1265" s="86"/>
      <c r="AU1265" s="86"/>
    </row>
    <row r="1266" spans="3:47" x14ac:dyDescent="0.2">
      <c r="C1266" s="18"/>
      <c r="D1266" s="18"/>
      <c r="Q1266" s="1"/>
      <c r="AA1266" s="86"/>
      <c r="AB1266" s="86"/>
      <c r="AC1266" s="86"/>
      <c r="AD1266" s="86"/>
      <c r="AE1266" s="86"/>
      <c r="AG1266" s="87"/>
      <c r="AN1266" s="86"/>
      <c r="AO1266" s="86"/>
      <c r="AP1266" s="86"/>
      <c r="AQ1266" s="86"/>
      <c r="AR1266" s="86"/>
      <c r="AS1266" s="86"/>
      <c r="AT1266" s="86"/>
      <c r="AU1266" s="86"/>
    </row>
    <row r="1267" spans="3:47" x14ac:dyDescent="0.2">
      <c r="C1267" s="18"/>
      <c r="D1267" s="18"/>
      <c r="Q1267" s="1"/>
      <c r="AA1267" s="86"/>
      <c r="AB1267" s="86"/>
      <c r="AC1267" s="86"/>
      <c r="AD1267" s="86"/>
      <c r="AE1267" s="86"/>
      <c r="AG1267" s="87"/>
      <c r="AN1267" s="86"/>
      <c r="AO1267" s="86"/>
      <c r="AP1267" s="86"/>
      <c r="AQ1267" s="86"/>
      <c r="AR1267" s="86"/>
      <c r="AS1267" s="86"/>
      <c r="AT1267" s="86"/>
      <c r="AU1267" s="86"/>
    </row>
    <row r="1268" spans="3:47" x14ac:dyDescent="0.2">
      <c r="C1268" s="18"/>
      <c r="D1268" s="18"/>
      <c r="Q1268" s="1"/>
      <c r="AA1268" s="86"/>
      <c r="AB1268" s="86"/>
      <c r="AC1268" s="86"/>
      <c r="AD1268" s="86"/>
      <c r="AE1268" s="86"/>
      <c r="AG1268" s="87"/>
      <c r="AN1268" s="86"/>
      <c r="AO1268" s="86"/>
      <c r="AP1268" s="86"/>
      <c r="AQ1268" s="86"/>
      <c r="AR1268" s="86"/>
      <c r="AS1268" s="86"/>
      <c r="AT1268" s="86"/>
      <c r="AU1268" s="86"/>
    </row>
    <row r="1269" spans="3:47" x14ac:dyDescent="0.2">
      <c r="C1269" s="18"/>
      <c r="D1269" s="18"/>
      <c r="Q1269" s="1"/>
      <c r="AA1269" s="86"/>
      <c r="AB1269" s="86"/>
      <c r="AC1269" s="86"/>
      <c r="AD1269" s="86"/>
      <c r="AE1269" s="86"/>
      <c r="AG1269" s="87"/>
      <c r="AN1269" s="86"/>
      <c r="AO1269" s="86"/>
      <c r="AP1269" s="86"/>
      <c r="AQ1269" s="86"/>
      <c r="AR1269" s="86"/>
      <c r="AS1269" s="86"/>
      <c r="AT1269" s="86"/>
      <c r="AU1269" s="86"/>
    </row>
    <row r="1270" spans="3:47" x14ac:dyDescent="0.2">
      <c r="C1270" s="18"/>
      <c r="D1270" s="18"/>
      <c r="Q1270" s="1"/>
      <c r="AA1270" s="86"/>
      <c r="AB1270" s="86"/>
      <c r="AC1270" s="86"/>
      <c r="AD1270" s="86"/>
      <c r="AE1270" s="86"/>
      <c r="AG1270" s="87"/>
      <c r="AN1270" s="86"/>
      <c r="AO1270" s="86"/>
      <c r="AP1270" s="86"/>
      <c r="AQ1270" s="86"/>
      <c r="AR1270" s="86"/>
      <c r="AS1270" s="86"/>
      <c r="AT1270" s="86"/>
      <c r="AU1270" s="86"/>
    </row>
    <row r="1271" spans="3:47" x14ac:dyDescent="0.2">
      <c r="C1271" s="18"/>
      <c r="D1271" s="18"/>
      <c r="Q1271" s="1"/>
      <c r="AA1271" s="86"/>
      <c r="AB1271" s="86"/>
      <c r="AC1271" s="86"/>
      <c r="AD1271" s="86"/>
      <c r="AE1271" s="86"/>
      <c r="AG1271" s="87"/>
      <c r="AN1271" s="86"/>
      <c r="AO1271" s="86"/>
      <c r="AP1271" s="86"/>
      <c r="AQ1271" s="86"/>
      <c r="AR1271" s="86"/>
      <c r="AS1271" s="86"/>
      <c r="AT1271" s="86"/>
      <c r="AU1271" s="86"/>
    </row>
    <row r="1272" spans="3:47" x14ac:dyDescent="0.2">
      <c r="C1272" s="18"/>
      <c r="D1272" s="18"/>
      <c r="Q1272" s="1"/>
      <c r="AA1272" s="86"/>
      <c r="AB1272" s="86"/>
      <c r="AC1272" s="86"/>
      <c r="AD1272" s="86"/>
      <c r="AE1272" s="86"/>
      <c r="AG1272" s="87"/>
      <c r="AN1272" s="86"/>
      <c r="AO1272" s="86"/>
      <c r="AP1272" s="86"/>
      <c r="AQ1272" s="86"/>
      <c r="AR1272" s="86"/>
      <c r="AS1272" s="86"/>
      <c r="AT1272" s="86"/>
      <c r="AU1272" s="86"/>
    </row>
    <row r="1273" spans="3:47" x14ac:dyDescent="0.2">
      <c r="C1273" s="18"/>
      <c r="D1273" s="18"/>
      <c r="Q1273" s="1"/>
      <c r="AA1273" s="86"/>
      <c r="AB1273" s="86"/>
      <c r="AC1273" s="86"/>
      <c r="AD1273" s="86"/>
      <c r="AE1273" s="86"/>
      <c r="AG1273" s="87"/>
      <c r="AN1273" s="86"/>
      <c r="AO1273" s="86"/>
      <c r="AP1273" s="86"/>
      <c r="AQ1273" s="86"/>
      <c r="AR1273" s="86"/>
      <c r="AS1273" s="86"/>
      <c r="AT1273" s="86"/>
      <c r="AU1273" s="86"/>
    </row>
    <row r="1274" spans="3:47" x14ac:dyDescent="0.2">
      <c r="C1274" s="18"/>
      <c r="D1274" s="18"/>
      <c r="Q1274" s="1"/>
      <c r="AA1274" s="86"/>
      <c r="AB1274" s="86"/>
      <c r="AC1274" s="86"/>
      <c r="AD1274" s="86"/>
      <c r="AE1274" s="86"/>
      <c r="AG1274" s="87"/>
      <c r="AN1274" s="86"/>
      <c r="AO1274" s="86"/>
      <c r="AP1274" s="86"/>
      <c r="AQ1274" s="86"/>
      <c r="AR1274" s="86"/>
      <c r="AS1274" s="86"/>
      <c r="AT1274" s="86"/>
      <c r="AU1274" s="86"/>
    </row>
    <row r="1275" spans="3:47" x14ac:dyDescent="0.2">
      <c r="C1275" s="18"/>
      <c r="D1275" s="18"/>
      <c r="Q1275" s="1"/>
      <c r="AA1275" s="86"/>
      <c r="AB1275" s="86"/>
      <c r="AC1275" s="86"/>
      <c r="AD1275" s="86"/>
      <c r="AE1275" s="86"/>
      <c r="AG1275" s="87"/>
      <c r="AN1275" s="86"/>
      <c r="AO1275" s="86"/>
      <c r="AP1275" s="86"/>
      <c r="AQ1275" s="86"/>
      <c r="AR1275" s="86"/>
      <c r="AS1275" s="86"/>
      <c r="AT1275" s="86"/>
      <c r="AU1275" s="86"/>
    </row>
    <row r="1276" spans="3:47" x14ac:dyDescent="0.2">
      <c r="C1276" s="18"/>
      <c r="D1276" s="18"/>
      <c r="Q1276" s="1"/>
      <c r="AA1276" s="86"/>
      <c r="AB1276" s="86"/>
      <c r="AC1276" s="86"/>
      <c r="AD1276" s="86"/>
      <c r="AE1276" s="86"/>
      <c r="AG1276" s="87"/>
      <c r="AN1276" s="86"/>
      <c r="AO1276" s="86"/>
      <c r="AP1276" s="86"/>
      <c r="AQ1276" s="86"/>
      <c r="AR1276" s="86"/>
      <c r="AS1276" s="86"/>
      <c r="AT1276" s="86"/>
      <c r="AU1276" s="86"/>
    </row>
    <row r="1277" spans="3:47" x14ac:dyDescent="0.2">
      <c r="C1277" s="18"/>
      <c r="D1277" s="18"/>
      <c r="Q1277" s="1"/>
      <c r="AA1277" s="86"/>
      <c r="AB1277" s="86"/>
      <c r="AC1277" s="86"/>
      <c r="AD1277" s="86"/>
      <c r="AE1277" s="86"/>
      <c r="AG1277" s="87"/>
      <c r="AN1277" s="86"/>
      <c r="AO1277" s="86"/>
      <c r="AP1277" s="86"/>
      <c r="AQ1277" s="86"/>
      <c r="AR1277" s="86"/>
      <c r="AS1277" s="86"/>
      <c r="AT1277" s="86"/>
      <c r="AU1277" s="86"/>
    </row>
    <row r="1278" spans="3:47" x14ac:dyDescent="0.2">
      <c r="C1278" s="18"/>
      <c r="D1278" s="18"/>
      <c r="Q1278" s="1"/>
      <c r="AA1278" s="86"/>
      <c r="AB1278" s="86"/>
      <c r="AC1278" s="86"/>
      <c r="AD1278" s="86"/>
      <c r="AE1278" s="86"/>
      <c r="AG1278" s="87"/>
      <c r="AN1278" s="86"/>
      <c r="AO1278" s="86"/>
      <c r="AP1278" s="86"/>
      <c r="AQ1278" s="86"/>
      <c r="AR1278" s="86"/>
      <c r="AS1278" s="86"/>
      <c r="AT1278" s="86"/>
      <c r="AU1278" s="86"/>
    </row>
    <row r="1279" spans="3:47" x14ac:dyDescent="0.2">
      <c r="C1279" s="18"/>
      <c r="D1279" s="18"/>
      <c r="Q1279" s="1"/>
      <c r="AA1279" s="86"/>
      <c r="AB1279" s="86"/>
      <c r="AC1279" s="86"/>
      <c r="AD1279" s="86"/>
      <c r="AE1279" s="86"/>
      <c r="AG1279" s="87"/>
      <c r="AN1279" s="86"/>
      <c r="AO1279" s="86"/>
      <c r="AP1279" s="86"/>
      <c r="AQ1279" s="86"/>
      <c r="AR1279" s="86"/>
      <c r="AS1279" s="86"/>
      <c r="AT1279" s="86"/>
      <c r="AU1279" s="86"/>
    </row>
    <row r="1280" spans="3:47" x14ac:dyDescent="0.2">
      <c r="C1280" s="18"/>
      <c r="D1280" s="18"/>
      <c r="Q1280" s="1"/>
      <c r="AA1280" s="86"/>
      <c r="AB1280" s="86"/>
      <c r="AC1280" s="86"/>
      <c r="AD1280" s="86"/>
      <c r="AE1280" s="86"/>
      <c r="AG1280" s="87"/>
      <c r="AN1280" s="86"/>
      <c r="AO1280" s="86"/>
      <c r="AP1280" s="86"/>
      <c r="AQ1280" s="86"/>
      <c r="AR1280" s="86"/>
      <c r="AS1280" s="86"/>
      <c r="AT1280" s="86"/>
      <c r="AU1280" s="86"/>
    </row>
    <row r="1281" spans="3:64" x14ac:dyDescent="0.2">
      <c r="C1281" s="18"/>
      <c r="D1281" s="18"/>
      <c r="Q1281" s="1"/>
      <c r="AA1281" s="86"/>
      <c r="AB1281" s="86"/>
      <c r="AC1281" s="86"/>
      <c r="AD1281" s="86"/>
      <c r="AE1281" s="86"/>
      <c r="AG1281" s="87"/>
      <c r="AN1281" s="86"/>
      <c r="AO1281" s="86"/>
      <c r="AP1281" s="86"/>
      <c r="AQ1281" s="86"/>
      <c r="AR1281" s="86"/>
      <c r="AS1281" s="86"/>
      <c r="AT1281" s="86"/>
      <c r="AU1281" s="86"/>
      <c r="AV1281" s="86"/>
      <c r="AW1281" s="86"/>
      <c r="AX1281" s="86"/>
      <c r="AY1281" s="86"/>
      <c r="AZ1281" s="86"/>
      <c r="BA1281" s="86"/>
      <c r="BB1281" s="86"/>
      <c r="BC1281" s="86"/>
      <c r="BD1281" s="86"/>
      <c r="BE1281" s="86"/>
      <c r="BF1281" s="86"/>
      <c r="BG1281" s="86"/>
      <c r="BH1281" s="86"/>
      <c r="BI1281" s="86"/>
      <c r="BJ1281" s="86"/>
      <c r="BK1281" s="86"/>
      <c r="BL1281" s="86"/>
    </row>
    <row r="1282" spans="3:64" x14ac:dyDescent="0.2">
      <c r="C1282" s="18"/>
      <c r="D1282" s="18"/>
      <c r="Q1282" s="1"/>
      <c r="AA1282" s="86"/>
      <c r="AB1282" s="86"/>
      <c r="AC1282" s="86"/>
      <c r="AD1282" s="86"/>
      <c r="AE1282" s="86"/>
      <c r="AG1282" s="87"/>
      <c r="AN1282" s="86"/>
      <c r="AO1282" s="86"/>
      <c r="AP1282" s="86"/>
      <c r="AQ1282" s="86"/>
      <c r="AR1282" s="86"/>
      <c r="AS1282" s="86"/>
      <c r="AT1282" s="86"/>
      <c r="AU1282" s="86"/>
    </row>
    <row r="1283" spans="3:64" x14ac:dyDescent="0.2">
      <c r="C1283" s="18"/>
      <c r="D1283" s="18"/>
      <c r="Q1283" s="1"/>
      <c r="AA1283" s="86"/>
      <c r="AB1283" s="86"/>
      <c r="AC1283" s="86"/>
      <c r="AD1283" s="86"/>
      <c r="AE1283" s="86"/>
      <c r="AG1283" s="87"/>
      <c r="AN1283" s="86"/>
      <c r="AO1283" s="86"/>
      <c r="AP1283" s="86"/>
      <c r="AQ1283" s="86"/>
      <c r="AR1283" s="86"/>
      <c r="AS1283" s="86"/>
      <c r="AT1283" s="86"/>
      <c r="AU1283" s="86"/>
      <c r="AV1283" s="86"/>
      <c r="AW1283" s="86"/>
      <c r="AX1283" s="86"/>
      <c r="AY1283" s="86"/>
      <c r="AZ1283" s="86"/>
      <c r="BA1283" s="86"/>
      <c r="BB1283" s="86"/>
      <c r="BC1283" s="86"/>
      <c r="BD1283" s="86"/>
      <c r="BE1283" s="86"/>
      <c r="BF1283" s="86"/>
      <c r="BG1283" s="86"/>
      <c r="BH1283" s="86"/>
      <c r="BI1283" s="86"/>
      <c r="BJ1283" s="86"/>
      <c r="BK1283" s="86"/>
      <c r="BL1283" s="86"/>
    </row>
    <row r="1284" spans="3:64" x14ac:dyDescent="0.2">
      <c r="C1284" s="18"/>
      <c r="D1284" s="18"/>
      <c r="Q1284" s="1"/>
      <c r="AA1284" s="86"/>
      <c r="AB1284" s="86"/>
      <c r="AC1284" s="86"/>
      <c r="AD1284" s="86"/>
      <c r="AE1284" s="86"/>
      <c r="AG1284" s="87"/>
      <c r="AN1284" s="86"/>
      <c r="AO1284" s="86"/>
      <c r="AP1284" s="86"/>
      <c r="AQ1284" s="86"/>
      <c r="AR1284" s="86"/>
      <c r="AS1284" s="86"/>
      <c r="AT1284" s="86"/>
      <c r="AU1284" s="86"/>
    </row>
    <row r="1285" spans="3:64" x14ac:dyDescent="0.2">
      <c r="C1285" s="18"/>
      <c r="D1285" s="18"/>
      <c r="Q1285" s="1"/>
      <c r="AA1285" s="86"/>
      <c r="AB1285" s="86"/>
      <c r="AC1285" s="86"/>
      <c r="AD1285" s="86"/>
      <c r="AE1285" s="86"/>
      <c r="AG1285" s="87"/>
      <c r="AN1285" s="86"/>
      <c r="AO1285" s="86"/>
      <c r="AP1285" s="86"/>
      <c r="AQ1285" s="86"/>
      <c r="AR1285" s="86"/>
      <c r="AS1285" s="86"/>
      <c r="AT1285" s="86"/>
      <c r="AU1285" s="86"/>
      <c r="AV1285" s="86"/>
    </row>
    <row r="1286" spans="3:64" x14ac:dyDescent="0.2">
      <c r="C1286" s="18"/>
      <c r="D1286" s="18"/>
      <c r="Q1286" s="1"/>
      <c r="AA1286" s="86"/>
      <c r="AB1286" s="86"/>
      <c r="AC1286" s="86"/>
      <c r="AD1286" s="86"/>
      <c r="AE1286" s="86"/>
      <c r="AG1286" s="87"/>
      <c r="AN1286" s="86"/>
      <c r="AO1286" s="86"/>
      <c r="AP1286" s="86"/>
      <c r="AQ1286" s="86"/>
      <c r="AR1286" s="86"/>
      <c r="AS1286" s="86"/>
      <c r="AT1286" s="86"/>
      <c r="AU1286" s="86"/>
    </row>
    <row r="1287" spans="3:64" x14ac:dyDescent="0.2">
      <c r="C1287" s="18"/>
      <c r="D1287" s="18"/>
      <c r="Q1287" s="1"/>
      <c r="AA1287" s="86"/>
      <c r="AB1287" s="86"/>
      <c r="AC1287" s="86"/>
      <c r="AD1287" s="86"/>
      <c r="AE1287" s="86"/>
      <c r="AG1287" s="87"/>
      <c r="AN1287" s="86"/>
      <c r="AO1287" s="86"/>
      <c r="AP1287" s="86"/>
      <c r="AQ1287" s="86"/>
      <c r="AR1287" s="86"/>
      <c r="AS1287" s="86"/>
      <c r="AT1287" s="86"/>
      <c r="AU1287" s="86"/>
      <c r="AV1287" s="86"/>
      <c r="AW1287" s="86"/>
      <c r="AX1287" s="86"/>
      <c r="AY1287" s="86"/>
      <c r="AZ1287" s="86"/>
      <c r="BA1287" s="86"/>
      <c r="BB1287" s="86"/>
      <c r="BC1287" s="86"/>
      <c r="BD1287" s="86"/>
      <c r="BE1287" s="86"/>
      <c r="BF1287" s="86"/>
      <c r="BG1287" s="86"/>
      <c r="BH1287" s="86"/>
      <c r="BI1287" s="86"/>
      <c r="BJ1287" s="86"/>
      <c r="BK1287" s="86"/>
      <c r="BL1287" s="86"/>
    </row>
    <row r="1288" spans="3:64" x14ac:dyDescent="0.2">
      <c r="C1288" s="18"/>
      <c r="D1288" s="18"/>
      <c r="Q1288" s="1"/>
      <c r="AA1288" s="86"/>
      <c r="AB1288" s="86"/>
      <c r="AC1288" s="86"/>
      <c r="AD1288" s="86"/>
      <c r="AE1288" s="86"/>
      <c r="AG1288" s="87"/>
      <c r="AN1288" s="86"/>
      <c r="AO1288" s="86"/>
      <c r="AP1288" s="86"/>
      <c r="AQ1288" s="86"/>
      <c r="AR1288" s="86"/>
      <c r="AS1288" s="86"/>
      <c r="AT1288" s="86"/>
      <c r="AU1288" s="86"/>
    </row>
    <row r="1289" spans="3:64" x14ac:dyDescent="0.2">
      <c r="C1289" s="18"/>
      <c r="D1289" s="18"/>
      <c r="Q1289" s="1"/>
      <c r="AA1289" s="86"/>
      <c r="AB1289" s="86"/>
      <c r="AC1289" s="86"/>
      <c r="AD1289" s="86"/>
      <c r="AE1289" s="86"/>
      <c r="AG1289" s="87"/>
      <c r="AN1289" s="86"/>
      <c r="AO1289" s="86"/>
      <c r="AP1289" s="86"/>
      <c r="AQ1289" s="86"/>
      <c r="AR1289" s="86"/>
      <c r="AS1289" s="86"/>
      <c r="AT1289" s="86"/>
      <c r="AU1289" s="86"/>
    </row>
    <row r="1290" spans="3:64" x14ac:dyDescent="0.2">
      <c r="C1290" s="18"/>
      <c r="D1290" s="18"/>
      <c r="Q1290" s="1"/>
      <c r="AA1290" s="86"/>
      <c r="AB1290" s="86"/>
      <c r="AC1290" s="86"/>
      <c r="AD1290" s="86"/>
      <c r="AE1290" s="86"/>
      <c r="AG1290" s="87"/>
      <c r="AN1290" s="86"/>
      <c r="AO1290" s="86"/>
      <c r="AP1290" s="86"/>
      <c r="AQ1290" s="86"/>
      <c r="AR1290" s="86"/>
      <c r="AS1290" s="86"/>
      <c r="AT1290" s="86"/>
      <c r="AU1290" s="86"/>
    </row>
    <row r="1291" spans="3:64" x14ac:dyDescent="0.2">
      <c r="C1291" s="18"/>
      <c r="D1291" s="18"/>
      <c r="Q1291" s="1"/>
      <c r="AA1291" s="86"/>
      <c r="AB1291" s="86"/>
      <c r="AC1291" s="86"/>
      <c r="AD1291" s="86"/>
      <c r="AE1291" s="86"/>
      <c r="AG1291" s="87"/>
      <c r="AN1291" s="86"/>
      <c r="AO1291" s="86"/>
      <c r="AP1291" s="86"/>
      <c r="AQ1291" s="86"/>
      <c r="AR1291" s="86"/>
      <c r="AS1291" s="86"/>
      <c r="AT1291" s="86"/>
      <c r="AU1291" s="86"/>
      <c r="AV1291" s="86"/>
    </row>
    <row r="1292" spans="3:64" x14ac:dyDescent="0.2">
      <c r="C1292" s="18"/>
      <c r="D1292" s="18"/>
      <c r="Q1292" s="1"/>
      <c r="AA1292" s="86"/>
      <c r="AB1292" s="86"/>
      <c r="AC1292" s="86"/>
      <c r="AD1292" s="86"/>
      <c r="AE1292" s="86"/>
      <c r="AG1292" s="87"/>
      <c r="AN1292" s="86"/>
      <c r="AO1292" s="86"/>
      <c r="AP1292" s="86"/>
      <c r="AQ1292" s="86"/>
      <c r="AR1292" s="86"/>
      <c r="AS1292" s="86"/>
      <c r="AT1292" s="86"/>
      <c r="AU1292" s="86"/>
    </row>
    <row r="1293" spans="3:64" x14ac:dyDescent="0.2">
      <c r="C1293" s="18"/>
      <c r="D1293" s="18"/>
      <c r="Q1293" s="1"/>
      <c r="AA1293" s="86"/>
      <c r="AB1293" s="86"/>
      <c r="AC1293" s="86"/>
      <c r="AD1293" s="86"/>
      <c r="AE1293" s="86"/>
      <c r="AG1293" s="87"/>
      <c r="AN1293" s="86"/>
      <c r="AO1293" s="86"/>
      <c r="AP1293" s="86"/>
      <c r="AQ1293" s="86"/>
      <c r="AR1293" s="86"/>
      <c r="AS1293" s="86"/>
      <c r="AT1293" s="86"/>
      <c r="AU1293" s="86"/>
    </row>
    <row r="1294" spans="3:64" x14ac:dyDescent="0.2">
      <c r="C1294" s="18"/>
      <c r="D1294" s="18"/>
      <c r="Q1294" s="1"/>
      <c r="AA1294" s="86"/>
      <c r="AB1294" s="86"/>
      <c r="AC1294" s="86"/>
      <c r="AD1294" s="86"/>
      <c r="AE1294" s="86"/>
      <c r="AG1294" s="87"/>
      <c r="AN1294" s="86"/>
      <c r="AO1294" s="86"/>
      <c r="AP1294" s="86"/>
      <c r="AQ1294" s="86"/>
      <c r="AR1294" s="86"/>
      <c r="AS1294" s="86"/>
      <c r="AT1294" s="86"/>
      <c r="AU1294" s="86"/>
    </row>
    <row r="1295" spans="3:64" x14ac:dyDescent="0.2">
      <c r="C1295" s="18"/>
      <c r="D1295" s="18"/>
      <c r="Q1295" s="1"/>
      <c r="AA1295" s="86"/>
      <c r="AB1295" s="86"/>
      <c r="AC1295" s="86"/>
      <c r="AD1295" s="86"/>
      <c r="AE1295" s="86"/>
      <c r="AG1295" s="87"/>
      <c r="AN1295" s="86"/>
      <c r="AO1295" s="86"/>
      <c r="AP1295" s="86"/>
      <c r="AQ1295" s="86"/>
      <c r="AR1295" s="86"/>
      <c r="AS1295" s="86"/>
      <c r="AT1295" s="86"/>
      <c r="AU1295" s="86"/>
    </row>
    <row r="1296" spans="3:64" x14ac:dyDescent="0.2">
      <c r="C1296" s="18"/>
      <c r="D1296" s="18"/>
      <c r="Q1296" s="1"/>
      <c r="AA1296" s="86"/>
      <c r="AB1296" s="86"/>
      <c r="AC1296" s="86"/>
      <c r="AD1296" s="86"/>
      <c r="AE1296" s="86"/>
      <c r="AG1296" s="87"/>
      <c r="AN1296" s="86"/>
      <c r="AO1296" s="86"/>
      <c r="AP1296" s="86"/>
      <c r="AQ1296" s="86"/>
      <c r="AR1296" s="86"/>
      <c r="AS1296" s="86"/>
      <c r="AT1296" s="86"/>
      <c r="AU1296" s="86"/>
    </row>
    <row r="1297" spans="3:47" x14ac:dyDescent="0.2">
      <c r="C1297" s="18"/>
      <c r="D1297" s="18"/>
      <c r="Q1297" s="1"/>
      <c r="AA1297" s="86"/>
      <c r="AB1297" s="86"/>
      <c r="AC1297" s="86"/>
      <c r="AD1297" s="86"/>
      <c r="AE1297" s="86"/>
      <c r="AG1297" s="87"/>
      <c r="AN1297" s="86"/>
      <c r="AO1297" s="86"/>
      <c r="AP1297" s="86"/>
      <c r="AQ1297" s="86"/>
      <c r="AR1297" s="86"/>
      <c r="AS1297" s="86"/>
      <c r="AT1297" s="86"/>
      <c r="AU1297" s="86"/>
    </row>
    <row r="1298" spans="3:47" x14ac:dyDescent="0.2">
      <c r="C1298" s="18"/>
      <c r="D1298" s="18"/>
      <c r="Q1298" s="1"/>
      <c r="AA1298" s="86"/>
      <c r="AB1298" s="86"/>
      <c r="AC1298" s="86"/>
      <c r="AD1298" s="86"/>
      <c r="AE1298" s="86"/>
      <c r="AG1298" s="87"/>
      <c r="AN1298" s="86"/>
      <c r="AO1298" s="86"/>
      <c r="AP1298" s="86"/>
      <c r="AQ1298" s="86"/>
      <c r="AR1298" s="86"/>
      <c r="AS1298" s="86"/>
      <c r="AT1298" s="86"/>
      <c r="AU1298" s="86"/>
    </row>
    <row r="1299" spans="3:47" x14ac:dyDescent="0.2">
      <c r="C1299" s="18"/>
      <c r="D1299" s="18"/>
      <c r="Q1299" s="1"/>
      <c r="AA1299" s="86"/>
      <c r="AB1299" s="86"/>
      <c r="AC1299" s="86"/>
      <c r="AD1299" s="86"/>
      <c r="AE1299" s="86"/>
      <c r="AG1299" s="87"/>
      <c r="AN1299" s="86"/>
      <c r="AO1299" s="86"/>
      <c r="AP1299" s="86"/>
      <c r="AQ1299" s="86"/>
      <c r="AR1299" s="86"/>
      <c r="AS1299" s="86"/>
      <c r="AT1299" s="86"/>
      <c r="AU1299" s="86"/>
    </row>
    <row r="1300" spans="3:47" x14ac:dyDescent="0.2">
      <c r="C1300" s="18"/>
      <c r="D1300" s="18"/>
      <c r="Q1300" s="1"/>
      <c r="AA1300" s="86"/>
      <c r="AB1300" s="86"/>
      <c r="AC1300" s="86"/>
      <c r="AD1300" s="86"/>
      <c r="AE1300" s="86"/>
      <c r="AG1300" s="87"/>
      <c r="AN1300" s="86"/>
      <c r="AO1300" s="86"/>
      <c r="AP1300" s="86"/>
      <c r="AQ1300" s="86"/>
      <c r="AR1300" s="86"/>
      <c r="AS1300" s="86"/>
      <c r="AT1300" s="86"/>
      <c r="AU1300" s="86"/>
    </row>
    <row r="1301" spans="3:47" x14ac:dyDescent="0.2">
      <c r="C1301" s="18"/>
      <c r="D1301" s="18"/>
      <c r="Q1301" s="1"/>
      <c r="AA1301" s="86"/>
      <c r="AB1301" s="86"/>
      <c r="AC1301" s="86"/>
      <c r="AD1301" s="86"/>
      <c r="AE1301" s="86"/>
      <c r="AG1301" s="87"/>
      <c r="AN1301" s="86"/>
      <c r="AO1301" s="86"/>
      <c r="AP1301" s="86"/>
      <c r="AQ1301" s="86"/>
      <c r="AR1301" s="86"/>
      <c r="AS1301" s="86"/>
      <c r="AT1301" s="86"/>
      <c r="AU1301" s="86"/>
    </row>
    <row r="1302" spans="3:47" x14ac:dyDescent="0.2">
      <c r="C1302" s="18"/>
      <c r="D1302" s="18"/>
      <c r="Q1302" s="1"/>
      <c r="AA1302" s="86"/>
      <c r="AB1302" s="86"/>
      <c r="AC1302" s="86"/>
      <c r="AD1302" s="86"/>
      <c r="AE1302" s="86"/>
      <c r="AG1302" s="87"/>
      <c r="AN1302" s="86"/>
      <c r="AO1302" s="86"/>
      <c r="AP1302" s="86"/>
      <c r="AQ1302" s="86"/>
      <c r="AR1302" s="86"/>
      <c r="AS1302" s="86"/>
      <c r="AT1302" s="86"/>
      <c r="AU1302" s="86"/>
    </row>
    <row r="1303" spans="3:47" x14ac:dyDescent="0.2">
      <c r="C1303" s="18"/>
      <c r="D1303" s="18"/>
      <c r="Q1303" s="1"/>
      <c r="AA1303" s="86"/>
      <c r="AB1303" s="86"/>
      <c r="AC1303" s="86"/>
      <c r="AD1303" s="86"/>
      <c r="AE1303" s="86"/>
      <c r="AG1303" s="87"/>
      <c r="AN1303" s="86"/>
      <c r="AO1303" s="86"/>
      <c r="AP1303" s="86"/>
      <c r="AQ1303" s="86"/>
      <c r="AR1303" s="86"/>
      <c r="AS1303" s="86"/>
      <c r="AT1303" s="86"/>
      <c r="AU1303" s="86"/>
    </row>
    <row r="1304" spans="3:47" x14ac:dyDescent="0.2">
      <c r="C1304" s="18"/>
      <c r="D1304" s="18"/>
      <c r="Q1304" s="1"/>
      <c r="AA1304" s="86"/>
      <c r="AB1304" s="86"/>
      <c r="AC1304" s="86"/>
      <c r="AD1304" s="86"/>
      <c r="AE1304" s="86"/>
      <c r="AG1304" s="87"/>
      <c r="AN1304" s="86"/>
      <c r="AO1304" s="86"/>
      <c r="AP1304" s="86"/>
      <c r="AQ1304" s="86"/>
      <c r="AR1304" s="86"/>
      <c r="AS1304" s="86"/>
      <c r="AT1304" s="86"/>
      <c r="AU1304" s="86"/>
    </row>
    <row r="1305" spans="3:47" x14ac:dyDescent="0.2">
      <c r="C1305" s="18"/>
      <c r="D1305" s="18"/>
      <c r="Q1305" s="1"/>
      <c r="AA1305" s="86"/>
      <c r="AB1305" s="86"/>
      <c r="AC1305" s="86"/>
      <c r="AD1305" s="86"/>
      <c r="AE1305" s="86"/>
      <c r="AG1305" s="87"/>
      <c r="AN1305" s="86"/>
      <c r="AO1305" s="86"/>
      <c r="AP1305" s="86"/>
      <c r="AQ1305" s="86"/>
      <c r="AR1305" s="86"/>
      <c r="AS1305" s="86"/>
      <c r="AT1305" s="86"/>
      <c r="AU1305" s="86"/>
    </row>
    <row r="1306" spans="3:47" x14ac:dyDescent="0.2">
      <c r="C1306" s="18"/>
      <c r="D1306" s="18"/>
      <c r="Q1306" s="1"/>
      <c r="AA1306" s="86"/>
      <c r="AB1306" s="86"/>
      <c r="AC1306" s="86"/>
      <c r="AD1306" s="86"/>
      <c r="AE1306" s="86"/>
      <c r="AG1306" s="87"/>
      <c r="AN1306" s="86"/>
      <c r="AO1306" s="86"/>
      <c r="AP1306" s="86"/>
      <c r="AQ1306" s="86"/>
      <c r="AR1306" s="86"/>
      <c r="AS1306" s="86"/>
      <c r="AT1306" s="86"/>
      <c r="AU1306" s="86"/>
    </row>
    <row r="1307" spans="3:47" x14ac:dyDescent="0.2">
      <c r="C1307" s="18"/>
      <c r="D1307" s="18"/>
      <c r="Q1307" s="1"/>
      <c r="AA1307" s="86"/>
      <c r="AB1307" s="86"/>
      <c r="AC1307" s="86"/>
      <c r="AD1307" s="86"/>
      <c r="AE1307" s="86"/>
      <c r="AG1307" s="87"/>
      <c r="AN1307" s="86"/>
      <c r="AO1307" s="86"/>
      <c r="AP1307" s="86"/>
      <c r="AQ1307" s="86"/>
      <c r="AR1307" s="86"/>
      <c r="AS1307" s="86"/>
      <c r="AT1307" s="86"/>
      <c r="AU1307" s="86"/>
    </row>
    <row r="1308" spans="3:47" x14ac:dyDescent="0.2">
      <c r="C1308" s="18"/>
      <c r="D1308" s="18"/>
      <c r="Q1308" s="1"/>
      <c r="AA1308" s="86"/>
      <c r="AB1308" s="86"/>
      <c r="AC1308" s="86"/>
      <c r="AD1308" s="86"/>
      <c r="AE1308" s="86"/>
      <c r="AG1308" s="87"/>
      <c r="AN1308" s="86"/>
      <c r="AO1308" s="86"/>
      <c r="AP1308" s="86"/>
      <c r="AQ1308" s="86"/>
      <c r="AR1308" s="86"/>
      <c r="AS1308" s="86"/>
      <c r="AT1308" s="86"/>
      <c r="AU1308" s="86"/>
    </row>
    <row r="1309" spans="3:47" x14ac:dyDescent="0.2">
      <c r="C1309" s="18"/>
      <c r="D1309" s="18"/>
      <c r="Q1309" s="1"/>
      <c r="AA1309" s="86"/>
      <c r="AB1309" s="86"/>
      <c r="AC1309" s="86"/>
      <c r="AD1309" s="86"/>
      <c r="AE1309" s="86"/>
      <c r="AG1309" s="87"/>
      <c r="AN1309" s="86"/>
      <c r="AO1309" s="86"/>
      <c r="AP1309" s="86"/>
      <c r="AQ1309" s="86"/>
      <c r="AR1309" s="86"/>
      <c r="AS1309" s="86"/>
      <c r="AT1309" s="86"/>
      <c r="AU1309" s="86"/>
    </row>
    <row r="1310" spans="3:47" x14ac:dyDescent="0.2">
      <c r="C1310" s="18"/>
      <c r="D1310" s="18"/>
      <c r="Q1310" s="1"/>
      <c r="AA1310" s="86"/>
      <c r="AB1310" s="86"/>
      <c r="AC1310" s="86"/>
      <c r="AD1310" s="86"/>
      <c r="AE1310" s="86"/>
      <c r="AG1310" s="87"/>
      <c r="AN1310" s="86"/>
      <c r="AO1310" s="86"/>
      <c r="AP1310" s="86"/>
      <c r="AQ1310" s="86"/>
      <c r="AR1310" s="86"/>
      <c r="AS1310" s="86"/>
      <c r="AT1310" s="86"/>
      <c r="AU1310" s="86"/>
    </row>
    <row r="1311" spans="3:47" x14ac:dyDescent="0.2">
      <c r="C1311" s="18"/>
      <c r="D1311" s="18"/>
      <c r="Q1311" s="1"/>
      <c r="AA1311" s="86"/>
      <c r="AB1311" s="86"/>
      <c r="AC1311" s="86"/>
      <c r="AD1311" s="86"/>
      <c r="AE1311" s="86"/>
      <c r="AG1311" s="87"/>
      <c r="AN1311" s="86"/>
      <c r="AO1311" s="86"/>
      <c r="AP1311" s="86"/>
      <c r="AQ1311" s="86"/>
      <c r="AR1311" s="86"/>
      <c r="AS1311" s="86"/>
      <c r="AT1311" s="86"/>
      <c r="AU1311" s="86"/>
    </row>
    <row r="1312" spans="3:47" x14ac:dyDescent="0.2">
      <c r="C1312" s="18"/>
      <c r="D1312" s="18"/>
      <c r="Q1312" s="1"/>
      <c r="AA1312" s="86"/>
      <c r="AB1312" s="86"/>
      <c r="AC1312" s="86"/>
      <c r="AD1312" s="86"/>
      <c r="AE1312" s="86"/>
      <c r="AG1312" s="87"/>
      <c r="AN1312" s="86"/>
      <c r="AO1312" s="86"/>
      <c r="AP1312" s="86"/>
      <c r="AQ1312" s="86"/>
      <c r="AR1312" s="86"/>
      <c r="AS1312" s="86"/>
      <c r="AT1312" s="86"/>
      <c r="AU1312" s="86"/>
    </row>
    <row r="1313" spans="3:64" x14ac:dyDescent="0.2">
      <c r="C1313" s="18"/>
      <c r="D1313" s="18"/>
      <c r="Q1313" s="1"/>
      <c r="AA1313" s="86"/>
      <c r="AB1313" s="86"/>
      <c r="AC1313" s="86"/>
      <c r="AD1313" s="86"/>
      <c r="AE1313" s="86"/>
      <c r="AG1313" s="87"/>
      <c r="AN1313" s="86"/>
      <c r="AO1313" s="86"/>
      <c r="AP1313" s="86"/>
      <c r="AQ1313" s="86"/>
      <c r="AR1313" s="86"/>
      <c r="AS1313" s="86"/>
      <c r="AT1313" s="86"/>
      <c r="AU1313" s="86"/>
    </row>
    <row r="1314" spans="3:64" x14ac:dyDescent="0.2">
      <c r="C1314" s="18"/>
      <c r="D1314" s="18"/>
      <c r="Q1314" s="1"/>
      <c r="AA1314" s="86"/>
      <c r="AB1314" s="86"/>
      <c r="AC1314" s="86"/>
      <c r="AD1314" s="86"/>
      <c r="AE1314" s="86"/>
      <c r="AG1314" s="87"/>
      <c r="AN1314" s="86"/>
      <c r="AO1314" s="86"/>
      <c r="AP1314" s="86"/>
      <c r="AQ1314" s="86"/>
      <c r="AR1314" s="86"/>
      <c r="AS1314" s="86"/>
      <c r="AT1314" s="86"/>
      <c r="AU1314" s="86"/>
    </row>
    <row r="1315" spans="3:64" x14ac:dyDescent="0.2">
      <c r="C1315" s="18"/>
      <c r="D1315" s="18"/>
      <c r="Q1315" s="1"/>
      <c r="AA1315" s="86"/>
      <c r="AB1315" s="86"/>
      <c r="AC1315" s="86"/>
      <c r="AD1315" s="86"/>
      <c r="AE1315" s="86"/>
      <c r="AG1315" s="87"/>
      <c r="AN1315" s="86"/>
      <c r="AO1315" s="86"/>
      <c r="AP1315" s="86"/>
      <c r="AQ1315" s="86"/>
      <c r="AR1315" s="86"/>
      <c r="AS1315" s="86"/>
      <c r="AT1315" s="86"/>
      <c r="AU1315" s="86"/>
      <c r="AV1315" s="86"/>
      <c r="AW1315" s="86"/>
      <c r="AX1315" s="86"/>
      <c r="AY1315" s="86"/>
      <c r="AZ1315" s="86"/>
      <c r="BA1315" s="86"/>
      <c r="BB1315" s="86"/>
      <c r="BC1315" s="86"/>
      <c r="BD1315" s="86"/>
      <c r="BE1315" s="86"/>
      <c r="BF1315" s="86"/>
      <c r="BG1315" s="86"/>
      <c r="BH1315" s="86"/>
      <c r="BI1315" s="86"/>
      <c r="BJ1315" s="86"/>
      <c r="BK1315" s="86"/>
      <c r="BL1315" s="86"/>
    </row>
    <row r="1316" spans="3:64" x14ac:dyDescent="0.2">
      <c r="C1316" s="18"/>
      <c r="D1316" s="18"/>
      <c r="Q1316" s="1"/>
      <c r="AA1316" s="86"/>
      <c r="AB1316" s="86"/>
      <c r="AC1316" s="86"/>
      <c r="AD1316" s="86"/>
      <c r="AE1316" s="86"/>
      <c r="AG1316" s="87"/>
      <c r="AN1316" s="86"/>
      <c r="AO1316" s="86"/>
      <c r="AP1316" s="86"/>
      <c r="AQ1316" s="86"/>
      <c r="AR1316" s="86"/>
      <c r="AS1316" s="86"/>
      <c r="AT1316" s="86"/>
      <c r="AU1316" s="86"/>
    </row>
    <row r="1317" spans="3:64" x14ac:dyDescent="0.2">
      <c r="C1317" s="18"/>
      <c r="D1317" s="18"/>
      <c r="Q1317" s="1"/>
      <c r="AA1317" s="86"/>
      <c r="AB1317" s="86"/>
      <c r="AC1317" s="86"/>
      <c r="AD1317" s="86"/>
      <c r="AE1317" s="86"/>
      <c r="AG1317" s="87"/>
      <c r="AN1317" s="86"/>
      <c r="AO1317" s="86"/>
      <c r="AP1317" s="86"/>
      <c r="AQ1317" s="86"/>
      <c r="AR1317" s="86"/>
      <c r="AS1317" s="86"/>
      <c r="AT1317" s="86"/>
      <c r="AU1317" s="86"/>
      <c r="AV1317" s="86"/>
      <c r="AW1317" s="86"/>
      <c r="AX1317" s="86"/>
      <c r="AY1317" s="86"/>
      <c r="AZ1317" s="86"/>
      <c r="BA1317" s="86"/>
      <c r="BB1317" s="86"/>
      <c r="BC1317" s="86"/>
      <c r="BD1317" s="86"/>
      <c r="BE1317" s="86"/>
      <c r="BF1317" s="86"/>
      <c r="BG1317" s="86"/>
      <c r="BH1317" s="86"/>
      <c r="BI1317" s="86"/>
      <c r="BJ1317" s="86"/>
      <c r="BK1317" s="86"/>
      <c r="BL1317" s="86"/>
    </row>
    <row r="1318" spans="3:64" x14ac:dyDescent="0.2">
      <c r="C1318" s="18"/>
      <c r="D1318" s="18"/>
      <c r="Q1318" s="1"/>
      <c r="AA1318" s="86"/>
      <c r="AB1318" s="86"/>
      <c r="AC1318" s="86"/>
      <c r="AD1318" s="86"/>
      <c r="AE1318" s="86"/>
      <c r="AG1318" s="87"/>
      <c r="AN1318" s="86"/>
      <c r="AO1318" s="86"/>
      <c r="AP1318" s="86"/>
      <c r="AQ1318" s="86"/>
      <c r="AR1318" s="86"/>
      <c r="AS1318" s="86"/>
      <c r="AT1318" s="86"/>
      <c r="AU1318" s="86"/>
    </row>
    <row r="1319" spans="3:64" x14ac:dyDescent="0.2">
      <c r="C1319" s="18"/>
      <c r="D1319" s="18"/>
      <c r="Q1319" s="1"/>
      <c r="AA1319" s="86"/>
      <c r="AB1319" s="86"/>
      <c r="AC1319" s="86"/>
      <c r="AD1319" s="86"/>
      <c r="AE1319" s="86"/>
      <c r="AG1319" s="87"/>
      <c r="AN1319" s="86"/>
      <c r="AO1319" s="86"/>
      <c r="AP1319" s="86"/>
      <c r="AQ1319" s="86"/>
      <c r="AR1319" s="86"/>
      <c r="AS1319" s="86"/>
      <c r="AT1319" s="86"/>
      <c r="AU1319" s="86"/>
      <c r="AV1319" s="86"/>
      <c r="AW1319" s="86"/>
      <c r="AX1319" s="86"/>
      <c r="AY1319" s="86"/>
      <c r="AZ1319" s="86"/>
      <c r="BA1319" s="86"/>
      <c r="BB1319" s="86"/>
      <c r="BC1319" s="86"/>
      <c r="BD1319" s="86"/>
      <c r="BE1319" s="86"/>
      <c r="BF1319" s="86"/>
      <c r="BG1319" s="86"/>
      <c r="BH1319" s="86"/>
      <c r="BI1319" s="86"/>
      <c r="BJ1319" s="86"/>
      <c r="BK1319" s="86"/>
      <c r="BL1319" s="86"/>
    </row>
    <row r="1320" spans="3:64" x14ac:dyDescent="0.2">
      <c r="C1320" s="18"/>
      <c r="D1320" s="18"/>
      <c r="Q1320" s="1"/>
      <c r="AA1320" s="86"/>
      <c r="AB1320" s="86"/>
      <c r="AC1320" s="86"/>
      <c r="AD1320" s="86"/>
      <c r="AE1320" s="86"/>
      <c r="AG1320" s="87"/>
      <c r="AN1320" s="86"/>
      <c r="AO1320" s="86"/>
      <c r="AP1320" s="86"/>
      <c r="AQ1320" s="86"/>
      <c r="AR1320" s="86"/>
      <c r="AS1320" s="86"/>
      <c r="AT1320" s="86"/>
      <c r="AU1320" s="86"/>
    </row>
    <row r="1321" spans="3:64" x14ac:dyDescent="0.2">
      <c r="C1321" s="18"/>
      <c r="D1321" s="18"/>
      <c r="Q1321" s="1"/>
      <c r="AA1321" s="86"/>
      <c r="AB1321" s="86"/>
      <c r="AC1321" s="86"/>
      <c r="AD1321" s="86"/>
      <c r="AE1321" s="86"/>
      <c r="AG1321" s="87"/>
      <c r="AN1321" s="86"/>
      <c r="AO1321" s="86"/>
      <c r="AP1321" s="86"/>
      <c r="AQ1321" s="86"/>
      <c r="AR1321" s="86"/>
      <c r="AS1321" s="86"/>
      <c r="AT1321" s="86"/>
      <c r="AU1321" s="86"/>
    </row>
    <row r="1322" spans="3:64" x14ac:dyDescent="0.2">
      <c r="C1322" s="18"/>
      <c r="D1322" s="18"/>
      <c r="Q1322" s="1"/>
      <c r="AA1322" s="86"/>
      <c r="AB1322" s="86"/>
      <c r="AC1322" s="86"/>
      <c r="AD1322" s="86"/>
      <c r="AE1322" s="86"/>
      <c r="AG1322" s="87"/>
      <c r="AN1322" s="86"/>
      <c r="AO1322" s="86"/>
      <c r="AP1322" s="86"/>
      <c r="AQ1322" s="86"/>
      <c r="AR1322" s="86"/>
      <c r="AS1322" s="86"/>
      <c r="AT1322" s="86"/>
      <c r="AU1322" s="86"/>
    </row>
    <row r="1323" spans="3:64" x14ac:dyDescent="0.2">
      <c r="C1323" s="18"/>
      <c r="D1323" s="18"/>
      <c r="Q1323" s="1"/>
      <c r="AA1323" s="86"/>
      <c r="AB1323" s="86"/>
      <c r="AC1323" s="86"/>
      <c r="AD1323" s="86"/>
      <c r="AE1323" s="86"/>
      <c r="AG1323" s="87"/>
      <c r="AN1323" s="86"/>
      <c r="AO1323" s="86"/>
      <c r="AP1323" s="86"/>
      <c r="AQ1323" s="86"/>
      <c r="AR1323" s="86"/>
      <c r="AS1323" s="86"/>
      <c r="AT1323" s="86"/>
      <c r="AU1323" s="86"/>
    </row>
    <row r="1324" spans="3:64" x14ac:dyDescent="0.2">
      <c r="C1324" s="18"/>
      <c r="D1324" s="18"/>
      <c r="Q1324" s="1"/>
      <c r="AA1324" s="86"/>
      <c r="AB1324" s="86"/>
      <c r="AC1324" s="86"/>
      <c r="AD1324" s="86"/>
      <c r="AE1324" s="86"/>
      <c r="AG1324" s="87"/>
      <c r="AN1324" s="86"/>
      <c r="AO1324" s="86"/>
      <c r="AP1324" s="86"/>
      <c r="AQ1324" s="86"/>
      <c r="AR1324" s="86"/>
      <c r="AS1324" s="86"/>
      <c r="AT1324" s="86"/>
      <c r="AU1324" s="86"/>
    </row>
    <row r="1325" spans="3:64" x14ac:dyDescent="0.2">
      <c r="C1325" s="18"/>
      <c r="D1325" s="18"/>
      <c r="Q1325" s="1"/>
      <c r="AA1325" s="86"/>
      <c r="AB1325" s="86"/>
      <c r="AC1325" s="86"/>
      <c r="AD1325" s="86"/>
      <c r="AE1325" s="86"/>
      <c r="AG1325" s="87"/>
      <c r="AN1325" s="86"/>
      <c r="AO1325" s="86"/>
      <c r="AP1325" s="86"/>
      <c r="AQ1325" s="86"/>
      <c r="AR1325" s="86"/>
      <c r="AS1325" s="86"/>
      <c r="AT1325" s="86"/>
      <c r="AU1325" s="86"/>
    </row>
    <row r="1326" spans="3:64" x14ac:dyDescent="0.2">
      <c r="C1326" s="18"/>
      <c r="D1326" s="18"/>
      <c r="Q1326" s="1"/>
      <c r="AA1326" s="86"/>
      <c r="AB1326" s="86"/>
      <c r="AC1326" s="86"/>
      <c r="AD1326" s="86"/>
      <c r="AE1326" s="86"/>
      <c r="AG1326" s="87"/>
      <c r="AN1326" s="86"/>
      <c r="AO1326" s="86"/>
      <c r="AP1326" s="86"/>
      <c r="AQ1326" s="86"/>
      <c r="AR1326" s="86"/>
      <c r="AS1326" s="86"/>
      <c r="AT1326" s="86"/>
      <c r="AU1326" s="86"/>
    </row>
    <row r="1327" spans="3:64" x14ac:dyDescent="0.2">
      <c r="C1327" s="18"/>
      <c r="D1327" s="18"/>
      <c r="Q1327" s="1"/>
      <c r="AA1327" s="86"/>
      <c r="AB1327" s="86"/>
      <c r="AC1327" s="86"/>
      <c r="AD1327" s="86"/>
      <c r="AE1327" s="86"/>
      <c r="AG1327" s="87"/>
      <c r="AN1327" s="86"/>
      <c r="AO1327" s="86"/>
      <c r="AP1327" s="86"/>
      <c r="AQ1327" s="86"/>
      <c r="AR1327" s="86"/>
      <c r="AS1327" s="86"/>
      <c r="AT1327" s="86"/>
      <c r="AU1327" s="86"/>
    </row>
    <row r="1328" spans="3:64" x14ac:dyDescent="0.2">
      <c r="C1328" s="18"/>
      <c r="D1328" s="18"/>
      <c r="Q1328" s="1"/>
      <c r="AA1328" s="86"/>
      <c r="AB1328" s="86"/>
      <c r="AC1328" s="86"/>
      <c r="AD1328" s="86"/>
      <c r="AE1328" s="86"/>
      <c r="AG1328" s="87"/>
      <c r="AN1328" s="86"/>
      <c r="AO1328" s="86"/>
      <c r="AP1328" s="86"/>
      <c r="AQ1328" s="86"/>
      <c r="AR1328" s="86"/>
      <c r="AS1328" s="86"/>
      <c r="AT1328" s="86"/>
      <c r="AU1328" s="86"/>
      <c r="AV1328" s="86"/>
    </row>
    <row r="1329" spans="3:64" x14ac:dyDescent="0.2">
      <c r="C1329" s="18"/>
      <c r="D1329" s="18"/>
      <c r="Q1329" s="1"/>
      <c r="AA1329" s="86"/>
      <c r="AB1329" s="86"/>
      <c r="AC1329" s="86"/>
      <c r="AD1329" s="86"/>
      <c r="AE1329" s="86"/>
      <c r="AG1329" s="87"/>
      <c r="AN1329" s="86"/>
      <c r="AO1329" s="86"/>
      <c r="AP1329" s="86"/>
      <c r="AQ1329" s="86"/>
      <c r="AR1329" s="86"/>
      <c r="AS1329" s="86"/>
      <c r="AT1329" s="86"/>
      <c r="AU1329" s="86"/>
    </row>
    <row r="1330" spans="3:64" x14ac:dyDescent="0.2">
      <c r="C1330" s="18"/>
      <c r="D1330" s="18"/>
      <c r="Q1330" s="1"/>
      <c r="AA1330" s="86"/>
      <c r="AB1330" s="86"/>
      <c r="AC1330" s="86"/>
      <c r="AD1330" s="86"/>
      <c r="AE1330" s="86"/>
      <c r="AG1330" s="87"/>
      <c r="AN1330" s="86"/>
      <c r="AO1330" s="86"/>
      <c r="AP1330" s="86"/>
      <c r="AQ1330" s="86"/>
      <c r="AR1330" s="86"/>
      <c r="AS1330" s="86"/>
      <c r="AT1330" s="86"/>
      <c r="AU1330" s="86"/>
      <c r="AV1330" s="86"/>
    </row>
    <row r="1331" spans="3:64" x14ac:dyDescent="0.2">
      <c r="C1331" s="18"/>
      <c r="D1331" s="18"/>
      <c r="Q1331" s="1"/>
      <c r="AA1331" s="86"/>
      <c r="AB1331" s="86"/>
      <c r="AC1331" s="86"/>
      <c r="AD1331" s="86"/>
      <c r="AE1331" s="86"/>
      <c r="AG1331" s="87"/>
      <c r="AN1331" s="86"/>
      <c r="AO1331" s="86"/>
      <c r="AP1331" s="86"/>
      <c r="AQ1331" s="86"/>
      <c r="AR1331" s="86"/>
      <c r="AS1331" s="86"/>
      <c r="AT1331" s="86"/>
      <c r="AU1331" s="86"/>
      <c r="AV1331" s="86"/>
      <c r="AW1331" s="86"/>
      <c r="AX1331" s="86"/>
      <c r="AY1331" s="86"/>
      <c r="AZ1331" s="86"/>
      <c r="BA1331" s="86"/>
      <c r="BB1331" s="86"/>
      <c r="BC1331" s="86"/>
      <c r="BD1331" s="86"/>
      <c r="BE1331" s="86"/>
      <c r="BF1331" s="86"/>
      <c r="BG1331" s="86"/>
      <c r="BH1331" s="86"/>
      <c r="BI1331" s="86"/>
      <c r="BJ1331" s="86"/>
      <c r="BK1331" s="86"/>
      <c r="BL1331" s="86"/>
    </row>
    <row r="1332" spans="3:64" x14ac:dyDescent="0.2">
      <c r="C1332" s="18"/>
      <c r="D1332" s="18"/>
      <c r="Q1332" s="1"/>
      <c r="AA1332" s="86"/>
      <c r="AB1332" s="86"/>
      <c r="AC1332" s="86"/>
      <c r="AD1332" s="86"/>
      <c r="AE1332" s="86"/>
      <c r="AG1332" s="87"/>
      <c r="AN1332" s="86"/>
      <c r="AO1332" s="86"/>
      <c r="AP1332" s="86"/>
      <c r="AQ1332" s="86"/>
      <c r="AR1332" s="86"/>
      <c r="AS1332" s="86"/>
      <c r="AT1332" s="86"/>
      <c r="AU1332" s="86"/>
    </row>
    <row r="1333" spans="3:64" x14ac:dyDescent="0.2">
      <c r="C1333" s="18"/>
      <c r="D1333" s="18"/>
      <c r="Q1333" s="1"/>
      <c r="AA1333" s="86"/>
      <c r="AB1333" s="86"/>
      <c r="AC1333" s="86"/>
      <c r="AD1333" s="86"/>
      <c r="AE1333" s="86"/>
      <c r="AG1333" s="87"/>
      <c r="AN1333" s="86"/>
      <c r="AO1333" s="86"/>
      <c r="AP1333" s="86"/>
      <c r="AQ1333" s="86"/>
      <c r="AR1333" s="86"/>
      <c r="AS1333" s="86"/>
      <c r="AT1333" s="86"/>
      <c r="AU1333" s="86"/>
    </row>
    <row r="1334" spans="3:64" x14ac:dyDescent="0.2">
      <c r="C1334" s="18"/>
      <c r="D1334" s="18"/>
      <c r="Q1334" s="1"/>
      <c r="AA1334" s="86"/>
      <c r="AB1334" s="86"/>
      <c r="AC1334" s="86"/>
      <c r="AD1334" s="86"/>
      <c r="AE1334" s="86"/>
      <c r="AG1334" s="87"/>
      <c r="AN1334" s="86"/>
      <c r="AO1334" s="86"/>
      <c r="AP1334" s="86"/>
      <c r="AQ1334" s="86"/>
      <c r="AR1334" s="86"/>
      <c r="AS1334" s="86"/>
      <c r="AT1334" s="86"/>
      <c r="AU1334" s="86"/>
    </row>
    <row r="1335" spans="3:64" x14ac:dyDescent="0.2">
      <c r="C1335" s="18"/>
      <c r="D1335" s="18"/>
      <c r="Q1335" s="1"/>
      <c r="AA1335" s="86"/>
      <c r="AB1335" s="86"/>
      <c r="AC1335" s="86"/>
      <c r="AD1335" s="86"/>
      <c r="AE1335" s="86"/>
      <c r="AG1335" s="87"/>
      <c r="AN1335" s="86"/>
      <c r="AO1335" s="86"/>
      <c r="AP1335" s="86"/>
      <c r="AQ1335" s="86"/>
      <c r="AR1335" s="86"/>
      <c r="AS1335" s="86"/>
      <c r="AT1335" s="86"/>
      <c r="AU1335" s="86"/>
    </row>
    <row r="1336" spans="3:64" x14ac:dyDescent="0.2">
      <c r="C1336" s="18"/>
      <c r="D1336" s="18"/>
      <c r="Q1336" s="1"/>
      <c r="AA1336" s="86"/>
      <c r="AB1336" s="86"/>
      <c r="AC1336" s="86"/>
      <c r="AD1336" s="86"/>
      <c r="AE1336" s="86"/>
      <c r="AG1336" s="87"/>
      <c r="AN1336" s="86"/>
      <c r="AO1336" s="86"/>
      <c r="AP1336" s="86"/>
      <c r="AQ1336" s="86"/>
      <c r="AR1336" s="86"/>
      <c r="AS1336" s="86"/>
      <c r="AT1336" s="86"/>
      <c r="AU1336" s="86"/>
    </row>
    <row r="1337" spans="3:64" x14ac:dyDescent="0.2">
      <c r="C1337" s="18"/>
      <c r="D1337" s="18"/>
      <c r="Q1337" s="1"/>
      <c r="AA1337" s="86"/>
      <c r="AB1337" s="86"/>
      <c r="AC1337" s="86"/>
      <c r="AD1337" s="86"/>
      <c r="AE1337" s="86"/>
      <c r="AG1337" s="87"/>
      <c r="AN1337" s="86"/>
      <c r="AO1337" s="86"/>
      <c r="AP1337" s="86"/>
      <c r="AQ1337" s="86"/>
      <c r="AR1337" s="86"/>
      <c r="AS1337" s="86"/>
      <c r="AT1337" s="86"/>
      <c r="AU1337" s="86"/>
    </row>
    <row r="1338" spans="3:64" x14ac:dyDescent="0.2">
      <c r="C1338" s="18"/>
      <c r="D1338" s="18"/>
      <c r="Q1338" s="1"/>
      <c r="AA1338" s="86"/>
      <c r="AB1338" s="86"/>
      <c r="AC1338" s="86"/>
      <c r="AD1338" s="86"/>
      <c r="AE1338" s="86"/>
      <c r="AG1338" s="87"/>
      <c r="AN1338" s="86"/>
      <c r="AO1338" s="86"/>
      <c r="AP1338" s="86"/>
      <c r="AQ1338" s="86"/>
      <c r="AR1338" s="86"/>
      <c r="AS1338" s="86"/>
      <c r="AT1338" s="86"/>
      <c r="AU1338" s="86"/>
      <c r="AV1338" s="86"/>
      <c r="AW1338" s="86"/>
      <c r="AX1338" s="86"/>
      <c r="AY1338" s="86"/>
      <c r="AZ1338" s="86"/>
      <c r="BA1338" s="86"/>
      <c r="BB1338" s="86"/>
      <c r="BC1338" s="86"/>
      <c r="BD1338" s="86"/>
      <c r="BE1338" s="86"/>
      <c r="BF1338" s="86"/>
      <c r="BG1338" s="86"/>
      <c r="BH1338" s="86"/>
      <c r="BI1338" s="86"/>
      <c r="BJ1338" s="86"/>
      <c r="BK1338" s="86"/>
      <c r="BL1338" s="86"/>
    </row>
    <row r="1339" spans="3:64" x14ac:dyDescent="0.2">
      <c r="C1339" s="18"/>
      <c r="D1339" s="18"/>
      <c r="Q1339" s="1"/>
      <c r="AA1339" s="86"/>
      <c r="AB1339" s="86"/>
      <c r="AC1339" s="86"/>
      <c r="AD1339" s="86"/>
      <c r="AE1339" s="86"/>
      <c r="AG1339" s="87"/>
      <c r="AN1339" s="86"/>
      <c r="AO1339" s="86"/>
      <c r="AP1339" s="86"/>
      <c r="AQ1339" s="86"/>
      <c r="AR1339" s="86"/>
      <c r="AS1339" s="86"/>
      <c r="AT1339" s="86"/>
      <c r="AU1339" s="86"/>
      <c r="AV1339" s="86"/>
      <c r="AX1339" s="86"/>
    </row>
    <row r="1340" spans="3:64" x14ac:dyDescent="0.2">
      <c r="C1340" s="18"/>
      <c r="D1340" s="18"/>
      <c r="Q1340" s="1"/>
      <c r="AA1340" s="86"/>
      <c r="AB1340" s="86"/>
      <c r="AC1340" s="86"/>
      <c r="AD1340" s="86"/>
      <c r="AE1340" s="86"/>
      <c r="AG1340" s="87"/>
      <c r="AN1340" s="86"/>
      <c r="AO1340" s="86"/>
      <c r="AP1340" s="86"/>
      <c r="AQ1340" s="86"/>
      <c r="AR1340" s="86"/>
      <c r="AS1340" s="86"/>
      <c r="AT1340" s="86"/>
      <c r="AU1340" s="86"/>
      <c r="AV1340" s="86"/>
      <c r="AW1340" s="86"/>
      <c r="AX1340" s="86"/>
      <c r="AY1340" s="86"/>
      <c r="AZ1340" s="86"/>
      <c r="BA1340" s="86"/>
      <c r="BB1340" s="86"/>
      <c r="BC1340" s="86"/>
      <c r="BD1340" s="86"/>
      <c r="BE1340" s="86"/>
      <c r="BF1340" s="86"/>
      <c r="BG1340" s="86"/>
      <c r="BH1340" s="86"/>
      <c r="BI1340" s="86"/>
      <c r="BJ1340" s="86"/>
      <c r="BK1340" s="86"/>
      <c r="BL1340" s="86"/>
    </row>
    <row r="1341" spans="3:64" x14ac:dyDescent="0.2">
      <c r="C1341" s="18"/>
      <c r="D1341" s="18"/>
      <c r="Q1341" s="1"/>
      <c r="AA1341" s="86"/>
      <c r="AB1341" s="86"/>
      <c r="AC1341" s="86"/>
      <c r="AD1341" s="86"/>
      <c r="AE1341" s="86"/>
      <c r="AG1341" s="87"/>
      <c r="AN1341" s="86"/>
      <c r="AO1341" s="86"/>
      <c r="AP1341" s="86"/>
      <c r="AQ1341" s="86"/>
      <c r="AR1341" s="86"/>
      <c r="AS1341" s="86"/>
      <c r="AT1341" s="86"/>
      <c r="AU1341" s="86"/>
      <c r="AV1341" s="86"/>
      <c r="AW1341" s="86"/>
      <c r="AX1341" s="86"/>
      <c r="AY1341" s="86"/>
      <c r="AZ1341" s="86"/>
      <c r="BA1341" s="86"/>
      <c r="BB1341" s="86"/>
      <c r="BC1341" s="86"/>
      <c r="BD1341" s="86"/>
      <c r="BE1341" s="86"/>
      <c r="BF1341" s="86"/>
      <c r="BG1341" s="86"/>
      <c r="BH1341" s="86"/>
      <c r="BI1341" s="86"/>
      <c r="BJ1341" s="86"/>
      <c r="BK1341" s="86"/>
      <c r="BL1341" s="86"/>
    </row>
    <row r="1342" spans="3:64" x14ac:dyDescent="0.2">
      <c r="C1342" s="18"/>
      <c r="D1342" s="18"/>
      <c r="Q1342" s="1"/>
      <c r="AA1342" s="86"/>
      <c r="AB1342" s="86"/>
      <c r="AC1342" s="86"/>
      <c r="AD1342" s="86"/>
      <c r="AE1342" s="86"/>
      <c r="AG1342" s="87"/>
      <c r="AN1342" s="86"/>
      <c r="AO1342" s="86"/>
      <c r="AP1342" s="86"/>
      <c r="AQ1342" s="86"/>
      <c r="AR1342" s="86"/>
      <c r="AS1342" s="86"/>
      <c r="AT1342" s="86"/>
      <c r="AU1342" s="86"/>
    </row>
    <row r="1343" spans="3:64" x14ac:dyDescent="0.2">
      <c r="C1343" s="18"/>
      <c r="D1343" s="18"/>
      <c r="Q1343" s="1"/>
      <c r="AA1343" s="86"/>
      <c r="AB1343" s="86"/>
      <c r="AC1343" s="86"/>
      <c r="AD1343" s="86"/>
      <c r="AE1343" s="86"/>
      <c r="AG1343" s="87"/>
      <c r="AN1343" s="86"/>
      <c r="AO1343" s="86"/>
      <c r="AP1343" s="86"/>
      <c r="AQ1343" s="86"/>
      <c r="AR1343" s="86"/>
      <c r="AS1343" s="86"/>
      <c r="AT1343" s="86"/>
      <c r="AU1343" s="86"/>
    </row>
    <row r="1344" spans="3:64" x14ac:dyDescent="0.2">
      <c r="C1344" s="18"/>
      <c r="D1344" s="18"/>
      <c r="Q1344" s="1"/>
      <c r="AA1344" s="86"/>
      <c r="AB1344" s="86"/>
      <c r="AC1344" s="86"/>
      <c r="AD1344" s="86"/>
      <c r="AE1344" s="86"/>
      <c r="AG1344" s="87"/>
      <c r="AN1344" s="86"/>
      <c r="AO1344" s="86"/>
      <c r="AP1344" s="86"/>
      <c r="AQ1344" s="86"/>
      <c r="AR1344" s="86"/>
      <c r="AS1344" s="86"/>
      <c r="AT1344" s="86"/>
      <c r="AU1344" s="86"/>
    </row>
    <row r="1345" spans="3:64" x14ac:dyDescent="0.2">
      <c r="C1345" s="18"/>
      <c r="D1345" s="18"/>
      <c r="Q1345" s="1"/>
      <c r="AA1345" s="86"/>
      <c r="AB1345" s="86"/>
      <c r="AC1345" s="86"/>
      <c r="AD1345" s="86"/>
      <c r="AE1345" s="86"/>
      <c r="AG1345" s="87"/>
      <c r="AN1345" s="86"/>
      <c r="AO1345" s="86"/>
      <c r="AP1345" s="86"/>
      <c r="AQ1345" s="86"/>
      <c r="AR1345" s="86"/>
      <c r="AS1345" s="86"/>
      <c r="AT1345" s="86"/>
      <c r="AU1345" s="86"/>
    </row>
    <row r="1346" spans="3:64" x14ac:dyDescent="0.2">
      <c r="C1346" s="18"/>
      <c r="D1346" s="18"/>
      <c r="Q1346" s="1"/>
      <c r="AA1346" s="86"/>
      <c r="AB1346" s="86"/>
      <c r="AC1346" s="86"/>
      <c r="AD1346" s="86"/>
      <c r="AE1346" s="86"/>
      <c r="AG1346" s="87"/>
      <c r="AN1346" s="86"/>
      <c r="AO1346" s="86"/>
      <c r="AP1346" s="86"/>
      <c r="AQ1346" s="86"/>
      <c r="AR1346" s="86"/>
      <c r="AS1346" s="86"/>
      <c r="AT1346" s="86"/>
      <c r="AU1346" s="86"/>
    </row>
    <row r="1347" spans="3:64" x14ac:dyDescent="0.2">
      <c r="C1347" s="18"/>
      <c r="D1347" s="18"/>
      <c r="Q1347" s="1"/>
      <c r="AA1347" s="86"/>
      <c r="AB1347" s="86"/>
      <c r="AC1347" s="86"/>
      <c r="AD1347" s="86"/>
      <c r="AE1347" s="86"/>
      <c r="AG1347" s="87"/>
      <c r="AN1347" s="86"/>
      <c r="AO1347" s="86"/>
      <c r="AP1347" s="86"/>
      <c r="AQ1347" s="86"/>
      <c r="AR1347" s="86"/>
      <c r="AS1347" s="86"/>
      <c r="AT1347" s="86"/>
      <c r="AU1347" s="86"/>
    </row>
    <row r="1348" spans="3:64" x14ac:dyDescent="0.2">
      <c r="C1348" s="18"/>
      <c r="D1348" s="18"/>
      <c r="Q1348" s="1"/>
      <c r="AA1348" s="86"/>
      <c r="AB1348" s="86"/>
      <c r="AC1348" s="86"/>
      <c r="AD1348" s="86"/>
      <c r="AE1348" s="86"/>
      <c r="AG1348" s="87"/>
      <c r="AN1348" s="86"/>
      <c r="AO1348" s="86"/>
      <c r="AP1348" s="86"/>
      <c r="AQ1348" s="86"/>
      <c r="AR1348" s="86"/>
      <c r="AS1348" s="86"/>
      <c r="AT1348" s="86"/>
      <c r="AU1348" s="86"/>
    </row>
    <row r="1349" spans="3:64" x14ac:dyDescent="0.2">
      <c r="C1349" s="18"/>
      <c r="D1349" s="18"/>
      <c r="Q1349" s="1"/>
      <c r="AA1349" s="86"/>
      <c r="AB1349" s="86"/>
      <c r="AC1349" s="86"/>
      <c r="AD1349" s="86"/>
      <c r="AE1349" s="86"/>
      <c r="AG1349" s="87"/>
      <c r="AN1349" s="86"/>
      <c r="AO1349" s="86"/>
      <c r="AP1349" s="86"/>
      <c r="AQ1349" s="86"/>
      <c r="AR1349" s="86"/>
      <c r="AS1349" s="86"/>
      <c r="AT1349" s="86"/>
      <c r="AU1349" s="86"/>
    </row>
    <row r="1350" spans="3:64" x14ac:dyDescent="0.2">
      <c r="C1350" s="18"/>
      <c r="D1350" s="18"/>
      <c r="Q1350" s="1"/>
      <c r="AA1350" s="86"/>
      <c r="AB1350" s="86"/>
      <c r="AC1350" s="86"/>
      <c r="AD1350" s="86"/>
      <c r="AE1350" s="86"/>
      <c r="AG1350" s="87"/>
      <c r="AN1350" s="86"/>
      <c r="AO1350" s="86"/>
      <c r="AP1350" s="86"/>
      <c r="AQ1350" s="86"/>
      <c r="AR1350" s="86"/>
      <c r="AS1350" s="86"/>
      <c r="AT1350" s="86"/>
      <c r="AU1350" s="86"/>
    </row>
    <row r="1351" spans="3:64" x14ac:dyDescent="0.2">
      <c r="C1351" s="18"/>
      <c r="D1351" s="18"/>
      <c r="Q1351" s="1"/>
      <c r="AA1351" s="86"/>
      <c r="AB1351" s="86"/>
      <c r="AC1351" s="86"/>
      <c r="AD1351" s="86"/>
      <c r="AE1351" s="86"/>
      <c r="AG1351" s="87"/>
      <c r="AN1351" s="86"/>
      <c r="AO1351" s="86"/>
      <c r="AP1351" s="86"/>
      <c r="AQ1351" s="86"/>
      <c r="AR1351" s="86"/>
      <c r="AS1351" s="86"/>
      <c r="AT1351" s="86"/>
      <c r="AU1351" s="86"/>
    </row>
    <row r="1352" spans="3:64" x14ac:dyDescent="0.2">
      <c r="C1352" s="18"/>
      <c r="D1352" s="18"/>
      <c r="Q1352" s="1"/>
      <c r="AA1352" s="86"/>
      <c r="AB1352" s="86"/>
      <c r="AC1352" s="86"/>
      <c r="AD1352" s="86"/>
      <c r="AE1352" s="86"/>
      <c r="AG1352" s="87"/>
      <c r="AN1352" s="86"/>
      <c r="AO1352" s="86"/>
      <c r="AP1352" s="86"/>
      <c r="AQ1352" s="86"/>
      <c r="AR1352" s="86"/>
      <c r="AS1352" s="86"/>
      <c r="AT1352" s="86"/>
      <c r="AU1352" s="86"/>
    </row>
    <row r="1353" spans="3:64" x14ac:dyDescent="0.2">
      <c r="C1353" s="18"/>
      <c r="D1353" s="18"/>
      <c r="Q1353" s="1"/>
      <c r="AA1353" s="86"/>
      <c r="AB1353" s="86"/>
      <c r="AC1353" s="86"/>
      <c r="AD1353" s="86"/>
      <c r="AE1353" s="86"/>
      <c r="AG1353" s="87"/>
      <c r="AN1353" s="86"/>
      <c r="AO1353" s="86"/>
      <c r="AP1353" s="86"/>
      <c r="AQ1353" s="86"/>
      <c r="AR1353" s="86"/>
      <c r="AS1353" s="86"/>
      <c r="AT1353" s="86"/>
      <c r="AU1353" s="86"/>
    </row>
    <row r="1354" spans="3:64" x14ac:dyDescent="0.2">
      <c r="C1354" s="18"/>
      <c r="D1354" s="18"/>
      <c r="Q1354" s="1"/>
      <c r="AA1354" s="86"/>
      <c r="AB1354" s="86"/>
      <c r="AC1354" s="86"/>
      <c r="AD1354" s="86"/>
      <c r="AE1354" s="86"/>
      <c r="AG1354" s="87"/>
      <c r="AN1354" s="86"/>
      <c r="AO1354" s="86"/>
      <c r="AP1354" s="86"/>
      <c r="AQ1354" s="86"/>
      <c r="AR1354" s="86"/>
      <c r="AS1354" s="86"/>
      <c r="AT1354" s="86"/>
      <c r="AU1354" s="86"/>
    </row>
    <row r="1355" spans="3:64" x14ac:dyDescent="0.2">
      <c r="C1355" s="18"/>
      <c r="D1355" s="18"/>
      <c r="Q1355" s="1"/>
      <c r="AA1355" s="86"/>
      <c r="AB1355" s="86"/>
      <c r="AC1355" s="86"/>
      <c r="AD1355" s="86"/>
      <c r="AE1355" s="86"/>
      <c r="AG1355" s="87"/>
      <c r="AN1355" s="86"/>
      <c r="AO1355" s="86"/>
      <c r="AP1355" s="86"/>
      <c r="AQ1355" s="86"/>
      <c r="AR1355" s="86"/>
      <c r="AS1355" s="86"/>
      <c r="AT1355" s="86"/>
      <c r="AU1355" s="86"/>
    </row>
    <row r="1356" spans="3:64" x14ac:dyDescent="0.2">
      <c r="C1356" s="18"/>
      <c r="D1356" s="18"/>
      <c r="Q1356" s="1"/>
      <c r="AA1356" s="86"/>
      <c r="AB1356" s="86"/>
      <c r="AC1356" s="86"/>
      <c r="AD1356" s="86"/>
      <c r="AE1356" s="86"/>
      <c r="AG1356" s="87"/>
      <c r="AN1356" s="86"/>
      <c r="AO1356" s="86"/>
      <c r="AP1356" s="86"/>
      <c r="AQ1356" s="86"/>
      <c r="AR1356" s="86"/>
      <c r="AS1356" s="86"/>
      <c r="AT1356" s="86"/>
      <c r="AU1356" s="86"/>
    </row>
    <row r="1357" spans="3:64" x14ac:dyDescent="0.2">
      <c r="C1357" s="18"/>
      <c r="D1357" s="18"/>
      <c r="Q1357" s="1"/>
      <c r="AA1357" s="86"/>
      <c r="AB1357" s="86"/>
      <c r="AC1357" s="86"/>
      <c r="AD1357" s="86"/>
      <c r="AE1357" s="86"/>
      <c r="AG1357" s="87"/>
      <c r="AN1357" s="86"/>
      <c r="AO1357" s="86"/>
      <c r="AP1357" s="86"/>
      <c r="AQ1357" s="86"/>
      <c r="AR1357" s="86"/>
      <c r="AS1357" s="86"/>
      <c r="AT1357" s="86"/>
      <c r="AU1357" s="86"/>
    </row>
    <row r="1358" spans="3:64" x14ac:dyDescent="0.2">
      <c r="C1358" s="18"/>
      <c r="D1358" s="18"/>
      <c r="Q1358" s="1"/>
      <c r="AA1358" s="86"/>
      <c r="AB1358" s="86"/>
      <c r="AC1358" s="86"/>
      <c r="AD1358" s="86"/>
      <c r="AE1358" s="86"/>
      <c r="AG1358" s="87"/>
      <c r="AN1358" s="86"/>
      <c r="AO1358" s="86"/>
      <c r="AP1358" s="86"/>
      <c r="AQ1358" s="86"/>
      <c r="AR1358" s="86"/>
      <c r="AS1358" s="86"/>
      <c r="AT1358" s="86"/>
      <c r="AU1358" s="86"/>
    </row>
    <row r="1359" spans="3:64" x14ac:dyDescent="0.2">
      <c r="C1359" s="18"/>
      <c r="D1359" s="18"/>
      <c r="Q1359" s="1"/>
      <c r="AA1359" s="86"/>
      <c r="AB1359" s="86"/>
      <c r="AC1359" s="86"/>
      <c r="AD1359" s="86"/>
      <c r="AE1359" s="86"/>
      <c r="AG1359" s="87"/>
      <c r="AN1359" s="86"/>
      <c r="AO1359" s="86"/>
      <c r="AP1359" s="86"/>
      <c r="AQ1359" s="86"/>
      <c r="AR1359" s="86"/>
      <c r="AS1359" s="86"/>
      <c r="AT1359" s="86"/>
      <c r="AU1359" s="86"/>
      <c r="AV1359" s="86"/>
      <c r="AX1359" s="86"/>
      <c r="AY1359" s="86"/>
      <c r="AZ1359" s="86"/>
      <c r="BA1359" s="86"/>
      <c r="BB1359" s="86"/>
      <c r="BC1359" s="86"/>
      <c r="BD1359" s="86"/>
      <c r="BE1359" s="86"/>
      <c r="BF1359" s="86"/>
      <c r="BG1359" s="86"/>
      <c r="BH1359" s="86"/>
      <c r="BI1359" s="86"/>
      <c r="BJ1359" s="86"/>
      <c r="BK1359" s="86"/>
      <c r="BL1359" s="86"/>
    </row>
    <row r="1360" spans="3:64" x14ac:dyDescent="0.2">
      <c r="C1360" s="18"/>
      <c r="D1360" s="18"/>
      <c r="Q1360" s="1"/>
      <c r="AA1360" s="86"/>
      <c r="AB1360" s="86"/>
      <c r="AC1360" s="86"/>
      <c r="AD1360" s="86"/>
      <c r="AE1360" s="86"/>
      <c r="AG1360" s="87"/>
      <c r="AN1360" s="86"/>
      <c r="AO1360" s="86"/>
      <c r="AP1360" s="86"/>
      <c r="AQ1360" s="86"/>
      <c r="AR1360" s="86"/>
      <c r="AS1360" s="86"/>
      <c r="AT1360" s="86"/>
      <c r="AU1360" s="86"/>
    </row>
    <row r="1361" spans="3:64" x14ac:dyDescent="0.2">
      <c r="C1361" s="18"/>
      <c r="D1361" s="18"/>
      <c r="Q1361" s="1"/>
      <c r="AA1361" s="86"/>
      <c r="AB1361" s="86"/>
      <c r="AC1361" s="86"/>
      <c r="AD1361" s="86"/>
      <c r="AE1361" s="86"/>
      <c r="AG1361" s="87"/>
      <c r="AN1361" s="86"/>
      <c r="AO1361" s="86"/>
      <c r="AP1361" s="86"/>
      <c r="AQ1361" s="86"/>
      <c r="AR1361" s="86"/>
      <c r="AS1361" s="86"/>
      <c r="AT1361" s="86"/>
      <c r="AU1361" s="86"/>
    </row>
    <row r="1362" spans="3:64" x14ac:dyDescent="0.2">
      <c r="C1362" s="18"/>
      <c r="D1362" s="18"/>
      <c r="Q1362" s="1"/>
      <c r="AA1362" s="86"/>
      <c r="AB1362" s="86"/>
      <c r="AC1362" s="86"/>
      <c r="AD1362" s="86"/>
      <c r="AE1362" s="86"/>
      <c r="AG1362" s="87"/>
      <c r="AN1362" s="86"/>
      <c r="AO1362" s="86"/>
      <c r="AP1362" s="86"/>
      <c r="AQ1362" s="86"/>
      <c r="AR1362" s="86"/>
      <c r="AS1362" s="86"/>
      <c r="AT1362" s="86"/>
      <c r="AU1362" s="86"/>
    </row>
    <row r="1363" spans="3:64" x14ac:dyDescent="0.2">
      <c r="C1363" s="18"/>
      <c r="D1363" s="18"/>
      <c r="Q1363" s="1"/>
      <c r="AA1363" s="86"/>
      <c r="AB1363" s="86"/>
      <c r="AC1363" s="86"/>
      <c r="AD1363" s="86"/>
      <c r="AE1363" s="86"/>
      <c r="AG1363" s="87"/>
      <c r="AN1363" s="86"/>
      <c r="AO1363" s="86"/>
      <c r="AP1363" s="86"/>
      <c r="AQ1363" s="86"/>
      <c r="AR1363" s="86"/>
      <c r="AS1363" s="86"/>
      <c r="AT1363" s="86"/>
      <c r="AU1363" s="86"/>
      <c r="AV1363" s="86"/>
      <c r="AX1363" s="86"/>
    </row>
    <row r="1364" spans="3:64" x14ac:dyDescent="0.2">
      <c r="C1364" s="18"/>
      <c r="D1364" s="18"/>
      <c r="Q1364" s="1"/>
      <c r="AA1364" s="86"/>
      <c r="AB1364" s="86"/>
      <c r="AC1364" s="86"/>
      <c r="AD1364" s="86"/>
      <c r="AE1364" s="86"/>
      <c r="AG1364" s="87"/>
      <c r="AN1364" s="86"/>
      <c r="AO1364" s="86"/>
      <c r="AP1364" s="86"/>
      <c r="AQ1364" s="86"/>
      <c r="AR1364" s="86"/>
      <c r="AS1364" s="86"/>
      <c r="AT1364" s="86"/>
      <c r="AU1364" s="86"/>
    </row>
    <row r="1365" spans="3:64" x14ac:dyDescent="0.2">
      <c r="C1365" s="18"/>
      <c r="D1365" s="18"/>
      <c r="Q1365" s="1"/>
      <c r="AA1365" s="86"/>
      <c r="AB1365" s="86"/>
      <c r="AC1365" s="86"/>
      <c r="AD1365" s="86"/>
      <c r="AE1365" s="86"/>
      <c r="AG1365" s="87"/>
      <c r="AN1365" s="86"/>
      <c r="AO1365" s="86"/>
      <c r="AP1365" s="86"/>
      <c r="AQ1365" s="86"/>
      <c r="AR1365" s="86"/>
      <c r="AS1365" s="86"/>
      <c r="AT1365" s="86"/>
      <c r="AU1365" s="86"/>
      <c r="AV1365" s="86"/>
      <c r="AX1365" s="86"/>
      <c r="AY1365" s="86"/>
      <c r="AZ1365" s="86"/>
      <c r="BA1365" s="86"/>
      <c r="BB1365" s="86"/>
      <c r="BC1365" s="86"/>
      <c r="BD1365" s="86"/>
      <c r="BE1365" s="86"/>
      <c r="BF1365" s="86"/>
      <c r="BG1365" s="86"/>
      <c r="BH1365" s="86"/>
      <c r="BI1365" s="86"/>
      <c r="BJ1365" s="86"/>
      <c r="BK1365" s="86"/>
      <c r="BL1365" s="86"/>
    </row>
    <row r="1366" spans="3:64" x14ac:dyDescent="0.2">
      <c r="C1366" s="18"/>
      <c r="D1366" s="18"/>
      <c r="Q1366" s="1"/>
      <c r="AA1366" s="86"/>
      <c r="AB1366" s="86"/>
      <c r="AC1366" s="86"/>
      <c r="AD1366" s="86"/>
      <c r="AE1366" s="86"/>
      <c r="AG1366" s="87"/>
      <c r="AN1366" s="86"/>
      <c r="AO1366" s="86"/>
      <c r="AP1366" s="86"/>
      <c r="AQ1366" s="86"/>
      <c r="AR1366" s="86"/>
      <c r="AS1366" s="86"/>
      <c r="AT1366" s="86"/>
      <c r="AU1366" s="86"/>
    </row>
    <row r="1367" spans="3:64" x14ac:dyDescent="0.2">
      <c r="C1367" s="18"/>
      <c r="D1367" s="18"/>
      <c r="Q1367" s="1"/>
      <c r="AA1367" s="86"/>
      <c r="AB1367" s="86"/>
      <c r="AC1367" s="86"/>
      <c r="AD1367" s="86"/>
      <c r="AE1367" s="86"/>
      <c r="AG1367" s="87"/>
      <c r="AN1367" s="86"/>
      <c r="AO1367" s="86"/>
      <c r="AP1367" s="86"/>
      <c r="AQ1367" s="86"/>
      <c r="AR1367" s="86"/>
      <c r="AS1367" s="86"/>
      <c r="AT1367" s="86"/>
      <c r="AU1367" s="86"/>
    </row>
    <row r="1368" spans="3:64" x14ac:dyDescent="0.2">
      <c r="C1368" s="18"/>
      <c r="D1368" s="18"/>
      <c r="Q1368" s="1"/>
      <c r="AA1368" s="86"/>
      <c r="AB1368" s="86"/>
      <c r="AC1368" s="86"/>
      <c r="AD1368" s="86"/>
      <c r="AE1368" s="86"/>
      <c r="AG1368" s="87"/>
      <c r="AN1368" s="86"/>
      <c r="AO1368" s="86"/>
      <c r="AP1368" s="86"/>
      <c r="AQ1368" s="86"/>
      <c r="AR1368" s="86"/>
      <c r="AS1368" s="86"/>
      <c r="AT1368" s="86"/>
      <c r="AU1368" s="86"/>
      <c r="AV1368" s="86"/>
    </row>
    <row r="1369" spans="3:64" x14ac:dyDescent="0.2">
      <c r="C1369" s="18"/>
      <c r="D1369" s="18"/>
      <c r="Q1369" s="1"/>
      <c r="AA1369" s="86"/>
      <c r="AB1369" s="86"/>
      <c r="AC1369" s="86"/>
      <c r="AD1369" s="86"/>
      <c r="AE1369" s="86"/>
      <c r="AG1369" s="87"/>
      <c r="AN1369" s="86"/>
      <c r="AO1369" s="86"/>
      <c r="AP1369" s="86"/>
      <c r="AQ1369" s="86"/>
      <c r="AR1369" s="86"/>
      <c r="AS1369" s="86"/>
      <c r="AT1369" s="86"/>
      <c r="AU1369" s="86"/>
      <c r="AV1369" s="86"/>
    </row>
    <row r="1370" spans="3:64" x14ac:dyDescent="0.2">
      <c r="C1370" s="18"/>
      <c r="D1370" s="18"/>
      <c r="Q1370" s="1"/>
      <c r="AA1370" s="86"/>
      <c r="AB1370" s="86"/>
      <c r="AC1370" s="86"/>
      <c r="AD1370" s="86"/>
      <c r="AE1370" s="86"/>
      <c r="AG1370" s="87"/>
      <c r="AN1370" s="86"/>
      <c r="AO1370" s="86"/>
      <c r="AP1370" s="86"/>
      <c r="AQ1370" s="86"/>
      <c r="AR1370" s="86"/>
      <c r="AS1370" s="86"/>
      <c r="AT1370" s="86"/>
      <c r="AU1370" s="86"/>
      <c r="AV1370" s="86"/>
      <c r="AW1370" s="86"/>
      <c r="AX1370" s="86"/>
      <c r="AY1370" s="86"/>
      <c r="AZ1370" s="86"/>
      <c r="BA1370" s="86"/>
      <c r="BB1370" s="86"/>
      <c r="BC1370" s="86"/>
      <c r="BD1370" s="86"/>
      <c r="BE1370" s="86"/>
      <c r="BF1370" s="86"/>
      <c r="BG1370" s="86"/>
      <c r="BH1370" s="86"/>
      <c r="BI1370" s="86"/>
      <c r="BJ1370" s="86"/>
      <c r="BK1370" s="86"/>
      <c r="BL1370" s="86"/>
    </row>
    <row r="1371" spans="3:64" x14ac:dyDescent="0.2">
      <c r="C1371" s="18"/>
      <c r="D1371" s="18"/>
      <c r="Q1371" s="1"/>
      <c r="AA1371" s="86"/>
      <c r="AB1371" s="86"/>
      <c r="AC1371" s="86"/>
      <c r="AD1371" s="86"/>
      <c r="AE1371" s="86"/>
      <c r="AG1371" s="87"/>
      <c r="AN1371" s="86"/>
      <c r="AO1371" s="86"/>
      <c r="AP1371" s="86"/>
      <c r="AQ1371" s="86"/>
      <c r="AR1371" s="86"/>
      <c r="AS1371" s="86"/>
      <c r="AT1371" s="86"/>
      <c r="AU1371" s="86"/>
    </row>
    <row r="1372" spans="3:64" x14ac:dyDescent="0.2">
      <c r="C1372" s="18"/>
      <c r="D1372" s="18"/>
      <c r="Q1372" s="1"/>
      <c r="AA1372" s="86"/>
      <c r="AB1372" s="86"/>
      <c r="AC1372" s="86"/>
      <c r="AD1372" s="86"/>
      <c r="AE1372" s="86"/>
      <c r="AG1372" s="87"/>
      <c r="AN1372" s="86"/>
      <c r="AO1372" s="86"/>
      <c r="AP1372" s="86"/>
      <c r="AQ1372" s="86"/>
      <c r="AR1372" s="86"/>
      <c r="AS1372" s="86"/>
      <c r="AT1372" s="86"/>
      <c r="AU1372" s="86"/>
    </row>
    <row r="1373" spans="3:64" x14ac:dyDescent="0.2">
      <c r="C1373" s="18"/>
      <c r="D1373" s="18"/>
      <c r="Q1373" s="1"/>
      <c r="AA1373" s="86"/>
      <c r="AB1373" s="86"/>
      <c r="AC1373" s="86"/>
      <c r="AD1373" s="86"/>
      <c r="AE1373" s="86"/>
      <c r="AG1373" s="87"/>
      <c r="AN1373" s="86"/>
      <c r="AO1373" s="86"/>
      <c r="AP1373" s="86"/>
      <c r="AQ1373" s="86"/>
      <c r="AR1373" s="86"/>
      <c r="AS1373" s="86"/>
      <c r="AT1373" s="86"/>
      <c r="AU1373" s="86"/>
      <c r="AV1373" s="86"/>
      <c r="AX1373" s="86"/>
      <c r="AY1373" s="86"/>
      <c r="AZ1373" s="86"/>
      <c r="BA1373" s="86"/>
      <c r="BB1373" s="86"/>
      <c r="BC1373" s="86"/>
      <c r="BD1373" s="86"/>
      <c r="BE1373" s="86"/>
      <c r="BF1373" s="86"/>
      <c r="BG1373" s="86"/>
      <c r="BH1373" s="86"/>
      <c r="BI1373" s="86"/>
      <c r="BJ1373" s="86"/>
      <c r="BK1373" s="86"/>
      <c r="BL1373" s="86"/>
    </row>
    <row r="1374" spans="3:64" x14ac:dyDescent="0.2">
      <c r="C1374" s="18"/>
      <c r="D1374" s="18"/>
      <c r="Q1374" s="1"/>
      <c r="AA1374" s="86"/>
      <c r="AB1374" s="86"/>
      <c r="AC1374" s="86"/>
      <c r="AD1374" s="86"/>
      <c r="AE1374" s="86"/>
      <c r="AG1374" s="87"/>
      <c r="AN1374" s="86"/>
      <c r="AO1374" s="86"/>
      <c r="AP1374" s="86"/>
      <c r="AQ1374" s="86"/>
      <c r="AR1374" s="86"/>
      <c r="AS1374" s="86"/>
      <c r="AT1374" s="86"/>
      <c r="AU1374" s="86"/>
      <c r="AV1374" s="86"/>
      <c r="AW1374" s="86"/>
      <c r="AX1374" s="86"/>
      <c r="AY1374" s="86"/>
      <c r="AZ1374" s="86"/>
      <c r="BA1374" s="86"/>
      <c r="BB1374" s="86"/>
      <c r="BC1374" s="86"/>
      <c r="BD1374" s="86"/>
      <c r="BE1374" s="86"/>
      <c r="BF1374" s="86"/>
      <c r="BG1374" s="86"/>
      <c r="BH1374" s="86"/>
      <c r="BI1374" s="86"/>
      <c r="BJ1374" s="86"/>
      <c r="BK1374" s="86"/>
      <c r="BL1374" s="86"/>
    </row>
    <row r="1375" spans="3:64" x14ac:dyDescent="0.2">
      <c r="C1375" s="18"/>
      <c r="D1375" s="18"/>
      <c r="Q1375" s="1"/>
      <c r="AA1375" s="86"/>
      <c r="AB1375" s="86"/>
      <c r="AC1375" s="86"/>
      <c r="AD1375" s="86"/>
      <c r="AE1375" s="86"/>
      <c r="AG1375" s="87"/>
      <c r="AN1375" s="86"/>
      <c r="AO1375" s="86"/>
      <c r="AP1375" s="86"/>
      <c r="AQ1375" s="86"/>
      <c r="AR1375" s="86"/>
      <c r="AS1375" s="86"/>
      <c r="AT1375" s="86"/>
      <c r="AU1375" s="86"/>
    </row>
    <row r="1376" spans="3:64" x14ac:dyDescent="0.2">
      <c r="C1376" s="18"/>
      <c r="D1376" s="18"/>
      <c r="Q1376" s="1"/>
      <c r="AA1376" s="86"/>
      <c r="AB1376" s="86"/>
      <c r="AC1376" s="86"/>
      <c r="AD1376" s="86"/>
      <c r="AE1376" s="86"/>
      <c r="AG1376" s="87"/>
      <c r="AN1376" s="86"/>
      <c r="AO1376" s="86"/>
      <c r="AP1376" s="86"/>
      <c r="AQ1376" s="86"/>
      <c r="AR1376" s="86"/>
      <c r="AS1376" s="86"/>
      <c r="AT1376" s="86"/>
      <c r="AU1376" s="86"/>
    </row>
    <row r="1377" spans="3:64" x14ac:dyDescent="0.2">
      <c r="C1377" s="18"/>
      <c r="D1377" s="18"/>
      <c r="Q1377" s="1"/>
      <c r="AA1377" s="86"/>
      <c r="AB1377" s="86"/>
      <c r="AC1377" s="86"/>
      <c r="AD1377" s="86"/>
      <c r="AE1377" s="86"/>
      <c r="AG1377" s="87"/>
      <c r="AN1377" s="86"/>
      <c r="AO1377" s="86"/>
      <c r="AP1377" s="86"/>
      <c r="AQ1377" s="86"/>
      <c r="AR1377" s="86"/>
      <c r="AS1377" s="86"/>
      <c r="AT1377" s="86"/>
      <c r="AU1377" s="86"/>
    </row>
    <row r="1378" spans="3:64" x14ac:dyDescent="0.2">
      <c r="C1378" s="18"/>
      <c r="D1378" s="18"/>
      <c r="Q1378" s="1"/>
      <c r="AA1378" s="86"/>
      <c r="AB1378" s="86"/>
      <c r="AC1378" s="86"/>
      <c r="AD1378" s="86"/>
      <c r="AE1378" s="86"/>
      <c r="AG1378" s="87"/>
      <c r="AN1378" s="86"/>
      <c r="AO1378" s="86"/>
      <c r="AP1378" s="86"/>
      <c r="AQ1378" s="86"/>
      <c r="AR1378" s="86"/>
      <c r="AS1378" s="86"/>
      <c r="AT1378" s="86"/>
      <c r="AU1378" s="86"/>
    </row>
    <row r="1379" spans="3:64" x14ac:dyDescent="0.2">
      <c r="C1379" s="18"/>
      <c r="D1379" s="18"/>
      <c r="Q1379" s="1"/>
      <c r="AA1379" s="86"/>
      <c r="AB1379" s="86"/>
      <c r="AC1379" s="86"/>
      <c r="AD1379" s="86"/>
      <c r="AE1379" s="86"/>
      <c r="AG1379" s="87"/>
      <c r="AN1379" s="86"/>
      <c r="AO1379" s="86"/>
      <c r="AP1379" s="86"/>
      <c r="AQ1379" s="86"/>
      <c r="AR1379" s="86"/>
      <c r="AS1379" s="86"/>
      <c r="AT1379" s="86"/>
      <c r="AU1379" s="86"/>
      <c r="AV1379" s="86"/>
      <c r="AX1379" s="86"/>
      <c r="AY1379" s="86"/>
      <c r="AZ1379" s="86"/>
      <c r="BA1379" s="86"/>
      <c r="BB1379" s="86"/>
      <c r="BC1379" s="86"/>
      <c r="BD1379" s="86"/>
      <c r="BE1379" s="86"/>
      <c r="BF1379" s="86"/>
      <c r="BG1379" s="86"/>
      <c r="BH1379" s="86"/>
      <c r="BI1379" s="86"/>
      <c r="BJ1379" s="86"/>
      <c r="BK1379" s="86"/>
      <c r="BL1379" s="86"/>
    </row>
    <row r="1380" spans="3:64" x14ac:dyDescent="0.2">
      <c r="C1380" s="18"/>
      <c r="D1380" s="18"/>
      <c r="Q1380" s="1"/>
      <c r="AA1380" s="86"/>
      <c r="AB1380" s="86"/>
      <c r="AC1380" s="86"/>
      <c r="AD1380" s="86"/>
      <c r="AE1380" s="86"/>
      <c r="AG1380" s="87"/>
      <c r="AN1380" s="86"/>
      <c r="AO1380" s="86"/>
      <c r="AP1380" s="86"/>
      <c r="AQ1380" s="86"/>
      <c r="AR1380" s="86"/>
      <c r="AS1380" s="86"/>
      <c r="AT1380" s="86"/>
      <c r="AU1380" s="86"/>
      <c r="AV1380" s="86"/>
      <c r="AX1380" s="86"/>
      <c r="AY1380" s="86"/>
      <c r="AZ1380" s="86"/>
      <c r="BA1380" s="86"/>
      <c r="BB1380" s="86"/>
      <c r="BC1380" s="86"/>
      <c r="BD1380" s="86"/>
      <c r="BE1380" s="86"/>
      <c r="BF1380" s="86"/>
      <c r="BG1380" s="86"/>
      <c r="BH1380" s="86"/>
      <c r="BI1380" s="86"/>
      <c r="BJ1380" s="86"/>
      <c r="BK1380" s="86"/>
      <c r="BL1380" s="86"/>
    </row>
    <row r="1381" spans="3:64" x14ac:dyDescent="0.2">
      <c r="C1381" s="18"/>
      <c r="D1381" s="18"/>
      <c r="Q1381" s="1"/>
      <c r="AA1381" s="86"/>
      <c r="AB1381" s="86"/>
      <c r="AC1381" s="86"/>
      <c r="AD1381" s="86"/>
      <c r="AE1381" s="86"/>
      <c r="AG1381" s="87"/>
      <c r="AN1381" s="86"/>
      <c r="AO1381" s="86"/>
      <c r="AP1381" s="86"/>
      <c r="AQ1381" s="86"/>
      <c r="AR1381" s="86"/>
      <c r="AS1381" s="86"/>
      <c r="AT1381" s="86"/>
      <c r="AU1381" s="86"/>
    </row>
    <row r="1382" spans="3:64" x14ac:dyDescent="0.2">
      <c r="C1382" s="18"/>
      <c r="D1382" s="18"/>
      <c r="Q1382" s="1"/>
      <c r="AA1382" s="86"/>
      <c r="AB1382" s="86"/>
      <c r="AC1382" s="86"/>
      <c r="AD1382" s="86"/>
      <c r="AE1382" s="86"/>
      <c r="AG1382" s="87"/>
      <c r="AN1382" s="86"/>
      <c r="AO1382" s="86"/>
      <c r="AP1382" s="86"/>
      <c r="AQ1382" s="86"/>
      <c r="AR1382" s="86"/>
      <c r="AS1382" s="86"/>
      <c r="AT1382" s="86"/>
      <c r="AU1382" s="86"/>
    </row>
    <row r="1383" spans="3:64" x14ac:dyDescent="0.2">
      <c r="C1383" s="18"/>
      <c r="D1383" s="18"/>
      <c r="Q1383" s="1"/>
      <c r="AA1383" s="86"/>
      <c r="AB1383" s="86"/>
      <c r="AC1383" s="86"/>
      <c r="AD1383" s="86"/>
      <c r="AE1383" s="86"/>
      <c r="AG1383" s="87"/>
      <c r="AN1383" s="86"/>
      <c r="AO1383" s="86"/>
      <c r="AP1383" s="86"/>
      <c r="AQ1383" s="86"/>
      <c r="AR1383" s="86"/>
      <c r="AS1383" s="86"/>
      <c r="AT1383" s="86"/>
      <c r="AU1383" s="86"/>
    </row>
    <row r="1384" spans="3:64" x14ac:dyDescent="0.2">
      <c r="C1384" s="18"/>
      <c r="D1384" s="18"/>
      <c r="Q1384" s="1"/>
      <c r="AA1384" s="86"/>
      <c r="AB1384" s="86"/>
      <c r="AC1384" s="86"/>
      <c r="AD1384" s="86"/>
      <c r="AE1384" s="86"/>
      <c r="AG1384" s="87"/>
      <c r="AN1384" s="86"/>
      <c r="AO1384" s="86"/>
      <c r="AP1384" s="86"/>
      <c r="AQ1384" s="86"/>
      <c r="AR1384" s="86"/>
      <c r="AS1384" s="86"/>
      <c r="AT1384" s="86"/>
      <c r="AU1384" s="86"/>
    </row>
    <row r="1385" spans="3:64" x14ac:dyDescent="0.2">
      <c r="C1385" s="18"/>
      <c r="D1385" s="18"/>
      <c r="Q1385" s="1"/>
      <c r="AA1385" s="86"/>
      <c r="AB1385" s="86"/>
      <c r="AC1385" s="86"/>
      <c r="AD1385" s="86"/>
      <c r="AE1385" s="86"/>
      <c r="AG1385" s="87"/>
      <c r="AN1385" s="86"/>
      <c r="AO1385" s="86"/>
      <c r="AP1385" s="86"/>
      <c r="AQ1385" s="86"/>
      <c r="AR1385" s="86"/>
      <c r="AS1385" s="86"/>
      <c r="AT1385" s="86"/>
      <c r="AU1385" s="86"/>
    </row>
    <row r="1386" spans="3:64" x14ac:dyDescent="0.2">
      <c r="C1386" s="18"/>
      <c r="D1386" s="18"/>
      <c r="Q1386" s="1"/>
      <c r="AA1386" s="86"/>
      <c r="AB1386" s="86"/>
      <c r="AC1386" s="86"/>
      <c r="AD1386" s="86"/>
      <c r="AE1386" s="86"/>
      <c r="AG1386" s="87"/>
      <c r="AN1386" s="86"/>
      <c r="AO1386" s="86"/>
      <c r="AP1386" s="86"/>
      <c r="AQ1386" s="86"/>
      <c r="AR1386" s="86"/>
      <c r="AS1386" s="86"/>
      <c r="AT1386" s="86"/>
      <c r="AU1386" s="86"/>
    </row>
    <row r="1387" spans="3:64" x14ac:dyDescent="0.2">
      <c r="C1387" s="18"/>
      <c r="D1387" s="18"/>
      <c r="Q1387" s="1"/>
      <c r="AA1387" s="86"/>
      <c r="AB1387" s="86"/>
      <c r="AC1387" s="86"/>
      <c r="AD1387" s="86"/>
      <c r="AE1387" s="86"/>
      <c r="AG1387" s="87"/>
      <c r="AN1387" s="86"/>
      <c r="AO1387" s="86"/>
      <c r="AP1387" s="86"/>
      <c r="AQ1387" s="86"/>
      <c r="AR1387" s="86"/>
      <c r="AS1387" s="86"/>
      <c r="AT1387" s="86"/>
      <c r="AU1387" s="86"/>
    </row>
    <row r="1388" spans="3:64" x14ac:dyDescent="0.2">
      <c r="C1388" s="18"/>
      <c r="D1388" s="18"/>
      <c r="Q1388" s="1"/>
      <c r="AA1388" s="86"/>
      <c r="AB1388" s="86"/>
      <c r="AC1388" s="86"/>
      <c r="AD1388" s="86"/>
      <c r="AE1388" s="86"/>
      <c r="AG1388" s="87"/>
      <c r="AN1388" s="86"/>
      <c r="AO1388" s="86"/>
      <c r="AP1388" s="86"/>
      <c r="AQ1388" s="86"/>
      <c r="AR1388" s="86"/>
      <c r="AS1388" s="86"/>
      <c r="AT1388" s="86"/>
      <c r="AU1388" s="86"/>
      <c r="AV1388" s="86"/>
      <c r="AX1388" s="86"/>
      <c r="AY1388" s="86"/>
      <c r="AZ1388" s="86"/>
      <c r="BA1388" s="86"/>
      <c r="BB1388" s="86"/>
      <c r="BC1388" s="86"/>
      <c r="BD1388" s="86"/>
      <c r="BE1388" s="86"/>
      <c r="BF1388" s="86"/>
      <c r="BG1388" s="86"/>
      <c r="BH1388" s="86"/>
      <c r="BI1388" s="86"/>
      <c r="BJ1388" s="86"/>
      <c r="BK1388" s="86"/>
      <c r="BL1388" s="86"/>
    </row>
    <row r="1389" spans="3:64" x14ac:dyDescent="0.2">
      <c r="C1389" s="18"/>
      <c r="D1389" s="18"/>
      <c r="Q1389" s="1"/>
      <c r="AA1389" s="86"/>
      <c r="AB1389" s="86"/>
      <c r="AC1389" s="86"/>
      <c r="AD1389" s="86"/>
      <c r="AE1389" s="86"/>
      <c r="AG1389" s="87"/>
      <c r="AN1389" s="86"/>
      <c r="AO1389" s="86"/>
      <c r="AP1389" s="86"/>
      <c r="AQ1389" s="86"/>
      <c r="AR1389" s="86"/>
      <c r="AS1389" s="86"/>
      <c r="AT1389" s="86"/>
      <c r="AU1389" s="86"/>
    </row>
    <row r="1390" spans="3:64" x14ac:dyDescent="0.2">
      <c r="C1390" s="18"/>
      <c r="D1390" s="18"/>
      <c r="Q1390" s="1"/>
      <c r="AA1390" s="86"/>
      <c r="AB1390" s="86"/>
      <c r="AC1390" s="86"/>
      <c r="AD1390" s="86"/>
      <c r="AE1390" s="86"/>
      <c r="AG1390" s="87"/>
      <c r="AN1390" s="86"/>
      <c r="AO1390" s="86"/>
      <c r="AP1390" s="86"/>
      <c r="AQ1390" s="86"/>
      <c r="AR1390" s="86"/>
      <c r="AS1390" s="86"/>
      <c r="AT1390" s="86"/>
      <c r="AU1390" s="86"/>
    </row>
    <row r="1391" spans="3:64" x14ac:dyDescent="0.2">
      <c r="C1391" s="18"/>
      <c r="D1391" s="18"/>
      <c r="Q1391" s="1"/>
      <c r="AA1391" s="86"/>
      <c r="AB1391" s="86"/>
      <c r="AC1391" s="86"/>
      <c r="AD1391" s="86"/>
      <c r="AE1391" s="86"/>
      <c r="AG1391" s="87"/>
      <c r="AN1391" s="86"/>
      <c r="AO1391" s="86"/>
      <c r="AP1391" s="86"/>
      <c r="AQ1391" s="86"/>
      <c r="AR1391" s="86"/>
      <c r="AS1391" s="86"/>
      <c r="AT1391" s="86"/>
      <c r="AU1391" s="86"/>
    </row>
    <row r="1392" spans="3:64" x14ac:dyDescent="0.2">
      <c r="C1392" s="18"/>
      <c r="D1392" s="18"/>
      <c r="Q1392" s="1"/>
      <c r="AA1392" s="86"/>
      <c r="AB1392" s="86"/>
      <c r="AC1392" s="86"/>
      <c r="AD1392" s="86"/>
      <c r="AE1392" s="86"/>
      <c r="AG1392" s="87"/>
      <c r="AN1392" s="86"/>
      <c r="AO1392" s="86"/>
      <c r="AP1392" s="86"/>
      <c r="AQ1392" s="86"/>
      <c r="AR1392" s="86"/>
      <c r="AS1392" s="86"/>
      <c r="AT1392" s="86"/>
      <c r="AU1392" s="86"/>
    </row>
    <row r="1393" spans="3:64" x14ac:dyDescent="0.2">
      <c r="C1393" s="18"/>
      <c r="D1393" s="18"/>
      <c r="Q1393" s="1"/>
      <c r="AA1393" s="86"/>
      <c r="AB1393" s="86"/>
      <c r="AC1393" s="86"/>
      <c r="AD1393" s="86"/>
      <c r="AE1393" s="86"/>
      <c r="AG1393" s="87"/>
      <c r="AN1393" s="86"/>
      <c r="AO1393" s="86"/>
      <c r="AP1393" s="86"/>
      <c r="AQ1393" s="86"/>
      <c r="AR1393" s="86"/>
      <c r="AS1393" s="86"/>
      <c r="AT1393" s="86"/>
      <c r="AU1393" s="86"/>
    </row>
    <row r="1394" spans="3:64" x14ac:dyDescent="0.2">
      <c r="C1394" s="18"/>
      <c r="D1394" s="18"/>
      <c r="Q1394" s="1"/>
      <c r="AA1394" s="86"/>
      <c r="AB1394" s="86"/>
      <c r="AC1394" s="86"/>
      <c r="AD1394" s="86"/>
      <c r="AE1394" s="86"/>
      <c r="AG1394" s="87"/>
      <c r="AN1394" s="86"/>
      <c r="AO1394" s="86"/>
      <c r="AP1394" s="86"/>
      <c r="AQ1394" s="86"/>
      <c r="AR1394" s="86"/>
      <c r="AS1394" s="86"/>
      <c r="AT1394" s="86"/>
      <c r="AU1394" s="86"/>
      <c r="AV1394" s="86"/>
      <c r="AW1394" s="86"/>
      <c r="AX1394" s="86"/>
      <c r="AY1394" s="86"/>
      <c r="AZ1394" s="86"/>
      <c r="BA1394" s="86"/>
      <c r="BB1394" s="86"/>
      <c r="BC1394" s="86"/>
      <c r="BD1394" s="86"/>
      <c r="BE1394" s="86"/>
      <c r="BF1394" s="86"/>
      <c r="BG1394" s="86"/>
      <c r="BH1394" s="86"/>
      <c r="BI1394" s="86"/>
      <c r="BJ1394" s="86"/>
      <c r="BK1394" s="86"/>
      <c r="BL1394" s="86"/>
    </row>
    <row r="1395" spans="3:64" x14ac:dyDescent="0.2">
      <c r="C1395" s="18"/>
      <c r="D1395" s="18"/>
      <c r="Q1395" s="1"/>
      <c r="AA1395" s="86"/>
      <c r="AB1395" s="86"/>
      <c r="AC1395" s="86"/>
      <c r="AD1395" s="86"/>
      <c r="AE1395" s="86"/>
      <c r="AG1395" s="87"/>
      <c r="AN1395" s="86"/>
      <c r="AO1395" s="86"/>
      <c r="AP1395" s="86"/>
      <c r="AQ1395" s="86"/>
      <c r="AR1395" s="86"/>
      <c r="AS1395" s="86"/>
      <c r="AT1395" s="86"/>
      <c r="AU1395" s="86"/>
    </row>
    <row r="1396" spans="3:64" x14ac:dyDescent="0.2">
      <c r="C1396" s="18"/>
      <c r="D1396" s="18"/>
      <c r="Q1396" s="1"/>
      <c r="AA1396" s="86"/>
      <c r="AB1396" s="86"/>
      <c r="AC1396" s="86"/>
      <c r="AD1396" s="86"/>
      <c r="AE1396" s="86"/>
      <c r="AG1396" s="87"/>
      <c r="AN1396" s="86"/>
      <c r="AO1396" s="86"/>
      <c r="AP1396" s="86"/>
      <c r="AQ1396" s="86"/>
      <c r="AR1396" s="86"/>
      <c r="AS1396" s="86"/>
      <c r="AT1396" s="86"/>
      <c r="AU1396" s="86"/>
    </row>
    <row r="1397" spans="3:64" x14ac:dyDescent="0.2">
      <c r="C1397" s="18"/>
      <c r="D1397" s="18"/>
      <c r="Q1397" s="1"/>
      <c r="AA1397" s="86"/>
      <c r="AB1397" s="86"/>
      <c r="AC1397" s="86"/>
      <c r="AD1397" s="86"/>
      <c r="AE1397" s="86"/>
      <c r="AG1397" s="87"/>
      <c r="AN1397" s="86"/>
      <c r="AO1397" s="86"/>
      <c r="AP1397" s="86"/>
      <c r="AQ1397" s="86"/>
      <c r="AR1397" s="86"/>
      <c r="AS1397" s="86"/>
      <c r="AT1397" s="86"/>
      <c r="AU1397" s="86"/>
    </row>
    <row r="1398" spans="3:64" x14ac:dyDescent="0.2">
      <c r="C1398" s="18"/>
      <c r="D1398" s="18"/>
      <c r="Q1398" s="1"/>
      <c r="AA1398" s="86"/>
      <c r="AB1398" s="86"/>
      <c r="AC1398" s="86"/>
      <c r="AD1398" s="86"/>
      <c r="AE1398" s="86"/>
      <c r="AG1398" s="87"/>
      <c r="AN1398" s="86"/>
      <c r="AO1398" s="86"/>
      <c r="AP1398" s="86"/>
      <c r="AQ1398" s="86"/>
      <c r="AR1398" s="86"/>
      <c r="AS1398" s="86"/>
      <c r="AT1398" s="86"/>
      <c r="AU1398" s="86"/>
    </row>
    <row r="1399" spans="3:64" x14ac:dyDescent="0.2">
      <c r="C1399" s="18"/>
      <c r="D1399" s="18"/>
      <c r="Q1399" s="1"/>
      <c r="AA1399" s="86"/>
      <c r="AB1399" s="86"/>
      <c r="AC1399" s="86"/>
      <c r="AD1399" s="86"/>
      <c r="AE1399" s="86"/>
      <c r="AG1399" s="87"/>
      <c r="AN1399" s="86"/>
      <c r="AO1399" s="86"/>
      <c r="AP1399" s="86"/>
      <c r="AQ1399" s="86"/>
      <c r="AR1399" s="86"/>
      <c r="AS1399" s="86"/>
      <c r="AT1399" s="86"/>
      <c r="AU1399" s="86"/>
    </row>
    <row r="1400" spans="3:64" x14ac:dyDescent="0.2">
      <c r="C1400" s="18"/>
      <c r="D1400" s="18"/>
      <c r="Q1400" s="1"/>
      <c r="AA1400" s="86"/>
      <c r="AB1400" s="86"/>
      <c r="AC1400" s="86"/>
      <c r="AD1400" s="86"/>
      <c r="AE1400" s="86"/>
      <c r="AG1400" s="87"/>
      <c r="AN1400" s="86"/>
      <c r="AO1400" s="86"/>
      <c r="AP1400" s="86"/>
      <c r="AQ1400" s="86"/>
      <c r="AR1400" s="86"/>
      <c r="AS1400" s="86"/>
      <c r="AT1400" s="86"/>
      <c r="AU1400" s="86"/>
    </row>
    <row r="1401" spans="3:64" x14ac:dyDescent="0.2">
      <c r="C1401" s="18"/>
      <c r="D1401" s="18"/>
      <c r="Q1401" s="1"/>
      <c r="AA1401" s="86"/>
      <c r="AB1401" s="86"/>
      <c r="AC1401" s="86"/>
      <c r="AD1401" s="86"/>
      <c r="AE1401" s="86"/>
      <c r="AG1401" s="87"/>
      <c r="AN1401" s="86"/>
      <c r="AO1401" s="86"/>
      <c r="AP1401" s="86"/>
      <c r="AQ1401" s="86"/>
      <c r="AR1401" s="86"/>
      <c r="AS1401" s="86"/>
      <c r="AT1401" s="86"/>
      <c r="AU1401" s="86"/>
    </row>
    <row r="1402" spans="3:64" x14ac:dyDescent="0.2">
      <c r="C1402" s="18"/>
      <c r="D1402" s="18"/>
      <c r="Q1402" s="1"/>
      <c r="AA1402" s="86"/>
      <c r="AB1402" s="86"/>
      <c r="AC1402" s="86"/>
      <c r="AD1402" s="86"/>
      <c r="AE1402" s="86"/>
      <c r="AG1402" s="87"/>
      <c r="AN1402" s="86"/>
      <c r="AO1402" s="86"/>
      <c r="AP1402" s="86"/>
      <c r="AQ1402" s="86"/>
      <c r="AR1402" s="86"/>
      <c r="AS1402" s="86"/>
      <c r="AT1402" s="86"/>
      <c r="AU1402" s="86"/>
    </row>
    <row r="1403" spans="3:64" x14ac:dyDescent="0.2">
      <c r="C1403" s="18"/>
      <c r="D1403" s="18"/>
      <c r="Q1403" s="1"/>
      <c r="AA1403" s="86"/>
      <c r="AB1403" s="86"/>
      <c r="AC1403" s="86"/>
      <c r="AD1403" s="86"/>
      <c r="AE1403" s="86"/>
      <c r="AG1403" s="87"/>
      <c r="AN1403" s="86"/>
      <c r="AO1403" s="86"/>
      <c r="AP1403" s="86"/>
      <c r="AQ1403" s="86"/>
      <c r="AR1403" s="86"/>
      <c r="AS1403" s="86"/>
      <c r="AT1403" s="86"/>
      <c r="AU1403" s="86"/>
    </row>
    <row r="1404" spans="3:64" x14ac:dyDescent="0.2">
      <c r="C1404" s="18"/>
      <c r="D1404" s="18"/>
      <c r="Q1404" s="1"/>
      <c r="AA1404" s="86"/>
      <c r="AB1404" s="86"/>
      <c r="AC1404" s="86"/>
      <c r="AD1404" s="86"/>
      <c r="AE1404" s="86"/>
      <c r="AG1404" s="87"/>
      <c r="AN1404" s="86"/>
      <c r="AO1404" s="86"/>
      <c r="AP1404" s="86"/>
      <c r="AQ1404" s="86"/>
      <c r="AR1404" s="86"/>
      <c r="AS1404" s="86"/>
      <c r="AT1404" s="86"/>
      <c r="AU1404" s="86"/>
    </row>
    <row r="1405" spans="3:64" x14ac:dyDescent="0.2">
      <c r="C1405" s="18"/>
      <c r="D1405" s="18"/>
      <c r="Q1405" s="1"/>
      <c r="AA1405" s="86"/>
      <c r="AB1405" s="86"/>
      <c r="AC1405" s="86"/>
      <c r="AD1405" s="86"/>
      <c r="AE1405" s="86"/>
      <c r="AG1405" s="87"/>
      <c r="AN1405" s="86"/>
      <c r="AO1405" s="86"/>
      <c r="AP1405" s="86"/>
      <c r="AQ1405" s="86"/>
      <c r="AR1405" s="86"/>
      <c r="AS1405" s="86"/>
      <c r="AT1405" s="86"/>
      <c r="AU1405" s="86"/>
    </row>
    <row r="1406" spans="3:64" x14ac:dyDescent="0.2">
      <c r="C1406" s="18"/>
      <c r="D1406" s="18"/>
      <c r="Q1406" s="1"/>
      <c r="AA1406" s="86"/>
      <c r="AB1406" s="86"/>
      <c r="AC1406" s="86"/>
      <c r="AD1406" s="86"/>
      <c r="AE1406" s="86"/>
      <c r="AG1406" s="87"/>
      <c r="AN1406" s="86"/>
      <c r="AO1406" s="86"/>
      <c r="AP1406" s="86"/>
      <c r="AQ1406" s="86"/>
      <c r="AR1406" s="86"/>
      <c r="AS1406" s="86"/>
      <c r="AT1406" s="86"/>
      <c r="AU1406" s="86"/>
    </row>
    <row r="1407" spans="3:64" x14ac:dyDescent="0.2">
      <c r="C1407" s="18"/>
      <c r="D1407" s="18"/>
      <c r="Q1407" s="1"/>
      <c r="AA1407" s="86"/>
      <c r="AB1407" s="86"/>
      <c r="AC1407" s="86"/>
      <c r="AD1407" s="86"/>
      <c r="AE1407" s="86"/>
      <c r="AG1407" s="87"/>
      <c r="AN1407" s="86"/>
      <c r="AO1407" s="86"/>
      <c r="AP1407" s="86"/>
      <c r="AQ1407" s="86"/>
      <c r="AR1407" s="86"/>
      <c r="AS1407" s="86"/>
      <c r="AT1407" s="86"/>
      <c r="AU1407" s="86"/>
    </row>
    <row r="1408" spans="3:64" x14ac:dyDescent="0.2">
      <c r="C1408" s="18"/>
      <c r="D1408" s="18"/>
      <c r="Q1408" s="1"/>
      <c r="AA1408" s="86"/>
      <c r="AB1408" s="86"/>
      <c r="AC1408" s="86"/>
      <c r="AD1408" s="86"/>
      <c r="AE1408" s="86"/>
      <c r="AG1408" s="87"/>
      <c r="AN1408" s="86"/>
      <c r="AO1408" s="86"/>
      <c r="AP1408" s="86"/>
      <c r="AQ1408" s="86"/>
      <c r="AR1408" s="86"/>
      <c r="AS1408" s="86"/>
      <c r="AT1408" s="86"/>
      <c r="AU1408" s="86"/>
      <c r="AV1408" s="86"/>
      <c r="AW1408" s="86"/>
      <c r="AX1408" s="86"/>
      <c r="AY1408" s="86"/>
      <c r="AZ1408" s="86"/>
      <c r="BA1408" s="86"/>
      <c r="BB1408" s="86"/>
      <c r="BC1408" s="86"/>
      <c r="BD1408" s="86"/>
      <c r="BE1408" s="86"/>
      <c r="BF1408" s="86"/>
      <c r="BG1408" s="86"/>
      <c r="BH1408" s="86"/>
      <c r="BI1408" s="86"/>
      <c r="BJ1408" s="86"/>
      <c r="BK1408" s="86"/>
      <c r="BL1408" s="86"/>
    </row>
    <row r="1409" spans="3:47" x14ac:dyDescent="0.2">
      <c r="C1409" s="18"/>
      <c r="D1409" s="18"/>
      <c r="Q1409" s="1"/>
      <c r="AA1409" s="86"/>
      <c r="AB1409" s="86"/>
      <c r="AC1409" s="86"/>
      <c r="AD1409" s="86"/>
      <c r="AE1409" s="86"/>
      <c r="AG1409" s="87"/>
      <c r="AN1409" s="86"/>
      <c r="AO1409" s="86"/>
      <c r="AP1409" s="86"/>
      <c r="AQ1409" s="86"/>
      <c r="AR1409" s="86"/>
      <c r="AS1409" s="86"/>
      <c r="AT1409" s="86"/>
      <c r="AU1409" s="86"/>
    </row>
    <row r="1410" spans="3:47" x14ac:dyDescent="0.2">
      <c r="C1410" s="18"/>
      <c r="D1410" s="18"/>
      <c r="Q1410" s="1"/>
      <c r="AA1410" s="86"/>
      <c r="AB1410" s="86"/>
      <c r="AC1410" s="86"/>
      <c r="AD1410" s="86"/>
      <c r="AE1410" s="86"/>
      <c r="AG1410" s="87"/>
      <c r="AN1410" s="86"/>
      <c r="AO1410" s="86"/>
      <c r="AP1410" s="86"/>
      <c r="AQ1410" s="86"/>
      <c r="AR1410" s="86"/>
      <c r="AS1410" s="86"/>
      <c r="AT1410" s="86"/>
      <c r="AU1410" s="86"/>
    </row>
    <row r="1411" spans="3:47" x14ac:dyDescent="0.2">
      <c r="C1411" s="18"/>
      <c r="D1411" s="18"/>
      <c r="Q1411" s="1"/>
      <c r="AA1411" s="86"/>
      <c r="AB1411" s="86"/>
      <c r="AC1411" s="86"/>
      <c r="AD1411" s="86"/>
      <c r="AE1411" s="86"/>
      <c r="AG1411" s="87"/>
      <c r="AN1411" s="86"/>
      <c r="AO1411" s="86"/>
      <c r="AP1411" s="86"/>
      <c r="AQ1411" s="86"/>
      <c r="AR1411" s="86"/>
      <c r="AS1411" s="86"/>
      <c r="AT1411" s="86"/>
      <c r="AU1411" s="86"/>
    </row>
    <row r="1412" spans="3:47" x14ac:dyDescent="0.2">
      <c r="C1412" s="18"/>
      <c r="D1412" s="18"/>
      <c r="Q1412" s="1"/>
      <c r="AA1412" s="86"/>
      <c r="AB1412" s="86"/>
      <c r="AC1412" s="86"/>
      <c r="AD1412" s="86"/>
      <c r="AE1412" s="86"/>
      <c r="AG1412" s="87"/>
      <c r="AN1412" s="86"/>
      <c r="AO1412" s="86"/>
      <c r="AP1412" s="86"/>
      <c r="AQ1412" s="86"/>
      <c r="AR1412" s="86"/>
      <c r="AS1412" s="86"/>
      <c r="AT1412" s="86"/>
      <c r="AU1412" s="86"/>
    </row>
    <row r="1413" spans="3:47" x14ac:dyDescent="0.2">
      <c r="C1413" s="18"/>
      <c r="D1413" s="18"/>
      <c r="Q1413" s="1"/>
      <c r="AA1413" s="86"/>
      <c r="AB1413" s="86"/>
      <c r="AC1413" s="86"/>
      <c r="AD1413" s="86"/>
      <c r="AE1413" s="86"/>
      <c r="AG1413" s="87"/>
      <c r="AN1413" s="86"/>
      <c r="AO1413" s="86"/>
      <c r="AP1413" s="86"/>
      <c r="AQ1413" s="86"/>
      <c r="AR1413" s="86"/>
      <c r="AS1413" s="86"/>
      <c r="AT1413" s="86"/>
      <c r="AU1413" s="86"/>
    </row>
    <row r="1414" spans="3:47" x14ac:dyDescent="0.2">
      <c r="C1414" s="18"/>
      <c r="D1414" s="18"/>
      <c r="Q1414" s="1"/>
      <c r="AA1414" s="86"/>
      <c r="AB1414" s="86"/>
      <c r="AC1414" s="86"/>
      <c r="AD1414" s="86"/>
      <c r="AE1414" s="86"/>
      <c r="AG1414" s="87"/>
      <c r="AN1414" s="86"/>
      <c r="AO1414" s="86"/>
      <c r="AP1414" s="86"/>
      <c r="AQ1414" s="86"/>
      <c r="AR1414" s="86"/>
      <c r="AS1414" s="86"/>
      <c r="AT1414" s="86"/>
      <c r="AU1414" s="86"/>
    </row>
    <row r="1415" spans="3:47" x14ac:dyDescent="0.2">
      <c r="C1415" s="18"/>
      <c r="D1415" s="18"/>
      <c r="Q1415" s="1"/>
      <c r="AA1415" s="86"/>
      <c r="AB1415" s="86"/>
      <c r="AC1415" s="86"/>
      <c r="AD1415" s="86"/>
      <c r="AE1415" s="86"/>
      <c r="AG1415" s="87"/>
      <c r="AN1415" s="86"/>
      <c r="AO1415" s="86"/>
      <c r="AP1415" s="86"/>
      <c r="AQ1415" s="86"/>
      <c r="AR1415" s="86"/>
      <c r="AS1415" s="86"/>
      <c r="AT1415" s="86"/>
      <c r="AU1415" s="86"/>
    </row>
    <row r="1416" spans="3:47" x14ac:dyDescent="0.2">
      <c r="C1416" s="18"/>
      <c r="D1416" s="18"/>
      <c r="Q1416" s="1"/>
      <c r="AA1416" s="86"/>
      <c r="AB1416" s="86"/>
      <c r="AC1416" s="86"/>
      <c r="AD1416" s="86"/>
      <c r="AE1416" s="86"/>
      <c r="AG1416" s="87"/>
      <c r="AN1416" s="86"/>
      <c r="AO1416" s="86"/>
      <c r="AP1416" s="86"/>
      <c r="AQ1416" s="86"/>
      <c r="AR1416" s="86"/>
      <c r="AS1416" s="86"/>
      <c r="AT1416" s="86"/>
      <c r="AU1416" s="86"/>
    </row>
    <row r="1417" spans="3:47" x14ac:dyDescent="0.2">
      <c r="C1417" s="18"/>
      <c r="D1417" s="18"/>
      <c r="Q1417" s="1"/>
      <c r="AA1417" s="86"/>
      <c r="AB1417" s="86"/>
      <c r="AC1417" s="86"/>
      <c r="AD1417" s="86"/>
      <c r="AE1417" s="86"/>
      <c r="AG1417" s="87"/>
      <c r="AN1417" s="86"/>
      <c r="AO1417" s="86"/>
      <c r="AP1417" s="86"/>
      <c r="AQ1417" s="86"/>
      <c r="AR1417" s="86"/>
      <c r="AS1417" s="86"/>
      <c r="AT1417" s="86"/>
      <c r="AU1417" s="86"/>
    </row>
    <row r="1418" spans="3:47" x14ac:dyDescent="0.2">
      <c r="C1418" s="18"/>
      <c r="D1418" s="18"/>
      <c r="Q1418" s="1"/>
      <c r="AA1418" s="86"/>
      <c r="AB1418" s="86"/>
      <c r="AC1418" s="86"/>
      <c r="AD1418" s="86"/>
      <c r="AE1418" s="86"/>
      <c r="AG1418" s="87"/>
      <c r="AN1418" s="86"/>
      <c r="AO1418" s="86"/>
      <c r="AP1418" s="86"/>
      <c r="AQ1418" s="86"/>
      <c r="AR1418" s="86"/>
      <c r="AS1418" s="86"/>
      <c r="AT1418" s="86"/>
      <c r="AU1418" s="86"/>
    </row>
    <row r="1419" spans="3:47" x14ac:dyDescent="0.2">
      <c r="C1419" s="18"/>
      <c r="D1419" s="18"/>
      <c r="Q1419" s="1"/>
      <c r="AA1419" s="86"/>
      <c r="AB1419" s="86"/>
      <c r="AC1419" s="86"/>
      <c r="AD1419" s="86"/>
      <c r="AE1419" s="86"/>
      <c r="AG1419" s="87"/>
      <c r="AN1419" s="86"/>
      <c r="AO1419" s="86"/>
      <c r="AP1419" s="86"/>
      <c r="AQ1419" s="86"/>
      <c r="AR1419" s="86"/>
      <c r="AS1419" s="86"/>
      <c r="AT1419" s="86"/>
      <c r="AU1419" s="86"/>
    </row>
    <row r="1420" spans="3:47" x14ac:dyDescent="0.2">
      <c r="C1420" s="18"/>
      <c r="D1420" s="18"/>
      <c r="Q1420" s="1"/>
      <c r="AA1420" s="86"/>
      <c r="AB1420" s="86"/>
      <c r="AC1420" s="86"/>
      <c r="AD1420" s="86"/>
      <c r="AE1420" s="86"/>
      <c r="AG1420" s="87"/>
      <c r="AN1420" s="86"/>
      <c r="AO1420" s="86"/>
      <c r="AP1420" s="86"/>
      <c r="AQ1420" s="86"/>
      <c r="AR1420" s="86"/>
      <c r="AS1420" s="86"/>
      <c r="AT1420" s="86"/>
      <c r="AU1420" s="86"/>
    </row>
    <row r="1421" spans="3:47" x14ac:dyDescent="0.2">
      <c r="C1421" s="18"/>
      <c r="D1421" s="18"/>
      <c r="Q1421" s="1"/>
      <c r="AA1421" s="86"/>
      <c r="AB1421" s="86"/>
      <c r="AC1421" s="86"/>
      <c r="AD1421" s="86"/>
      <c r="AE1421" s="86"/>
      <c r="AG1421" s="87"/>
      <c r="AN1421" s="86"/>
      <c r="AO1421" s="86"/>
      <c r="AP1421" s="86"/>
      <c r="AQ1421" s="86"/>
      <c r="AR1421" s="86"/>
      <c r="AS1421" s="86"/>
      <c r="AT1421" s="86"/>
      <c r="AU1421" s="86"/>
    </row>
    <row r="1422" spans="3:47" x14ac:dyDescent="0.2">
      <c r="C1422" s="18"/>
      <c r="D1422" s="18"/>
      <c r="Q1422" s="1"/>
      <c r="AA1422" s="86"/>
      <c r="AB1422" s="86"/>
      <c r="AC1422" s="86"/>
      <c r="AD1422" s="86"/>
      <c r="AE1422" s="86"/>
      <c r="AG1422" s="87"/>
      <c r="AN1422" s="86"/>
      <c r="AO1422" s="86"/>
      <c r="AP1422" s="86"/>
      <c r="AQ1422" s="86"/>
      <c r="AR1422" s="86"/>
      <c r="AS1422" s="86"/>
      <c r="AT1422" s="86"/>
      <c r="AU1422" s="86"/>
    </row>
    <row r="1423" spans="3:47" x14ac:dyDescent="0.2">
      <c r="C1423" s="18"/>
      <c r="D1423" s="18"/>
      <c r="Q1423" s="1"/>
      <c r="AA1423" s="86"/>
      <c r="AB1423" s="86"/>
      <c r="AC1423" s="86"/>
      <c r="AD1423" s="86"/>
      <c r="AE1423" s="86"/>
      <c r="AG1423" s="87"/>
      <c r="AN1423" s="86"/>
      <c r="AO1423" s="86"/>
      <c r="AP1423" s="86"/>
      <c r="AQ1423" s="86"/>
      <c r="AR1423" s="86"/>
      <c r="AS1423" s="86"/>
      <c r="AT1423" s="86"/>
      <c r="AU1423" s="86"/>
    </row>
    <row r="1424" spans="3:47" x14ac:dyDescent="0.2">
      <c r="C1424" s="18"/>
      <c r="D1424" s="18"/>
      <c r="Q1424" s="1"/>
      <c r="AA1424" s="86"/>
      <c r="AB1424" s="86"/>
      <c r="AC1424" s="86"/>
      <c r="AD1424" s="86"/>
      <c r="AE1424" s="86"/>
      <c r="AG1424" s="87"/>
      <c r="AN1424" s="86"/>
      <c r="AO1424" s="86"/>
      <c r="AP1424" s="86"/>
      <c r="AQ1424" s="86"/>
      <c r="AR1424" s="86"/>
      <c r="AS1424" s="86"/>
      <c r="AT1424" s="86"/>
      <c r="AU1424" s="86"/>
    </row>
    <row r="1425" spans="3:64" x14ac:dyDescent="0.2">
      <c r="C1425" s="18"/>
      <c r="D1425" s="18"/>
      <c r="Q1425" s="1"/>
      <c r="AA1425" s="86"/>
      <c r="AB1425" s="86"/>
      <c r="AC1425" s="86"/>
      <c r="AD1425" s="86"/>
      <c r="AE1425" s="86"/>
      <c r="AG1425" s="87"/>
      <c r="AN1425" s="86"/>
      <c r="AO1425" s="86"/>
      <c r="AP1425" s="86"/>
      <c r="AQ1425" s="86"/>
      <c r="AR1425" s="86"/>
      <c r="AS1425" s="86"/>
      <c r="AT1425" s="86"/>
      <c r="AU1425" s="86"/>
      <c r="AV1425" s="86"/>
      <c r="AW1425" s="86"/>
      <c r="AX1425" s="86"/>
      <c r="AY1425" s="86"/>
      <c r="AZ1425" s="86"/>
      <c r="BA1425" s="86"/>
      <c r="BB1425" s="86"/>
      <c r="BC1425" s="86"/>
      <c r="BD1425" s="86"/>
      <c r="BE1425" s="86"/>
      <c r="BF1425" s="86"/>
      <c r="BG1425" s="86"/>
      <c r="BH1425" s="86"/>
      <c r="BI1425" s="86"/>
      <c r="BJ1425" s="86"/>
      <c r="BK1425" s="86"/>
      <c r="BL1425" s="86"/>
    </row>
    <row r="1426" spans="3:64" x14ac:dyDescent="0.2">
      <c r="C1426" s="18"/>
      <c r="D1426" s="18"/>
      <c r="Q1426" s="1"/>
      <c r="AA1426" s="86"/>
      <c r="AB1426" s="86"/>
      <c r="AC1426" s="86"/>
      <c r="AD1426" s="86"/>
      <c r="AE1426" s="86"/>
      <c r="AG1426" s="87"/>
      <c r="AN1426" s="86"/>
      <c r="AO1426" s="86"/>
      <c r="AP1426" s="86"/>
      <c r="AQ1426" s="86"/>
      <c r="AR1426" s="86"/>
      <c r="AS1426" s="86"/>
      <c r="AT1426" s="86"/>
      <c r="AU1426" s="86"/>
    </row>
    <row r="1427" spans="3:64" x14ac:dyDescent="0.2">
      <c r="C1427" s="18"/>
      <c r="D1427" s="18"/>
      <c r="Q1427" s="1"/>
      <c r="AA1427" s="86"/>
      <c r="AB1427" s="86"/>
      <c r="AC1427" s="86"/>
      <c r="AD1427" s="86"/>
      <c r="AE1427" s="86"/>
      <c r="AG1427" s="87"/>
      <c r="AN1427" s="86"/>
      <c r="AO1427" s="86"/>
      <c r="AP1427" s="86"/>
      <c r="AQ1427" s="86"/>
      <c r="AR1427" s="86"/>
      <c r="AS1427" s="86"/>
      <c r="AT1427" s="86"/>
      <c r="AU1427" s="86"/>
      <c r="AV1427" s="86"/>
    </row>
    <row r="1428" spans="3:64" x14ac:dyDescent="0.2">
      <c r="Q1428" s="1"/>
      <c r="AA1428" s="86"/>
      <c r="AB1428" s="86"/>
      <c r="AC1428" s="86"/>
      <c r="AD1428" s="86"/>
      <c r="AE1428" s="86"/>
      <c r="AG1428" s="87"/>
      <c r="AN1428" s="86"/>
      <c r="AO1428" s="86"/>
      <c r="AP1428" s="86"/>
      <c r="AQ1428" s="86"/>
      <c r="AR1428" s="86"/>
      <c r="AS1428" s="86"/>
      <c r="AT1428" s="86"/>
      <c r="AU1428" s="86"/>
      <c r="AV1428" s="86"/>
    </row>
    <row r="1429" spans="3:64" x14ac:dyDescent="0.2">
      <c r="AA1429" s="86"/>
      <c r="AB1429" s="86"/>
      <c r="AC1429" s="86"/>
      <c r="AD1429" s="86"/>
      <c r="AE1429" s="86"/>
      <c r="AG1429" s="87"/>
      <c r="AN1429" s="86"/>
      <c r="AO1429" s="86"/>
      <c r="AP1429" s="86"/>
      <c r="AQ1429" s="86"/>
      <c r="AR1429" s="86"/>
      <c r="AS1429" s="86"/>
      <c r="AT1429" s="86"/>
      <c r="AU1429" s="86"/>
      <c r="AV1429" s="86"/>
    </row>
    <row r="1430" spans="3:64" x14ac:dyDescent="0.2">
      <c r="AA1430" s="86"/>
      <c r="AB1430" s="86"/>
      <c r="AC1430" s="86"/>
      <c r="AD1430" s="86"/>
      <c r="AE1430" s="86"/>
      <c r="AG1430" s="87"/>
      <c r="AN1430" s="86"/>
      <c r="AO1430" s="86"/>
      <c r="AP1430" s="86"/>
      <c r="AQ1430" s="86"/>
      <c r="AR1430" s="86"/>
      <c r="AS1430" s="86"/>
      <c r="AT1430" s="86"/>
      <c r="AU1430" s="86"/>
      <c r="AV1430" s="86"/>
      <c r="AX1430" s="86"/>
    </row>
    <row r="1431" spans="3:64" x14ac:dyDescent="0.2">
      <c r="AA1431" s="86"/>
      <c r="AB1431" s="86"/>
      <c r="AC1431" s="86"/>
      <c r="AD1431" s="86"/>
      <c r="AE1431" s="86"/>
      <c r="AG1431" s="87"/>
      <c r="AN1431" s="86"/>
      <c r="AO1431" s="86"/>
      <c r="AP1431" s="86"/>
      <c r="AQ1431" s="86"/>
      <c r="AR1431" s="86"/>
      <c r="AS1431" s="86"/>
      <c r="AT1431" s="86"/>
      <c r="AU1431" s="86"/>
      <c r="AV1431" s="86"/>
      <c r="AX1431" s="86"/>
    </row>
    <row r="1432" spans="3:64" x14ac:dyDescent="0.2">
      <c r="AA1432" s="86"/>
      <c r="AB1432" s="86"/>
      <c r="AC1432" s="86"/>
      <c r="AD1432" s="86"/>
      <c r="AE1432" s="86"/>
      <c r="AG1432" s="87"/>
      <c r="AN1432" s="86"/>
      <c r="AO1432" s="86"/>
      <c r="AP1432" s="86"/>
      <c r="AQ1432" s="86"/>
      <c r="AR1432" s="86"/>
      <c r="AS1432" s="86"/>
      <c r="AT1432" s="86"/>
      <c r="AU1432" s="86"/>
      <c r="AV1432" s="86"/>
      <c r="AW1432" s="86"/>
      <c r="AX1432" s="86"/>
      <c r="AY1432" s="86"/>
      <c r="AZ1432" s="86"/>
      <c r="BA1432" s="86"/>
      <c r="BB1432" s="86"/>
      <c r="BC1432" s="86"/>
      <c r="BD1432" s="86"/>
      <c r="BE1432" s="86"/>
      <c r="BF1432" s="86"/>
      <c r="BG1432" s="86"/>
      <c r="BH1432" s="86"/>
      <c r="BI1432" s="86"/>
      <c r="BJ1432" s="86"/>
      <c r="BK1432" s="86"/>
      <c r="BL1432" s="86"/>
    </row>
    <row r="1433" spans="3:64" x14ac:dyDescent="0.2">
      <c r="AA1433" s="86"/>
      <c r="AB1433" s="86"/>
      <c r="AC1433" s="86"/>
      <c r="AD1433" s="86"/>
      <c r="AE1433" s="86"/>
      <c r="AG1433" s="87"/>
      <c r="AN1433" s="86"/>
      <c r="AO1433" s="86"/>
      <c r="AP1433" s="86"/>
      <c r="AQ1433" s="86"/>
      <c r="AR1433" s="86"/>
      <c r="AS1433" s="86"/>
      <c r="AT1433" s="86"/>
      <c r="AU1433" s="86"/>
    </row>
    <row r="1434" spans="3:64" x14ac:dyDescent="0.2">
      <c r="AA1434" s="86"/>
      <c r="AB1434" s="86"/>
      <c r="AC1434" s="86"/>
      <c r="AD1434" s="86"/>
      <c r="AE1434" s="86"/>
      <c r="AG1434" s="87"/>
      <c r="AN1434" s="86"/>
      <c r="AO1434" s="86"/>
      <c r="AP1434" s="86"/>
      <c r="AQ1434" s="86"/>
      <c r="AR1434" s="86"/>
      <c r="AS1434" s="86"/>
      <c r="AT1434" s="86"/>
      <c r="AU1434" s="86"/>
    </row>
    <row r="1435" spans="3:64" x14ac:dyDescent="0.2">
      <c r="AA1435" s="86"/>
      <c r="AB1435" s="86"/>
      <c r="AC1435" s="86"/>
      <c r="AD1435" s="86"/>
      <c r="AE1435" s="86"/>
      <c r="AG1435" s="87"/>
      <c r="AN1435" s="86"/>
      <c r="AO1435" s="86"/>
      <c r="AP1435" s="86"/>
      <c r="AQ1435" s="86"/>
      <c r="AR1435" s="86"/>
      <c r="AS1435" s="86"/>
      <c r="AT1435" s="86"/>
      <c r="AU1435" s="86"/>
    </row>
    <row r="1436" spans="3:64" x14ac:dyDescent="0.2">
      <c r="AA1436" s="86"/>
      <c r="AB1436" s="86"/>
      <c r="AC1436" s="86"/>
      <c r="AD1436" s="86"/>
      <c r="AE1436" s="86"/>
      <c r="AG1436" s="87"/>
      <c r="AN1436" s="86"/>
      <c r="AO1436" s="86"/>
      <c r="AP1436" s="86"/>
      <c r="AQ1436" s="86"/>
      <c r="AR1436" s="86"/>
      <c r="AS1436" s="86"/>
      <c r="AT1436" s="86"/>
      <c r="AU1436" s="86"/>
      <c r="AV1436" s="86"/>
      <c r="AW1436" s="86"/>
      <c r="AX1436" s="86"/>
      <c r="AY1436" s="86"/>
      <c r="AZ1436" s="86"/>
      <c r="BA1436" s="86"/>
      <c r="BB1436" s="86"/>
      <c r="BC1436" s="86"/>
      <c r="BD1436" s="86"/>
      <c r="BE1436" s="86"/>
      <c r="BF1436" s="86"/>
      <c r="BG1436" s="86"/>
      <c r="BH1436" s="86"/>
      <c r="BI1436" s="86"/>
      <c r="BJ1436" s="86"/>
      <c r="BK1436" s="86"/>
      <c r="BL1436" s="86"/>
    </row>
    <row r="1437" spans="3:64" x14ac:dyDescent="0.2">
      <c r="AA1437" s="86"/>
      <c r="AB1437" s="86"/>
      <c r="AC1437" s="86"/>
      <c r="AD1437" s="86"/>
      <c r="AE1437" s="86"/>
      <c r="AG1437" s="87"/>
      <c r="AN1437" s="86"/>
      <c r="AO1437" s="86"/>
      <c r="AP1437" s="86"/>
      <c r="AQ1437" s="86"/>
      <c r="AR1437" s="86"/>
      <c r="AS1437" s="86"/>
      <c r="AT1437" s="86"/>
      <c r="AU1437" s="86"/>
      <c r="AV1437" s="86"/>
      <c r="AX1437" s="86"/>
    </row>
    <row r="1438" spans="3:64" x14ac:dyDescent="0.2">
      <c r="AA1438" s="86"/>
      <c r="AB1438" s="86"/>
      <c r="AC1438" s="86"/>
      <c r="AD1438" s="86"/>
      <c r="AE1438" s="86"/>
      <c r="AG1438" s="87"/>
      <c r="AN1438" s="86"/>
      <c r="AO1438" s="86"/>
      <c r="AP1438" s="86"/>
      <c r="AQ1438" s="86"/>
      <c r="AR1438" s="86"/>
      <c r="AS1438" s="86"/>
      <c r="AT1438" s="86"/>
      <c r="AU1438" s="86"/>
      <c r="AV1438" s="86"/>
      <c r="AX1438" s="86"/>
      <c r="AY1438" s="86"/>
      <c r="AZ1438" s="86"/>
      <c r="BA1438" s="86"/>
      <c r="BB1438" s="86"/>
      <c r="BC1438" s="86"/>
      <c r="BD1438" s="86"/>
      <c r="BE1438" s="86"/>
      <c r="BF1438" s="86"/>
      <c r="BG1438" s="86"/>
      <c r="BH1438" s="86"/>
      <c r="BI1438" s="86"/>
      <c r="BJ1438" s="86"/>
      <c r="BK1438" s="86"/>
      <c r="BL1438" s="86"/>
    </row>
    <row r="1439" spans="3:64" x14ac:dyDescent="0.2">
      <c r="AA1439" s="86"/>
      <c r="AB1439" s="86"/>
      <c r="AC1439" s="86"/>
      <c r="AD1439" s="86"/>
      <c r="AE1439" s="86"/>
      <c r="AG1439" s="87"/>
      <c r="AN1439" s="86"/>
      <c r="AO1439" s="86"/>
      <c r="AP1439" s="86"/>
      <c r="AQ1439" s="86"/>
      <c r="AR1439" s="86"/>
      <c r="AS1439" s="86"/>
      <c r="AT1439" s="86"/>
      <c r="AU1439" s="86"/>
      <c r="AV1439" s="86"/>
      <c r="AW1439" s="86"/>
      <c r="AX1439" s="86"/>
      <c r="AY1439" s="86"/>
      <c r="AZ1439" s="86"/>
      <c r="BA1439" s="86"/>
      <c r="BB1439" s="86"/>
      <c r="BC1439" s="86"/>
      <c r="BD1439" s="86"/>
      <c r="BE1439" s="86"/>
      <c r="BF1439" s="86"/>
      <c r="BG1439" s="86"/>
      <c r="BH1439" s="86"/>
      <c r="BI1439" s="86"/>
      <c r="BJ1439" s="86"/>
      <c r="BK1439" s="86"/>
      <c r="BL1439" s="86"/>
    </row>
    <row r="1440" spans="3:64" x14ac:dyDescent="0.2">
      <c r="AA1440" s="86"/>
      <c r="AB1440" s="86"/>
      <c r="AC1440" s="86"/>
      <c r="AD1440" s="86"/>
      <c r="AE1440" s="86"/>
      <c r="AG1440" s="87"/>
      <c r="AN1440" s="86"/>
      <c r="AO1440" s="86"/>
      <c r="AP1440" s="86"/>
      <c r="AQ1440" s="86"/>
      <c r="AR1440" s="86"/>
      <c r="AS1440" s="86"/>
      <c r="AT1440" s="86"/>
      <c r="AU1440" s="86"/>
      <c r="AV1440" s="86"/>
      <c r="AW1440" s="86"/>
      <c r="AX1440" s="86"/>
      <c r="AY1440" s="86"/>
      <c r="AZ1440" s="86"/>
      <c r="BA1440" s="86"/>
      <c r="BB1440" s="86"/>
      <c r="BC1440" s="86"/>
      <c r="BD1440" s="86"/>
      <c r="BE1440" s="86"/>
      <c r="BF1440" s="86"/>
      <c r="BG1440" s="86"/>
      <c r="BH1440" s="86"/>
      <c r="BI1440" s="86"/>
      <c r="BJ1440" s="86"/>
      <c r="BK1440" s="86"/>
      <c r="BL1440" s="86"/>
    </row>
    <row r="1441" spans="27:64" x14ac:dyDescent="0.2">
      <c r="AA1441" s="86"/>
      <c r="AB1441" s="86"/>
      <c r="AC1441" s="86"/>
      <c r="AD1441" s="86"/>
      <c r="AE1441" s="86"/>
      <c r="AG1441" s="87"/>
      <c r="AN1441" s="86"/>
      <c r="AO1441" s="86"/>
      <c r="AP1441" s="86"/>
      <c r="AQ1441" s="86"/>
      <c r="AR1441" s="86"/>
      <c r="AS1441" s="86"/>
      <c r="AT1441" s="86"/>
      <c r="AU1441" s="86"/>
      <c r="AV1441" s="86"/>
    </row>
    <row r="1442" spans="27:64" x14ac:dyDescent="0.2">
      <c r="AA1442" s="86"/>
      <c r="AB1442" s="86"/>
      <c r="AC1442" s="86"/>
      <c r="AD1442" s="86"/>
      <c r="AE1442" s="86"/>
      <c r="AG1442" s="87"/>
      <c r="AN1442" s="86"/>
      <c r="AO1442" s="86"/>
      <c r="AP1442" s="86"/>
      <c r="AQ1442" s="86"/>
      <c r="AR1442" s="86"/>
      <c r="AS1442" s="86"/>
      <c r="AT1442" s="86"/>
      <c r="AU1442" s="86"/>
    </row>
    <row r="1443" spans="27:64" x14ac:dyDescent="0.2">
      <c r="AA1443" s="86"/>
      <c r="AB1443" s="86"/>
      <c r="AC1443" s="86"/>
      <c r="AD1443" s="86"/>
      <c r="AE1443" s="86"/>
      <c r="AG1443" s="87"/>
      <c r="AN1443" s="86"/>
      <c r="AO1443" s="86"/>
      <c r="AP1443" s="86"/>
      <c r="AQ1443" s="86"/>
      <c r="AR1443" s="86"/>
      <c r="AS1443" s="86"/>
      <c r="AT1443" s="86"/>
      <c r="AU1443" s="86"/>
      <c r="AV1443" s="86"/>
      <c r="AX1443" s="86"/>
    </row>
    <row r="1444" spans="27:64" x14ac:dyDescent="0.2">
      <c r="AA1444" s="86"/>
      <c r="AB1444" s="86"/>
      <c r="AC1444" s="86"/>
      <c r="AD1444" s="86"/>
      <c r="AE1444" s="86"/>
      <c r="AG1444" s="87"/>
      <c r="AN1444" s="86"/>
      <c r="AO1444" s="86"/>
      <c r="AP1444" s="86"/>
      <c r="AQ1444" s="86"/>
      <c r="AR1444" s="86"/>
      <c r="AS1444" s="86"/>
      <c r="AT1444" s="86"/>
      <c r="AU1444" s="86"/>
      <c r="AV1444" s="86"/>
      <c r="AX1444" s="86"/>
      <c r="AY1444" s="86"/>
      <c r="AZ1444" s="86"/>
      <c r="BA1444" s="86"/>
      <c r="BB1444" s="86"/>
      <c r="BC1444" s="86"/>
      <c r="BD1444" s="86"/>
      <c r="BE1444" s="86"/>
      <c r="BF1444" s="86"/>
      <c r="BG1444" s="86"/>
      <c r="BH1444" s="86"/>
      <c r="BI1444" s="86"/>
      <c r="BJ1444" s="86"/>
      <c r="BK1444" s="86"/>
      <c r="BL1444" s="86"/>
    </row>
    <row r="1445" spans="27:64" x14ac:dyDescent="0.2">
      <c r="AA1445" s="86"/>
      <c r="AB1445" s="86"/>
      <c r="AC1445" s="86"/>
      <c r="AD1445" s="86"/>
      <c r="AE1445" s="86"/>
      <c r="AG1445" s="87"/>
      <c r="AN1445" s="86"/>
      <c r="AO1445" s="86"/>
      <c r="AP1445" s="86"/>
      <c r="AQ1445" s="86"/>
      <c r="AR1445" s="86"/>
      <c r="AS1445" s="86"/>
      <c r="AT1445" s="86"/>
      <c r="AU1445" s="86"/>
      <c r="AV1445" s="86"/>
      <c r="AW1445" s="86"/>
      <c r="AX1445" s="86"/>
      <c r="AY1445" s="86"/>
      <c r="AZ1445" s="86"/>
      <c r="BA1445" s="86"/>
      <c r="BB1445" s="86"/>
      <c r="BC1445" s="86"/>
      <c r="BD1445" s="86"/>
      <c r="BE1445" s="86"/>
      <c r="BF1445" s="86"/>
      <c r="BG1445" s="86"/>
      <c r="BH1445" s="86"/>
      <c r="BI1445" s="86"/>
      <c r="BJ1445" s="86"/>
      <c r="BK1445" s="86"/>
      <c r="BL1445" s="86"/>
    </row>
    <row r="1446" spans="27:64" x14ac:dyDescent="0.2">
      <c r="AA1446" s="86"/>
      <c r="AB1446" s="86"/>
      <c r="AC1446" s="86"/>
      <c r="AD1446" s="86"/>
      <c r="AE1446" s="86"/>
      <c r="AG1446" s="87"/>
      <c r="AN1446" s="86"/>
      <c r="AO1446" s="86"/>
      <c r="AP1446" s="86"/>
      <c r="AQ1446" s="86"/>
      <c r="AR1446" s="86"/>
      <c r="AS1446" s="86"/>
      <c r="AT1446" s="86"/>
      <c r="AU1446" s="86"/>
      <c r="AV1446" s="86"/>
      <c r="AW1446" s="86"/>
      <c r="AX1446" s="86"/>
      <c r="AY1446" s="86"/>
      <c r="AZ1446" s="86"/>
      <c r="BA1446" s="86"/>
      <c r="BB1446" s="86"/>
      <c r="BC1446" s="86"/>
      <c r="BD1446" s="86"/>
      <c r="BE1446" s="86"/>
      <c r="BF1446" s="86"/>
      <c r="BG1446" s="86"/>
      <c r="BH1446" s="86"/>
      <c r="BI1446" s="86"/>
      <c r="BJ1446" s="86"/>
      <c r="BK1446" s="86"/>
      <c r="BL1446" s="86"/>
    </row>
    <row r="1447" spans="27:64" x14ac:dyDescent="0.2">
      <c r="AA1447" s="86"/>
      <c r="AB1447" s="86"/>
      <c r="AC1447" s="86"/>
      <c r="AD1447" s="86"/>
      <c r="AE1447" s="86"/>
      <c r="AG1447" s="87"/>
      <c r="AN1447" s="86"/>
      <c r="AO1447" s="86"/>
      <c r="AP1447" s="86"/>
      <c r="AQ1447" s="86"/>
      <c r="AR1447" s="86"/>
      <c r="AS1447" s="86"/>
      <c r="AT1447" s="86"/>
      <c r="AU1447" s="86"/>
    </row>
    <row r="1448" spans="27:64" x14ac:dyDescent="0.2">
      <c r="AA1448" s="86"/>
      <c r="AB1448" s="86"/>
      <c r="AC1448" s="86"/>
      <c r="AD1448" s="86"/>
      <c r="AE1448" s="86"/>
      <c r="AG1448" s="87"/>
      <c r="AN1448" s="86"/>
      <c r="AO1448" s="86"/>
      <c r="AP1448" s="86"/>
      <c r="AQ1448" s="86"/>
      <c r="AR1448" s="86"/>
      <c r="AS1448" s="86"/>
      <c r="AT1448" s="86"/>
      <c r="AU1448" s="86"/>
    </row>
    <row r="1449" spans="27:64" x14ac:dyDescent="0.2">
      <c r="AA1449" s="86"/>
      <c r="AB1449" s="86"/>
      <c r="AC1449" s="86"/>
      <c r="AD1449" s="86"/>
      <c r="AE1449" s="86"/>
      <c r="AG1449" s="87"/>
      <c r="AN1449" s="86"/>
      <c r="AO1449" s="86"/>
      <c r="AP1449" s="86"/>
      <c r="AQ1449" s="86"/>
      <c r="AR1449" s="86"/>
      <c r="AS1449" s="86"/>
      <c r="AT1449" s="86"/>
      <c r="AU1449" s="86"/>
      <c r="AV1449" s="86"/>
      <c r="AX1449" s="86"/>
      <c r="AY1449" s="86"/>
      <c r="AZ1449" s="86"/>
      <c r="BA1449" s="86"/>
      <c r="BB1449" s="86"/>
      <c r="BC1449" s="86"/>
      <c r="BD1449" s="86"/>
      <c r="BE1449" s="86"/>
      <c r="BF1449" s="86"/>
      <c r="BG1449" s="86"/>
      <c r="BH1449" s="86"/>
      <c r="BI1449" s="86"/>
      <c r="BJ1449" s="86"/>
      <c r="BK1449" s="86"/>
      <c r="BL1449" s="86"/>
    </row>
    <row r="1450" spans="27:64" x14ac:dyDescent="0.2">
      <c r="AA1450" s="86"/>
      <c r="AB1450" s="86"/>
      <c r="AC1450" s="86"/>
      <c r="AD1450" s="86"/>
      <c r="AE1450" s="86"/>
      <c r="AG1450" s="87"/>
      <c r="AN1450" s="86"/>
      <c r="AO1450" s="86"/>
      <c r="AP1450" s="86"/>
      <c r="AQ1450" s="86"/>
      <c r="AR1450" s="86"/>
      <c r="AS1450" s="86"/>
      <c r="AT1450" s="86"/>
      <c r="AU1450" s="86"/>
      <c r="AV1450" s="86"/>
      <c r="AW1450" s="86"/>
      <c r="AX1450" s="86"/>
      <c r="AY1450" s="86"/>
      <c r="AZ1450" s="86"/>
      <c r="BA1450" s="86"/>
      <c r="BB1450" s="86"/>
      <c r="BC1450" s="86"/>
      <c r="BD1450" s="86"/>
      <c r="BE1450" s="86"/>
      <c r="BF1450" s="86"/>
      <c r="BG1450" s="86"/>
      <c r="BH1450" s="86"/>
      <c r="BI1450" s="86"/>
      <c r="BJ1450" s="86"/>
      <c r="BK1450" s="86"/>
      <c r="BL1450" s="86"/>
    </row>
    <row r="1451" spans="27:64" x14ac:dyDescent="0.2">
      <c r="AA1451" s="86"/>
      <c r="AB1451" s="86"/>
      <c r="AC1451" s="86"/>
      <c r="AD1451" s="86"/>
      <c r="AE1451" s="86"/>
      <c r="AG1451" s="87"/>
      <c r="AN1451" s="86"/>
      <c r="AO1451" s="86"/>
      <c r="AP1451" s="86"/>
      <c r="AQ1451" s="86"/>
      <c r="AR1451" s="86"/>
      <c r="AS1451" s="86"/>
      <c r="AT1451" s="86"/>
      <c r="AU1451" s="86"/>
      <c r="AV1451" s="86"/>
      <c r="AW1451" s="86"/>
      <c r="AX1451" s="86"/>
      <c r="AY1451" s="86"/>
      <c r="AZ1451" s="86"/>
      <c r="BA1451" s="86"/>
      <c r="BB1451" s="86"/>
      <c r="BC1451" s="86"/>
      <c r="BD1451" s="86"/>
      <c r="BE1451" s="86"/>
      <c r="BF1451" s="86"/>
      <c r="BG1451" s="86"/>
      <c r="BH1451" s="86"/>
      <c r="BI1451" s="86"/>
      <c r="BJ1451" s="86"/>
      <c r="BK1451" s="86"/>
      <c r="BL1451" s="86"/>
    </row>
    <row r="1452" spans="27:64" x14ac:dyDescent="0.2">
      <c r="AA1452" s="86"/>
      <c r="AB1452" s="86"/>
      <c r="AC1452" s="86"/>
      <c r="AD1452" s="86"/>
      <c r="AE1452" s="86"/>
      <c r="AG1452" s="87"/>
      <c r="AN1452" s="86"/>
      <c r="AO1452" s="86"/>
      <c r="AP1452" s="86"/>
      <c r="AQ1452" s="86"/>
      <c r="AR1452" s="86"/>
      <c r="AS1452" s="86"/>
      <c r="AT1452" s="86"/>
      <c r="AU1452" s="86"/>
    </row>
    <row r="1453" spans="27:64" x14ac:dyDescent="0.2">
      <c r="AA1453" s="86"/>
      <c r="AB1453" s="86"/>
      <c r="AC1453" s="86"/>
      <c r="AD1453" s="86"/>
      <c r="AE1453" s="86"/>
      <c r="AG1453" s="87"/>
      <c r="AN1453" s="86"/>
      <c r="AO1453" s="86"/>
      <c r="AP1453" s="86"/>
      <c r="AQ1453" s="86"/>
      <c r="AR1453" s="86"/>
      <c r="AS1453" s="86"/>
      <c r="AT1453" s="86"/>
      <c r="AU1453" s="86"/>
      <c r="AV1453" s="86"/>
      <c r="AW1453" s="86"/>
      <c r="AX1453" s="86"/>
      <c r="AY1453" s="86"/>
      <c r="AZ1453" s="86"/>
      <c r="BA1453" s="86"/>
      <c r="BB1453" s="86"/>
      <c r="BC1453" s="86"/>
      <c r="BD1453" s="86"/>
      <c r="BE1453" s="86"/>
      <c r="BF1453" s="86"/>
      <c r="BG1453" s="86"/>
      <c r="BH1453" s="86"/>
      <c r="BI1453" s="86"/>
      <c r="BJ1453" s="86"/>
      <c r="BK1453" s="86"/>
      <c r="BL1453" s="86"/>
    </row>
    <row r="1454" spans="27:64" x14ac:dyDescent="0.2">
      <c r="AA1454" s="86"/>
      <c r="AB1454" s="86"/>
      <c r="AC1454" s="86"/>
      <c r="AD1454" s="86"/>
      <c r="AE1454" s="86"/>
      <c r="AG1454" s="87"/>
      <c r="AN1454" s="86"/>
      <c r="AO1454" s="86"/>
      <c r="AP1454" s="86"/>
      <c r="AQ1454" s="86"/>
      <c r="AR1454" s="86"/>
      <c r="AS1454" s="86"/>
      <c r="AT1454" s="86"/>
      <c r="AU1454" s="86"/>
      <c r="AV1454" s="86"/>
    </row>
    <row r="1455" spans="27:64" x14ac:dyDescent="0.2">
      <c r="AA1455" s="86"/>
      <c r="AB1455" s="86"/>
      <c r="AC1455" s="86"/>
      <c r="AD1455" s="86"/>
      <c r="AE1455" s="86"/>
      <c r="AG1455" s="87"/>
      <c r="AN1455" s="86"/>
      <c r="AO1455" s="86"/>
      <c r="AP1455" s="86"/>
      <c r="AQ1455" s="86"/>
      <c r="AR1455" s="86"/>
      <c r="AS1455" s="86"/>
      <c r="AT1455" s="86"/>
      <c r="AU1455" s="86"/>
      <c r="AV1455" s="86"/>
    </row>
    <row r="1456" spans="27:64" x14ac:dyDescent="0.2">
      <c r="AA1456" s="86"/>
      <c r="AB1456" s="86"/>
      <c r="AC1456" s="86"/>
      <c r="AD1456" s="86"/>
      <c r="AE1456" s="86"/>
      <c r="AG1456" s="87"/>
      <c r="AN1456" s="86"/>
      <c r="AO1456" s="86"/>
      <c r="AP1456" s="86"/>
      <c r="AQ1456" s="86"/>
      <c r="AR1456" s="86"/>
      <c r="AS1456" s="86"/>
      <c r="AT1456" s="86"/>
      <c r="AU1456" s="86"/>
      <c r="AV1456" s="86"/>
    </row>
    <row r="1457" spans="27:64" x14ac:dyDescent="0.2">
      <c r="AA1457" s="86"/>
      <c r="AB1457" s="86"/>
      <c r="AC1457" s="86"/>
      <c r="AD1457" s="86"/>
      <c r="AE1457" s="86"/>
      <c r="AG1457" s="87"/>
      <c r="AN1457" s="86"/>
      <c r="AO1457" s="86"/>
      <c r="AP1457" s="86"/>
      <c r="AQ1457" s="86"/>
      <c r="AR1457" s="86"/>
      <c r="AS1457" s="86"/>
      <c r="AT1457" s="86"/>
      <c r="AU1457" s="86"/>
      <c r="AV1457" s="86"/>
      <c r="AW1457" s="86"/>
      <c r="AX1457" s="86"/>
      <c r="AY1457" s="86"/>
      <c r="AZ1457" s="86"/>
      <c r="BA1457" s="86"/>
      <c r="BB1457" s="86"/>
      <c r="BC1457" s="86"/>
      <c r="BD1457" s="86"/>
      <c r="BE1457" s="86"/>
      <c r="BF1457" s="86"/>
      <c r="BG1457" s="86"/>
      <c r="BH1457" s="86"/>
      <c r="BI1457" s="86"/>
      <c r="BJ1457" s="86"/>
      <c r="BK1457" s="86"/>
      <c r="BL1457" s="86"/>
    </row>
    <row r="1458" spans="27:64" x14ac:dyDescent="0.2">
      <c r="AA1458" s="86"/>
      <c r="AB1458" s="86"/>
      <c r="AC1458" s="86"/>
      <c r="AD1458" s="86"/>
      <c r="AE1458" s="86"/>
      <c r="AG1458" s="87"/>
      <c r="AN1458" s="86"/>
      <c r="AO1458" s="86"/>
      <c r="AP1458" s="86"/>
      <c r="AQ1458" s="86"/>
      <c r="AR1458" s="86"/>
      <c r="AS1458" s="86"/>
      <c r="AT1458" s="86"/>
      <c r="AU1458" s="86"/>
      <c r="AV1458" s="86"/>
      <c r="AW1458" s="86"/>
      <c r="AX1458" s="86"/>
      <c r="AY1458" s="86"/>
      <c r="AZ1458" s="86"/>
      <c r="BA1458" s="86"/>
      <c r="BB1458" s="86"/>
      <c r="BC1458" s="86"/>
      <c r="BD1458" s="86"/>
      <c r="BE1458" s="86"/>
      <c r="BF1458" s="86"/>
      <c r="BG1458" s="86"/>
      <c r="BH1458" s="86"/>
      <c r="BI1458" s="86"/>
      <c r="BJ1458" s="86"/>
      <c r="BK1458" s="86"/>
      <c r="BL1458" s="86"/>
    </row>
    <row r="1459" spans="27:64" x14ac:dyDescent="0.2">
      <c r="AA1459" s="86"/>
      <c r="AB1459" s="86"/>
      <c r="AC1459" s="86"/>
      <c r="AD1459" s="86"/>
      <c r="AE1459" s="86"/>
      <c r="AG1459" s="87"/>
      <c r="AN1459" s="86"/>
      <c r="AO1459" s="86"/>
      <c r="AP1459" s="86"/>
      <c r="AQ1459" s="86"/>
      <c r="AR1459" s="86"/>
      <c r="AS1459" s="86"/>
      <c r="AT1459" s="86"/>
      <c r="AU1459" s="86"/>
    </row>
    <row r="1460" spans="27:64" x14ac:dyDescent="0.2">
      <c r="AA1460" s="86"/>
      <c r="AB1460" s="86"/>
      <c r="AC1460" s="86"/>
      <c r="AD1460" s="86"/>
      <c r="AE1460" s="86"/>
      <c r="AG1460" s="87"/>
      <c r="AN1460" s="86"/>
      <c r="AO1460" s="86"/>
      <c r="AP1460" s="86"/>
      <c r="AQ1460" s="86"/>
      <c r="AR1460" s="86"/>
      <c r="AS1460" s="86"/>
      <c r="AT1460" s="86"/>
      <c r="AU1460" s="86"/>
      <c r="AV1460" s="86"/>
      <c r="AW1460" s="86"/>
      <c r="AX1460" s="86"/>
      <c r="AY1460" s="86"/>
      <c r="AZ1460" s="86"/>
      <c r="BA1460" s="86"/>
      <c r="BB1460" s="86"/>
      <c r="BC1460" s="86"/>
      <c r="BD1460" s="86"/>
      <c r="BE1460" s="86"/>
      <c r="BF1460" s="86"/>
      <c r="BG1460" s="86"/>
      <c r="BH1460" s="86"/>
      <c r="BI1460" s="86"/>
      <c r="BJ1460" s="86"/>
      <c r="BK1460" s="86"/>
      <c r="BL1460" s="86"/>
    </row>
    <row r="1461" spans="27:64" x14ac:dyDescent="0.2">
      <c r="AA1461" s="86"/>
      <c r="AB1461" s="86"/>
      <c r="AC1461" s="86"/>
      <c r="AD1461" s="86"/>
      <c r="AE1461" s="86"/>
      <c r="AG1461" s="87"/>
      <c r="AN1461" s="86"/>
      <c r="AO1461" s="86"/>
      <c r="AP1461" s="86"/>
      <c r="AQ1461" s="86"/>
      <c r="AR1461" s="86"/>
      <c r="AS1461" s="86"/>
      <c r="AT1461" s="86"/>
      <c r="AU1461" s="86"/>
      <c r="AV1461" s="86"/>
    </row>
    <row r="1462" spans="27:64" x14ac:dyDescent="0.2">
      <c r="AA1462" s="86"/>
      <c r="AB1462" s="86"/>
      <c r="AC1462" s="86"/>
      <c r="AD1462" s="86"/>
      <c r="AE1462" s="86"/>
      <c r="AG1462" s="87"/>
      <c r="AN1462" s="86"/>
      <c r="AO1462" s="86"/>
      <c r="AP1462" s="86"/>
      <c r="AQ1462" s="86"/>
      <c r="AR1462" s="86"/>
      <c r="AS1462" s="86"/>
      <c r="AT1462" s="86"/>
      <c r="AU1462" s="86"/>
      <c r="AV1462" s="86"/>
    </row>
    <row r="1463" spans="27:64" x14ac:dyDescent="0.2">
      <c r="AA1463" s="86"/>
      <c r="AB1463" s="86"/>
      <c r="AC1463" s="86"/>
      <c r="AD1463" s="86"/>
      <c r="AE1463" s="86"/>
      <c r="AG1463" s="87"/>
      <c r="AN1463" s="86"/>
      <c r="AO1463" s="86"/>
      <c r="AP1463" s="86"/>
      <c r="AQ1463" s="86"/>
      <c r="AR1463" s="86"/>
      <c r="AS1463" s="86"/>
      <c r="AT1463" s="86"/>
      <c r="AU1463" s="86"/>
    </row>
    <row r="1464" spans="27:64" x14ac:dyDescent="0.2">
      <c r="AA1464" s="86"/>
      <c r="AB1464" s="86"/>
      <c r="AC1464" s="86"/>
      <c r="AD1464" s="86"/>
      <c r="AE1464" s="86"/>
      <c r="AG1464" s="87"/>
      <c r="AN1464" s="86"/>
      <c r="AO1464" s="86"/>
      <c r="AP1464" s="86"/>
      <c r="AQ1464" s="86"/>
      <c r="AR1464" s="86"/>
      <c r="AS1464" s="86"/>
      <c r="AT1464" s="86"/>
      <c r="AU1464" s="86"/>
      <c r="AV1464" s="86"/>
      <c r="AX1464" s="86"/>
      <c r="AY1464" s="86"/>
      <c r="AZ1464" s="86"/>
      <c r="BA1464" s="86"/>
      <c r="BB1464" s="86"/>
      <c r="BC1464" s="86"/>
      <c r="BD1464" s="86"/>
      <c r="BE1464" s="86"/>
      <c r="BF1464" s="86"/>
      <c r="BG1464" s="86"/>
      <c r="BH1464" s="86"/>
      <c r="BI1464" s="86"/>
      <c r="BJ1464" s="86"/>
      <c r="BK1464" s="86"/>
      <c r="BL1464" s="86"/>
    </row>
    <row r="1465" spans="27:64" x14ac:dyDescent="0.2">
      <c r="AA1465" s="86"/>
      <c r="AB1465" s="86"/>
      <c r="AC1465" s="86"/>
      <c r="AD1465" s="86"/>
      <c r="AE1465" s="86"/>
      <c r="AG1465" s="87"/>
      <c r="AN1465" s="86"/>
      <c r="AO1465" s="86"/>
      <c r="AP1465" s="86"/>
      <c r="AQ1465" s="86"/>
      <c r="AR1465" s="86"/>
      <c r="AS1465" s="86"/>
      <c r="AT1465" s="86"/>
      <c r="AU1465" s="86"/>
      <c r="AV1465" s="86"/>
      <c r="AX1465" s="86"/>
    </row>
    <row r="1466" spans="27:64" x14ac:dyDescent="0.2">
      <c r="AA1466" s="86"/>
      <c r="AB1466" s="86"/>
      <c r="AC1466" s="86"/>
      <c r="AD1466" s="86"/>
      <c r="AE1466" s="86"/>
      <c r="AG1466" s="87"/>
      <c r="AN1466" s="86"/>
      <c r="AO1466" s="86"/>
      <c r="AP1466" s="86"/>
      <c r="AQ1466" s="86"/>
      <c r="AR1466" s="86"/>
      <c r="AS1466" s="86"/>
      <c r="AT1466" s="86"/>
      <c r="AU1466" s="86"/>
      <c r="AV1466" s="86"/>
      <c r="AX1466" s="86"/>
    </row>
    <row r="1467" spans="27:64" x14ac:dyDescent="0.2">
      <c r="AA1467" s="86"/>
      <c r="AB1467" s="86"/>
      <c r="AC1467" s="86"/>
      <c r="AD1467" s="86"/>
      <c r="AE1467" s="86"/>
      <c r="AG1467" s="87"/>
      <c r="AN1467" s="86"/>
      <c r="AO1467" s="86"/>
      <c r="AP1467" s="86"/>
      <c r="AQ1467" s="86"/>
      <c r="AR1467" s="86"/>
      <c r="AS1467" s="86"/>
      <c r="AT1467" s="86"/>
      <c r="AU1467" s="86"/>
      <c r="AV1467" s="86"/>
      <c r="AW1467" s="86"/>
      <c r="AX1467" s="86"/>
      <c r="AY1467" s="86"/>
      <c r="AZ1467" s="86"/>
      <c r="BA1467" s="86"/>
      <c r="BB1467" s="86"/>
      <c r="BC1467" s="86"/>
      <c r="BD1467" s="86"/>
      <c r="BE1467" s="86"/>
      <c r="BF1467" s="86"/>
      <c r="BG1467" s="86"/>
      <c r="BH1467" s="86"/>
      <c r="BI1467" s="86"/>
      <c r="BJ1467" s="86"/>
      <c r="BK1467" s="86"/>
      <c r="BL1467" s="86"/>
    </row>
    <row r="1468" spans="27:64" x14ac:dyDescent="0.2">
      <c r="AA1468" s="86"/>
      <c r="AB1468" s="86"/>
      <c r="AC1468" s="86"/>
      <c r="AD1468" s="86"/>
      <c r="AE1468" s="86"/>
      <c r="AG1468" s="87"/>
      <c r="AN1468" s="86"/>
      <c r="AO1468" s="86"/>
      <c r="AP1468" s="86"/>
      <c r="AQ1468" s="86"/>
      <c r="AR1468" s="86"/>
      <c r="AS1468" s="86"/>
      <c r="AT1468" s="86"/>
      <c r="AU1468" s="86"/>
      <c r="AV1468" s="86"/>
      <c r="AW1468" s="86"/>
      <c r="AX1468" s="86"/>
      <c r="AY1468" s="86"/>
      <c r="AZ1468" s="86"/>
      <c r="BA1468" s="86"/>
      <c r="BB1468" s="86"/>
      <c r="BC1468" s="86"/>
      <c r="BD1468" s="86"/>
      <c r="BE1468" s="86"/>
      <c r="BF1468" s="86"/>
      <c r="BG1468" s="86"/>
      <c r="BH1468" s="86"/>
      <c r="BI1468" s="86"/>
      <c r="BJ1468" s="86"/>
      <c r="BK1468" s="86"/>
      <c r="BL1468" s="86"/>
    </row>
    <row r="1469" spans="27:64" x14ac:dyDescent="0.2">
      <c r="AA1469" s="86"/>
      <c r="AB1469" s="86"/>
      <c r="AC1469" s="86"/>
      <c r="AD1469" s="86"/>
      <c r="AE1469" s="86"/>
      <c r="AG1469" s="87"/>
      <c r="AN1469" s="86"/>
      <c r="AO1469" s="86"/>
      <c r="AP1469" s="86"/>
      <c r="AQ1469" s="86"/>
      <c r="AR1469" s="86"/>
      <c r="AS1469" s="86"/>
      <c r="AT1469" s="86"/>
      <c r="AU1469" s="86"/>
      <c r="AV1469" s="86"/>
      <c r="AW1469" s="86"/>
      <c r="AX1469" s="86"/>
      <c r="AY1469" s="86"/>
      <c r="AZ1469" s="86"/>
      <c r="BA1469" s="86"/>
      <c r="BB1469" s="86"/>
      <c r="BC1469" s="86"/>
      <c r="BD1469" s="86"/>
      <c r="BE1469" s="86"/>
      <c r="BF1469" s="86"/>
      <c r="BG1469" s="86"/>
      <c r="BH1469" s="86"/>
      <c r="BI1469" s="86"/>
      <c r="BJ1469" s="86"/>
      <c r="BK1469" s="86"/>
      <c r="BL1469" s="86"/>
    </row>
    <row r="1470" spans="27:64" x14ac:dyDescent="0.2">
      <c r="AA1470" s="86"/>
      <c r="AB1470" s="86"/>
      <c r="AC1470" s="86"/>
      <c r="AD1470" s="86"/>
      <c r="AE1470" s="86"/>
      <c r="AG1470" s="87"/>
      <c r="AN1470" s="86"/>
      <c r="AO1470" s="86"/>
      <c r="AP1470" s="86"/>
      <c r="AQ1470" s="86"/>
      <c r="AR1470" s="86"/>
      <c r="AS1470" s="86"/>
      <c r="AT1470" s="86"/>
      <c r="AU1470" s="86"/>
      <c r="AV1470" s="86"/>
      <c r="AW1470" s="86"/>
      <c r="AX1470" s="86"/>
      <c r="AY1470" s="86"/>
      <c r="AZ1470" s="86"/>
      <c r="BA1470" s="86"/>
      <c r="BB1470" s="86"/>
      <c r="BC1470" s="86"/>
      <c r="BD1470" s="86"/>
      <c r="BE1470" s="86"/>
      <c r="BF1470" s="86"/>
      <c r="BG1470" s="86"/>
      <c r="BH1470" s="86"/>
      <c r="BI1470" s="86"/>
      <c r="BJ1470" s="86"/>
      <c r="BK1470" s="86"/>
      <c r="BL1470" s="86"/>
    </row>
    <row r="1471" spans="27:64" x14ac:dyDescent="0.2">
      <c r="AA1471" s="86"/>
      <c r="AB1471" s="86"/>
      <c r="AC1471" s="86"/>
      <c r="AD1471" s="86"/>
      <c r="AE1471" s="86"/>
      <c r="AG1471" s="87"/>
      <c r="AN1471" s="86"/>
      <c r="AO1471" s="86"/>
      <c r="AP1471" s="86"/>
      <c r="AQ1471" s="86"/>
      <c r="AR1471" s="86"/>
      <c r="AS1471" s="86"/>
      <c r="AT1471" s="86"/>
      <c r="AU1471" s="86"/>
      <c r="AV1471" s="86"/>
    </row>
    <row r="1472" spans="27:64" x14ac:dyDescent="0.2">
      <c r="AA1472" s="86"/>
      <c r="AB1472" s="86"/>
      <c r="AC1472" s="86"/>
      <c r="AD1472" s="86"/>
      <c r="AE1472" s="86"/>
      <c r="AG1472" s="87"/>
      <c r="AN1472" s="86"/>
      <c r="AO1472" s="86"/>
      <c r="AP1472" s="86"/>
      <c r="AQ1472" s="86"/>
      <c r="AR1472" s="86"/>
      <c r="AS1472" s="86"/>
      <c r="AT1472" s="86"/>
      <c r="AU1472" s="86"/>
    </row>
    <row r="1473" spans="27:64" x14ac:dyDescent="0.2">
      <c r="AA1473" s="86"/>
      <c r="AB1473" s="86"/>
      <c r="AC1473" s="86"/>
      <c r="AD1473" s="86"/>
      <c r="AE1473" s="86"/>
      <c r="AG1473" s="87"/>
      <c r="AN1473" s="86"/>
      <c r="AO1473" s="86"/>
      <c r="AP1473" s="86"/>
      <c r="AQ1473" s="86"/>
      <c r="AR1473" s="86"/>
      <c r="AS1473" s="86"/>
      <c r="AT1473" s="86"/>
      <c r="AU1473" s="86"/>
    </row>
    <row r="1474" spans="27:64" x14ac:dyDescent="0.2">
      <c r="AA1474" s="86"/>
      <c r="AB1474" s="86"/>
      <c r="AC1474" s="86"/>
      <c r="AD1474" s="86"/>
      <c r="AE1474" s="86"/>
      <c r="AG1474" s="87"/>
      <c r="AN1474" s="86"/>
      <c r="AO1474" s="86"/>
      <c r="AP1474" s="86"/>
      <c r="AQ1474" s="86"/>
      <c r="AR1474" s="86"/>
      <c r="AS1474" s="86"/>
      <c r="AT1474" s="86"/>
      <c r="AU1474" s="86"/>
      <c r="AV1474" s="86"/>
    </row>
    <row r="1475" spans="27:64" x14ac:dyDescent="0.2">
      <c r="AA1475" s="86"/>
      <c r="AB1475" s="86"/>
      <c r="AC1475" s="86"/>
      <c r="AD1475" s="86"/>
      <c r="AE1475" s="86"/>
      <c r="AG1475" s="87"/>
      <c r="AN1475" s="86"/>
      <c r="AO1475" s="86"/>
      <c r="AP1475" s="86"/>
      <c r="AQ1475" s="86"/>
      <c r="AR1475" s="86"/>
      <c r="AS1475" s="86"/>
      <c r="AT1475" s="86"/>
      <c r="AU1475" s="86"/>
      <c r="AV1475" s="86"/>
      <c r="AW1475" s="86"/>
      <c r="AX1475" s="86"/>
      <c r="AY1475" s="86"/>
      <c r="AZ1475" s="86"/>
      <c r="BA1475" s="86"/>
      <c r="BB1475" s="86"/>
      <c r="BC1475" s="86"/>
      <c r="BD1475" s="86"/>
      <c r="BE1475" s="86"/>
      <c r="BF1475" s="86"/>
      <c r="BG1475" s="86"/>
      <c r="BH1475" s="86"/>
      <c r="BI1475" s="86"/>
      <c r="BJ1475" s="86"/>
      <c r="BK1475" s="86"/>
      <c r="BL1475" s="86"/>
    </row>
    <row r="1476" spans="27:64" x14ac:dyDescent="0.2">
      <c r="AA1476" s="86"/>
      <c r="AB1476" s="86"/>
      <c r="AC1476" s="86"/>
      <c r="AD1476" s="86"/>
      <c r="AE1476" s="86"/>
      <c r="AG1476" s="87"/>
      <c r="AN1476" s="86"/>
      <c r="AO1476" s="86"/>
      <c r="AP1476" s="86"/>
      <c r="AQ1476" s="86"/>
      <c r="AR1476" s="86"/>
      <c r="AS1476" s="86"/>
      <c r="AT1476" s="86"/>
      <c r="AU1476" s="86"/>
      <c r="AV1476" s="86"/>
      <c r="AW1476" s="86"/>
      <c r="AX1476" s="86"/>
      <c r="AY1476" s="86"/>
      <c r="AZ1476" s="86"/>
      <c r="BA1476" s="86"/>
      <c r="BB1476" s="86"/>
      <c r="BC1476" s="86"/>
      <c r="BD1476" s="86"/>
      <c r="BE1476" s="86"/>
      <c r="BF1476" s="86"/>
      <c r="BG1476" s="86"/>
      <c r="BH1476" s="86"/>
      <c r="BI1476" s="86"/>
      <c r="BJ1476" s="86"/>
      <c r="BK1476" s="86"/>
      <c r="BL1476" s="86"/>
    </row>
    <row r="1477" spans="27:64" x14ac:dyDescent="0.2">
      <c r="AA1477" s="86"/>
      <c r="AB1477" s="86"/>
      <c r="AC1477" s="86"/>
      <c r="AD1477" s="86"/>
      <c r="AE1477" s="86"/>
      <c r="AG1477" s="87"/>
      <c r="AN1477" s="86"/>
      <c r="AO1477" s="86"/>
      <c r="AP1477" s="86"/>
      <c r="AQ1477" s="86"/>
      <c r="AR1477" s="86"/>
      <c r="AS1477" s="86"/>
      <c r="AT1477" s="86"/>
      <c r="AU1477" s="86"/>
    </row>
    <row r="1478" spans="27:64" x14ac:dyDescent="0.2">
      <c r="AA1478" s="86"/>
      <c r="AB1478" s="86"/>
      <c r="AC1478" s="86"/>
      <c r="AD1478" s="86"/>
      <c r="AE1478" s="86"/>
      <c r="AG1478" s="87"/>
      <c r="AN1478" s="86"/>
      <c r="AO1478" s="86"/>
      <c r="AP1478" s="86"/>
      <c r="AQ1478" s="86"/>
      <c r="AR1478" s="86"/>
      <c r="AS1478" s="86"/>
      <c r="AT1478" s="86"/>
      <c r="AU1478" s="86"/>
      <c r="AV1478" s="86"/>
      <c r="AX1478" s="86"/>
    </row>
    <row r="1479" spans="27:64" x14ac:dyDescent="0.2">
      <c r="AA1479" s="86"/>
      <c r="AB1479" s="86"/>
      <c r="AC1479" s="86"/>
      <c r="AD1479" s="86"/>
      <c r="AE1479" s="86"/>
      <c r="AG1479" s="87"/>
      <c r="AN1479" s="86"/>
      <c r="AO1479" s="86"/>
      <c r="AP1479" s="86"/>
      <c r="AQ1479" s="86"/>
      <c r="AR1479" s="86"/>
      <c r="AS1479" s="86"/>
      <c r="AT1479" s="86"/>
      <c r="AU1479" s="86"/>
      <c r="AV1479" s="86"/>
    </row>
    <row r="1480" spans="27:64" x14ac:dyDescent="0.2">
      <c r="AA1480" s="86"/>
      <c r="AB1480" s="86"/>
      <c r="AC1480" s="86"/>
      <c r="AD1480" s="86"/>
      <c r="AE1480" s="86"/>
      <c r="AG1480" s="87"/>
      <c r="AN1480" s="86"/>
      <c r="AO1480" s="86"/>
      <c r="AP1480" s="86"/>
      <c r="AQ1480" s="86"/>
      <c r="AR1480" s="86"/>
      <c r="AS1480" s="86"/>
      <c r="AT1480" s="86"/>
      <c r="AU1480" s="86"/>
    </row>
    <row r="1481" spans="27:64" x14ac:dyDescent="0.2">
      <c r="AA1481" s="86"/>
      <c r="AB1481" s="86"/>
      <c r="AC1481" s="86"/>
      <c r="AD1481" s="86"/>
      <c r="AE1481" s="86"/>
      <c r="AG1481" s="87"/>
      <c r="AN1481" s="86"/>
      <c r="AO1481" s="86"/>
      <c r="AP1481" s="86"/>
      <c r="AQ1481" s="86"/>
      <c r="AR1481" s="86"/>
      <c r="AS1481" s="86"/>
      <c r="AT1481" s="86"/>
      <c r="AU1481" s="86"/>
    </row>
    <row r="1482" spans="27:64" x14ac:dyDescent="0.2">
      <c r="AA1482" s="86"/>
      <c r="AB1482" s="86"/>
      <c r="AC1482" s="86"/>
      <c r="AD1482" s="86"/>
      <c r="AE1482" s="86"/>
      <c r="AG1482" s="87"/>
      <c r="AN1482" s="86"/>
      <c r="AO1482" s="86"/>
      <c r="AP1482" s="86"/>
      <c r="AQ1482" s="86"/>
      <c r="AR1482" s="86"/>
      <c r="AS1482" s="86"/>
      <c r="AT1482" s="86"/>
      <c r="AU1482" s="86"/>
    </row>
    <row r="1483" spans="27:64" x14ac:dyDescent="0.2">
      <c r="AA1483" s="86"/>
      <c r="AB1483" s="86"/>
      <c r="AC1483" s="86"/>
      <c r="AD1483" s="86"/>
      <c r="AE1483" s="86"/>
      <c r="AG1483" s="87"/>
      <c r="AN1483" s="86"/>
      <c r="AO1483" s="86"/>
      <c r="AP1483" s="86"/>
      <c r="AQ1483" s="86"/>
      <c r="AR1483" s="86"/>
      <c r="AS1483" s="86"/>
      <c r="AT1483" s="86"/>
      <c r="AU1483" s="86"/>
    </row>
    <row r="1484" spans="27:64" x14ac:dyDescent="0.2">
      <c r="AA1484" s="86"/>
      <c r="AB1484" s="86"/>
      <c r="AC1484" s="86"/>
      <c r="AD1484" s="86"/>
      <c r="AE1484" s="86"/>
      <c r="AG1484" s="87"/>
      <c r="AN1484" s="86"/>
      <c r="AO1484" s="86"/>
      <c r="AP1484" s="86"/>
      <c r="AQ1484" s="86"/>
      <c r="AR1484" s="86"/>
      <c r="AS1484" s="86"/>
      <c r="AT1484" s="86"/>
      <c r="AU1484" s="86"/>
      <c r="AV1484" s="86"/>
      <c r="AW1484" s="86"/>
      <c r="AX1484" s="86"/>
      <c r="AY1484" s="86"/>
      <c r="AZ1484" s="86"/>
      <c r="BA1484" s="86"/>
      <c r="BB1484" s="86"/>
      <c r="BC1484" s="86"/>
      <c r="BD1484" s="86"/>
      <c r="BE1484" s="86"/>
      <c r="BF1484" s="86"/>
      <c r="BG1484" s="86"/>
      <c r="BH1484" s="86"/>
      <c r="BI1484" s="86"/>
      <c r="BJ1484" s="86"/>
      <c r="BK1484" s="86"/>
      <c r="BL1484" s="86"/>
    </row>
    <row r="1485" spans="27:64" x14ac:dyDescent="0.2">
      <c r="AA1485" s="86"/>
      <c r="AB1485" s="86"/>
      <c r="AC1485" s="86"/>
      <c r="AD1485" s="86"/>
      <c r="AE1485" s="86"/>
      <c r="AG1485" s="87"/>
      <c r="AN1485" s="86"/>
      <c r="AO1485" s="86"/>
      <c r="AP1485" s="86"/>
      <c r="AQ1485" s="86"/>
      <c r="AR1485" s="86"/>
      <c r="AS1485" s="86"/>
      <c r="AT1485" s="86"/>
      <c r="AU1485" s="86"/>
    </row>
    <row r="1486" spans="27:64" x14ac:dyDescent="0.2">
      <c r="AA1486" s="86"/>
      <c r="AB1486" s="86"/>
      <c r="AC1486" s="86"/>
      <c r="AD1486" s="86"/>
      <c r="AE1486" s="86"/>
      <c r="AG1486" s="87"/>
      <c r="AN1486" s="86"/>
      <c r="AO1486" s="86"/>
      <c r="AP1486" s="86"/>
      <c r="AQ1486" s="86"/>
      <c r="AR1486" s="86"/>
      <c r="AS1486" s="86"/>
      <c r="AT1486" s="86"/>
      <c r="AU1486" s="86"/>
      <c r="AV1486" s="86"/>
      <c r="AW1486" s="86"/>
      <c r="AX1486" s="86"/>
      <c r="AY1486" s="86"/>
      <c r="AZ1486" s="86"/>
      <c r="BA1486" s="86"/>
      <c r="BB1486" s="86"/>
      <c r="BC1486" s="86"/>
      <c r="BD1486" s="86"/>
      <c r="BE1486" s="86"/>
      <c r="BF1486" s="86"/>
      <c r="BG1486" s="86"/>
      <c r="BH1486" s="86"/>
      <c r="BI1486" s="86"/>
      <c r="BJ1486" s="86"/>
      <c r="BK1486" s="86"/>
      <c r="BL1486" s="86"/>
    </row>
    <row r="1487" spans="27:64" x14ac:dyDescent="0.2">
      <c r="AA1487" s="86"/>
      <c r="AB1487" s="86"/>
      <c r="AC1487" s="86"/>
      <c r="AD1487" s="86"/>
      <c r="AE1487" s="86"/>
      <c r="AG1487" s="87"/>
      <c r="AN1487" s="86"/>
      <c r="AO1487" s="86"/>
      <c r="AP1487" s="86"/>
      <c r="AQ1487" s="86"/>
      <c r="AR1487" s="86"/>
      <c r="AS1487" s="86"/>
      <c r="AT1487" s="86"/>
      <c r="AU1487" s="86"/>
      <c r="AV1487" s="86"/>
      <c r="AX1487" s="86"/>
    </row>
    <row r="1488" spans="27:64" x14ac:dyDescent="0.2">
      <c r="AA1488" s="86"/>
      <c r="AB1488" s="86"/>
      <c r="AC1488" s="86"/>
      <c r="AD1488" s="86"/>
      <c r="AE1488" s="86"/>
      <c r="AG1488" s="87"/>
      <c r="AN1488" s="86"/>
      <c r="AO1488" s="86"/>
      <c r="AP1488" s="86"/>
      <c r="AQ1488" s="86"/>
      <c r="AR1488" s="86"/>
      <c r="AS1488" s="86"/>
      <c r="AT1488" s="86"/>
      <c r="AU1488" s="86"/>
      <c r="AV1488" s="86"/>
    </row>
    <row r="1489" spans="27:64" x14ac:dyDescent="0.2">
      <c r="AA1489" s="86"/>
      <c r="AB1489" s="86"/>
      <c r="AC1489" s="86"/>
      <c r="AD1489" s="86"/>
      <c r="AE1489" s="86"/>
      <c r="AG1489" s="87"/>
      <c r="AN1489" s="86"/>
      <c r="AO1489" s="86"/>
      <c r="AP1489" s="86"/>
      <c r="AQ1489" s="86"/>
      <c r="AR1489" s="86"/>
      <c r="AS1489" s="86"/>
      <c r="AT1489" s="86"/>
      <c r="AU1489" s="86"/>
      <c r="AV1489" s="86"/>
    </row>
    <row r="1490" spans="27:64" x14ac:dyDescent="0.2">
      <c r="AA1490" s="86"/>
      <c r="AB1490" s="86"/>
      <c r="AC1490" s="86"/>
      <c r="AD1490" s="86"/>
      <c r="AE1490" s="86"/>
      <c r="AG1490" s="87"/>
      <c r="AN1490" s="86"/>
      <c r="AO1490" s="86"/>
      <c r="AP1490" s="86"/>
      <c r="AQ1490" s="86"/>
      <c r="AR1490" s="86"/>
      <c r="AS1490" s="86"/>
      <c r="AT1490" s="86"/>
      <c r="AU1490" s="86"/>
      <c r="AV1490" s="86"/>
      <c r="AX1490" s="86"/>
    </row>
    <row r="1491" spans="27:64" x14ac:dyDescent="0.2">
      <c r="AA1491" s="86"/>
      <c r="AB1491" s="86"/>
      <c r="AC1491" s="86"/>
      <c r="AD1491" s="86"/>
      <c r="AE1491" s="86"/>
      <c r="AG1491" s="87"/>
      <c r="AN1491" s="86"/>
      <c r="AO1491" s="86"/>
      <c r="AP1491" s="86"/>
      <c r="AQ1491" s="86"/>
      <c r="AR1491" s="86"/>
      <c r="AS1491" s="86"/>
      <c r="AT1491" s="86"/>
      <c r="AU1491" s="86"/>
      <c r="AV1491" s="86"/>
      <c r="AW1491" s="86"/>
      <c r="AX1491" s="86"/>
      <c r="AY1491" s="86"/>
      <c r="AZ1491" s="86"/>
      <c r="BA1491" s="86"/>
      <c r="BB1491" s="86"/>
      <c r="BC1491" s="86"/>
      <c r="BD1491" s="86"/>
      <c r="BE1491" s="86"/>
      <c r="BF1491" s="86"/>
      <c r="BG1491" s="86"/>
      <c r="BH1491" s="86"/>
      <c r="BI1491" s="86"/>
      <c r="BJ1491" s="86"/>
      <c r="BK1491" s="86"/>
      <c r="BL1491" s="86"/>
    </row>
    <row r="1492" spans="27:64" x14ac:dyDescent="0.2">
      <c r="AA1492" s="86"/>
      <c r="AB1492" s="86"/>
      <c r="AC1492" s="86"/>
      <c r="AD1492" s="86"/>
      <c r="AE1492" s="86"/>
      <c r="AG1492" s="87"/>
      <c r="AN1492" s="86"/>
      <c r="AO1492" s="86"/>
      <c r="AP1492" s="86"/>
      <c r="AQ1492" s="86"/>
      <c r="AR1492" s="86"/>
      <c r="AS1492" s="86"/>
      <c r="AT1492" s="86"/>
      <c r="AU1492" s="86"/>
      <c r="AV1492" s="86"/>
    </row>
    <row r="1493" spans="27:64" x14ac:dyDescent="0.2">
      <c r="AA1493" s="86"/>
      <c r="AB1493" s="86"/>
      <c r="AC1493" s="86"/>
      <c r="AD1493" s="86"/>
      <c r="AE1493" s="86"/>
      <c r="AG1493" s="87"/>
      <c r="AN1493" s="86"/>
      <c r="AO1493" s="86"/>
      <c r="AP1493" s="86"/>
      <c r="AQ1493" s="86"/>
      <c r="AR1493" s="86"/>
      <c r="AS1493" s="86"/>
      <c r="AT1493" s="86"/>
      <c r="AU1493" s="86"/>
      <c r="AV1493" s="86"/>
      <c r="AX1493" s="86"/>
    </row>
    <row r="1494" spans="27:64" x14ac:dyDescent="0.2">
      <c r="AA1494" s="86"/>
      <c r="AB1494" s="86"/>
      <c r="AC1494" s="86"/>
      <c r="AD1494" s="86"/>
      <c r="AE1494" s="86"/>
      <c r="AG1494" s="87"/>
      <c r="AN1494" s="86"/>
      <c r="AO1494" s="86"/>
      <c r="AP1494" s="86"/>
      <c r="AQ1494" s="86"/>
      <c r="AR1494" s="86"/>
      <c r="AS1494" s="86"/>
      <c r="AT1494" s="86"/>
      <c r="AU1494" s="86"/>
      <c r="AV1494" s="86"/>
      <c r="AW1494" s="86"/>
      <c r="AX1494" s="86"/>
      <c r="AY1494" s="86"/>
      <c r="AZ1494" s="86"/>
      <c r="BA1494" s="86"/>
      <c r="BB1494" s="86"/>
      <c r="BC1494" s="86"/>
      <c r="BD1494" s="86"/>
      <c r="BE1494" s="86"/>
      <c r="BF1494" s="86"/>
      <c r="BG1494" s="86"/>
      <c r="BH1494" s="86"/>
      <c r="BI1494" s="86"/>
      <c r="BJ1494" s="86"/>
      <c r="BK1494" s="86"/>
      <c r="BL1494" s="86"/>
    </row>
    <row r="1495" spans="27:64" x14ac:dyDescent="0.2">
      <c r="AA1495" s="86"/>
      <c r="AB1495" s="86"/>
      <c r="AC1495" s="86"/>
      <c r="AD1495" s="86"/>
      <c r="AE1495" s="86"/>
      <c r="AG1495" s="87"/>
      <c r="AN1495" s="86"/>
      <c r="AO1495" s="86"/>
      <c r="AP1495" s="86"/>
      <c r="AQ1495" s="86"/>
      <c r="AR1495" s="86"/>
      <c r="AS1495" s="86"/>
      <c r="AT1495" s="86"/>
      <c r="AU1495" s="86"/>
      <c r="AV1495" s="86"/>
    </row>
    <row r="1496" spans="27:64" x14ac:dyDescent="0.2">
      <c r="AA1496" s="86"/>
      <c r="AB1496" s="86"/>
      <c r="AC1496" s="86"/>
      <c r="AD1496" s="86"/>
      <c r="AE1496" s="86"/>
      <c r="AG1496" s="87"/>
      <c r="AN1496" s="86"/>
      <c r="AO1496" s="86"/>
      <c r="AP1496" s="86"/>
      <c r="AQ1496" s="86"/>
      <c r="AR1496" s="86"/>
      <c r="AS1496" s="86"/>
      <c r="AT1496" s="86"/>
      <c r="AU1496" s="86"/>
      <c r="AV1496" s="86"/>
    </row>
    <row r="1497" spans="27:64" x14ac:dyDescent="0.2">
      <c r="AA1497" s="86"/>
      <c r="AB1497" s="86"/>
      <c r="AC1497" s="86"/>
      <c r="AD1497" s="86"/>
      <c r="AE1497" s="86"/>
      <c r="AG1497" s="87"/>
      <c r="AN1497" s="86"/>
      <c r="AO1497" s="86"/>
      <c r="AP1497" s="86"/>
      <c r="AQ1497" s="86"/>
      <c r="AR1497" s="86"/>
      <c r="AS1497" s="86"/>
      <c r="AT1497" s="86"/>
      <c r="AU1497" s="86"/>
      <c r="AV1497" s="86"/>
      <c r="AX1497" s="86"/>
      <c r="AY1497" s="86"/>
      <c r="AZ1497" s="86"/>
      <c r="BA1497" s="86"/>
      <c r="BB1497" s="86"/>
      <c r="BC1497" s="86"/>
      <c r="BD1497" s="86"/>
      <c r="BE1497" s="86"/>
      <c r="BF1497" s="86"/>
      <c r="BG1497" s="86"/>
      <c r="BH1497" s="86"/>
      <c r="BI1497" s="86"/>
      <c r="BJ1497" s="86"/>
      <c r="BK1497" s="86"/>
      <c r="BL1497" s="86"/>
    </row>
    <row r="1498" spans="27:64" x14ac:dyDescent="0.2">
      <c r="AA1498" s="86"/>
      <c r="AB1498" s="86"/>
      <c r="AC1498" s="86"/>
      <c r="AD1498" s="86"/>
      <c r="AE1498" s="86"/>
      <c r="AG1498" s="87"/>
      <c r="AN1498" s="86"/>
      <c r="AO1498" s="86"/>
      <c r="AP1498" s="86"/>
      <c r="AQ1498" s="86"/>
      <c r="AR1498" s="86"/>
      <c r="AS1498" s="86"/>
      <c r="AT1498" s="86"/>
      <c r="AU1498" s="86"/>
      <c r="AV1498" s="86"/>
    </row>
    <row r="1499" spans="27:64" x14ac:dyDescent="0.2">
      <c r="AA1499" s="86"/>
      <c r="AB1499" s="86"/>
      <c r="AC1499" s="86"/>
      <c r="AD1499" s="86"/>
      <c r="AE1499" s="86"/>
      <c r="AG1499" s="87"/>
      <c r="AN1499" s="86"/>
      <c r="AO1499" s="86"/>
      <c r="AP1499" s="86"/>
      <c r="AQ1499" s="86"/>
      <c r="AR1499" s="86"/>
      <c r="AS1499" s="86"/>
      <c r="AT1499" s="86"/>
      <c r="AU1499" s="86"/>
      <c r="AV1499" s="86"/>
      <c r="AX1499" s="86"/>
      <c r="AY1499" s="86"/>
      <c r="AZ1499" s="86"/>
      <c r="BA1499" s="86"/>
      <c r="BB1499" s="86"/>
      <c r="BC1499" s="86"/>
      <c r="BD1499" s="86"/>
      <c r="BE1499" s="86"/>
      <c r="BF1499" s="86"/>
      <c r="BG1499" s="86"/>
      <c r="BH1499" s="86"/>
      <c r="BI1499" s="86"/>
      <c r="BJ1499" s="86"/>
      <c r="BK1499" s="86"/>
      <c r="BL1499" s="86"/>
    </row>
    <row r="1500" spans="27:64" x14ac:dyDescent="0.2">
      <c r="AA1500" s="86"/>
      <c r="AB1500" s="86"/>
      <c r="AC1500" s="86"/>
      <c r="AD1500" s="86"/>
      <c r="AE1500" s="86"/>
      <c r="AG1500" s="87"/>
      <c r="AN1500" s="86"/>
      <c r="AO1500" s="86"/>
      <c r="AP1500" s="86"/>
      <c r="AQ1500" s="86"/>
      <c r="AR1500" s="86"/>
      <c r="AS1500" s="86"/>
      <c r="AT1500" s="86"/>
      <c r="AU1500" s="86"/>
    </row>
    <row r="1501" spans="27:64" x14ac:dyDescent="0.2">
      <c r="AA1501" s="86"/>
      <c r="AB1501" s="86"/>
      <c r="AC1501" s="86"/>
      <c r="AD1501" s="86"/>
      <c r="AE1501" s="86"/>
      <c r="AG1501" s="87"/>
      <c r="AN1501" s="86"/>
      <c r="AO1501" s="86"/>
      <c r="AP1501" s="86"/>
      <c r="AQ1501" s="86"/>
      <c r="AR1501" s="86"/>
      <c r="AS1501" s="86"/>
      <c r="AT1501" s="86"/>
      <c r="AU1501" s="86"/>
      <c r="AV1501" s="86"/>
      <c r="AX1501" s="86"/>
    </row>
    <row r="1502" spans="27:64" x14ac:dyDescent="0.2">
      <c r="AA1502" s="86"/>
      <c r="AB1502" s="86"/>
      <c r="AC1502" s="86"/>
      <c r="AD1502" s="86"/>
      <c r="AE1502" s="86"/>
      <c r="AG1502" s="87"/>
      <c r="AN1502" s="86"/>
      <c r="AO1502" s="86"/>
      <c r="AP1502" s="86"/>
      <c r="AQ1502" s="86"/>
      <c r="AR1502" s="86"/>
      <c r="AS1502" s="86"/>
      <c r="AT1502" s="86"/>
      <c r="AU1502" s="86"/>
    </row>
    <row r="1503" spans="27:64" x14ac:dyDescent="0.2">
      <c r="AA1503" s="86"/>
      <c r="AB1503" s="86"/>
      <c r="AC1503" s="86"/>
      <c r="AD1503" s="86"/>
      <c r="AE1503" s="86"/>
      <c r="AG1503" s="87"/>
      <c r="AN1503" s="86"/>
      <c r="AO1503" s="86"/>
      <c r="AP1503" s="86"/>
      <c r="AQ1503" s="86"/>
      <c r="AR1503" s="86"/>
      <c r="AS1503" s="86"/>
      <c r="AT1503" s="86"/>
      <c r="AU1503" s="86"/>
      <c r="AV1503" s="86"/>
    </row>
    <row r="1504" spans="27:64" x14ac:dyDescent="0.2">
      <c r="AA1504" s="86"/>
      <c r="AB1504" s="86"/>
      <c r="AC1504" s="86"/>
      <c r="AD1504" s="86"/>
      <c r="AE1504" s="86"/>
      <c r="AG1504" s="87"/>
      <c r="AN1504" s="86"/>
      <c r="AO1504" s="86"/>
      <c r="AP1504" s="86"/>
      <c r="AQ1504" s="86"/>
      <c r="AR1504" s="86"/>
      <c r="AS1504" s="86"/>
      <c r="AT1504" s="86"/>
      <c r="AU1504" s="86"/>
      <c r="AV1504" s="86"/>
      <c r="AW1504" s="86"/>
      <c r="AX1504" s="86"/>
      <c r="AY1504" s="86"/>
      <c r="AZ1504" s="86"/>
      <c r="BA1504" s="86"/>
      <c r="BB1504" s="86"/>
      <c r="BC1504" s="86"/>
      <c r="BD1504" s="86"/>
      <c r="BE1504" s="86"/>
      <c r="BF1504" s="86"/>
      <c r="BG1504" s="86"/>
      <c r="BH1504" s="86"/>
      <c r="BI1504" s="86"/>
      <c r="BJ1504" s="86"/>
      <c r="BK1504" s="86"/>
      <c r="BL1504" s="86"/>
    </row>
    <row r="1505" spans="27:64" x14ac:dyDescent="0.2">
      <c r="AA1505" s="86"/>
      <c r="AB1505" s="86"/>
      <c r="AC1505" s="86"/>
      <c r="AD1505" s="86"/>
      <c r="AE1505" s="86"/>
      <c r="AG1505" s="87"/>
      <c r="AN1505" s="86"/>
      <c r="AO1505" s="86"/>
      <c r="AP1505" s="86"/>
      <c r="AQ1505" s="86"/>
      <c r="AR1505" s="86"/>
      <c r="AS1505" s="86"/>
      <c r="AT1505" s="86"/>
      <c r="AU1505" s="86"/>
    </row>
    <row r="1506" spans="27:64" x14ac:dyDescent="0.2">
      <c r="AA1506" s="86"/>
      <c r="AB1506" s="86"/>
      <c r="AC1506" s="86"/>
      <c r="AD1506" s="86"/>
      <c r="AE1506" s="86"/>
      <c r="AG1506" s="87"/>
      <c r="AN1506" s="86"/>
      <c r="AO1506" s="86"/>
      <c r="AP1506" s="86"/>
      <c r="AQ1506" s="86"/>
      <c r="AR1506" s="86"/>
      <c r="AS1506" s="86"/>
      <c r="AT1506" s="86"/>
      <c r="AU1506" s="86"/>
      <c r="AV1506" s="86"/>
      <c r="AX1506" s="86"/>
    </row>
    <row r="1507" spans="27:64" x14ac:dyDescent="0.2">
      <c r="AA1507" s="86"/>
      <c r="AB1507" s="86"/>
      <c r="AC1507" s="86"/>
      <c r="AD1507" s="86"/>
      <c r="AE1507" s="86"/>
      <c r="AG1507" s="87"/>
      <c r="AN1507" s="86"/>
      <c r="AO1507" s="86"/>
      <c r="AP1507" s="86"/>
      <c r="AQ1507" s="86"/>
      <c r="AR1507" s="86"/>
      <c r="AS1507" s="86"/>
      <c r="AT1507" s="86"/>
      <c r="AU1507" s="86"/>
      <c r="AV1507" s="86"/>
      <c r="AW1507" s="86"/>
      <c r="AX1507" s="86"/>
      <c r="AY1507" s="86"/>
      <c r="AZ1507" s="86"/>
      <c r="BA1507" s="86"/>
      <c r="BB1507" s="86"/>
      <c r="BC1507" s="86"/>
      <c r="BD1507" s="86"/>
      <c r="BE1507" s="86"/>
      <c r="BF1507" s="86"/>
      <c r="BG1507" s="86"/>
      <c r="BH1507" s="86"/>
      <c r="BI1507" s="86"/>
      <c r="BJ1507" s="86"/>
      <c r="BK1507" s="86"/>
      <c r="BL1507" s="86"/>
    </row>
    <row r="1508" spans="27:64" x14ac:dyDescent="0.2">
      <c r="AA1508" s="86"/>
      <c r="AB1508" s="86"/>
      <c r="AC1508" s="86"/>
      <c r="AD1508" s="86"/>
      <c r="AE1508" s="86"/>
      <c r="AG1508" s="87"/>
      <c r="AN1508" s="86"/>
      <c r="AO1508" s="86"/>
      <c r="AP1508" s="86"/>
      <c r="AQ1508" s="86"/>
      <c r="AR1508" s="86"/>
      <c r="AS1508" s="86"/>
      <c r="AT1508" s="86"/>
      <c r="AU1508" s="86"/>
      <c r="AV1508" s="86"/>
      <c r="AW1508" s="86"/>
      <c r="AX1508" s="86"/>
      <c r="AY1508" s="86"/>
      <c r="AZ1508" s="86"/>
      <c r="BA1508" s="86"/>
      <c r="BB1508" s="86"/>
      <c r="BC1508" s="86"/>
      <c r="BD1508" s="86"/>
      <c r="BE1508" s="86"/>
      <c r="BF1508" s="86"/>
      <c r="BG1508" s="86"/>
      <c r="BH1508" s="86"/>
      <c r="BI1508" s="86"/>
      <c r="BJ1508" s="86"/>
      <c r="BK1508" s="86"/>
      <c r="BL1508" s="86"/>
    </row>
    <row r="1509" spans="27:64" x14ac:dyDescent="0.2">
      <c r="AA1509" s="86"/>
      <c r="AB1509" s="86"/>
      <c r="AC1509" s="86"/>
      <c r="AD1509" s="86"/>
      <c r="AE1509" s="86"/>
      <c r="AG1509" s="87"/>
      <c r="AN1509" s="86"/>
      <c r="AO1509" s="86"/>
      <c r="AP1509" s="86"/>
      <c r="AQ1509" s="86"/>
      <c r="AR1509" s="86"/>
      <c r="AS1509" s="86"/>
      <c r="AT1509" s="86"/>
      <c r="AU1509" s="86"/>
      <c r="AV1509" s="86"/>
      <c r="AW1509" s="86"/>
      <c r="AX1509" s="86"/>
      <c r="AY1509" s="86"/>
      <c r="AZ1509" s="86"/>
      <c r="BA1509" s="86"/>
      <c r="BB1509" s="86"/>
      <c r="BC1509" s="86"/>
      <c r="BD1509" s="86"/>
      <c r="BE1509" s="86"/>
      <c r="BF1509" s="86"/>
      <c r="BG1509" s="86"/>
      <c r="BH1509" s="86"/>
      <c r="BI1509" s="86"/>
      <c r="BJ1509" s="86"/>
      <c r="BK1509" s="86"/>
      <c r="BL1509" s="86"/>
    </row>
    <row r="1510" spans="27:64" x14ac:dyDescent="0.2">
      <c r="AA1510" s="86"/>
      <c r="AB1510" s="86"/>
      <c r="AC1510" s="86"/>
      <c r="AD1510" s="86"/>
      <c r="AE1510" s="86"/>
      <c r="AG1510" s="87"/>
      <c r="AN1510" s="86"/>
      <c r="AO1510" s="86"/>
      <c r="AP1510" s="86"/>
      <c r="AQ1510" s="86"/>
      <c r="AR1510" s="86"/>
      <c r="AS1510" s="86"/>
      <c r="AT1510" s="86"/>
      <c r="AU1510" s="86"/>
      <c r="AV1510" s="86"/>
    </row>
    <row r="1511" spans="27:64" x14ac:dyDescent="0.2">
      <c r="AA1511" s="86"/>
      <c r="AB1511" s="86"/>
      <c r="AC1511" s="86"/>
      <c r="AD1511" s="86"/>
      <c r="AE1511" s="86"/>
      <c r="AG1511" s="87"/>
      <c r="AN1511" s="86"/>
      <c r="AO1511" s="86"/>
      <c r="AP1511" s="86"/>
      <c r="AQ1511" s="86"/>
      <c r="AR1511" s="86"/>
      <c r="AS1511" s="86"/>
      <c r="AT1511" s="86"/>
      <c r="AU1511" s="86"/>
      <c r="AV1511" s="86"/>
    </row>
    <row r="1512" spans="27:64" x14ac:dyDescent="0.2">
      <c r="AA1512" s="86"/>
      <c r="AB1512" s="86"/>
      <c r="AC1512" s="86"/>
      <c r="AD1512" s="86"/>
      <c r="AE1512" s="86"/>
      <c r="AG1512" s="87"/>
      <c r="AN1512" s="86"/>
      <c r="AO1512" s="86"/>
      <c r="AP1512" s="86"/>
      <c r="AQ1512" s="86"/>
      <c r="AR1512" s="86"/>
      <c r="AS1512" s="86"/>
      <c r="AT1512" s="86"/>
      <c r="AU1512" s="86"/>
      <c r="AV1512" s="86"/>
      <c r="AX1512" s="86"/>
      <c r="AY1512" s="86"/>
      <c r="AZ1512" s="86"/>
      <c r="BA1512" s="86"/>
      <c r="BB1512" s="86"/>
      <c r="BC1512" s="86"/>
      <c r="BD1512" s="86"/>
      <c r="BE1512" s="86"/>
      <c r="BF1512" s="86"/>
      <c r="BG1512" s="86"/>
      <c r="BH1512" s="86"/>
      <c r="BI1512" s="86"/>
      <c r="BJ1512" s="86"/>
      <c r="BK1512" s="86"/>
      <c r="BL1512" s="86"/>
    </row>
    <row r="1513" spans="27:64" x14ac:dyDescent="0.2">
      <c r="AA1513" s="86"/>
      <c r="AB1513" s="86"/>
      <c r="AC1513" s="86"/>
      <c r="AD1513" s="86"/>
      <c r="AE1513" s="86"/>
      <c r="AG1513" s="87"/>
      <c r="AN1513" s="86"/>
      <c r="AO1513" s="86"/>
      <c r="AP1513" s="86"/>
      <c r="AQ1513" s="86"/>
      <c r="AR1513" s="86"/>
      <c r="AS1513" s="86"/>
      <c r="AT1513" s="86"/>
      <c r="AU1513" s="86"/>
      <c r="AV1513" s="86"/>
    </row>
    <row r="1514" spans="27:64" x14ac:dyDescent="0.2">
      <c r="AA1514" s="86"/>
      <c r="AB1514" s="86"/>
      <c r="AC1514" s="86"/>
      <c r="AD1514" s="86"/>
      <c r="AE1514" s="86"/>
      <c r="AG1514" s="87"/>
      <c r="AN1514" s="86"/>
      <c r="AO1514" s="86"/>
      <c r="AP1514" s="86"/>
      <c r="AQ1514" s="86"/>
      <c r="AR1514" s="86"/>
      <c r="AS1514" s="86"/>
      <c r="AT1514" s="86"/>
      <c r="AU1514" s="86"/>
      <c r="AV1514" s="86"/>
      <c r="AX1514" s="86"/>
      <c r="AY1514" s="86"/>
      <c r="AZ1514" s="86"/>
      <c r="BA1514" s="86"/>
      <c r="BB1514" s="86"/>
      <c r="BC1514" s="86"/>
      <c r="BD1514" s="86"/>
      <c r="BE1514" s="86"/>
      <c r="BF1514" s="86"/>
      <c r="BG1514" s="86"/>
      <c r="BH1514" s="86"/>
      <c r="BI1514" s="86"/>
      <c r="BJ1514" s="86"/>
      <c r="BK1514" s="86"/>
      <c r="BL1514" s="86"/>
    </row>
    <row r="1515" spans="27:64" x14ac:dyDescent="0.2">
      <c r="AA1515" s="86"/>
      <c r="AB1515" s="86"/>
      <c r="AC1515" s="86"/>
      <c r="AD1515" s="86"/>
      <c r="AE1515" s="86"/>
      <c r="AG1515" s="87"/>
      <c r="AN1515" s="86"/>
      <c r="AO1515" s="86"/>
      <c r="AP1515" s="86"/>
      <c r="AQ1515" s="86"/>
      <c r="AR1515" s="86"/>
      <c r="AS1515" s="86"/>
      <c r="AT1515" s="86"/>
      <c r="AU1515" s="86"/>
      <c r="AV1515" s="86"/>
    </row>
    <row r="1516" spans="27:64" x14ac:dyDescent="0.2">
      <c r="AA1516" s="86"/>
      <c r="AB1516" s="86"/>
      <c r="AC1516" s="86"/>
      <c r="AD1516" s="86"/>
      <c r="AE1516" s="86"/>
      <c r="AG1516" s="87"/>
      <c r="AN1516" s="86"/>
      <c r="AO1516" s="86"/>
      <c r="AP1516" s="86"/>
      <c r="AQ1516" s="86"/>
      <c r="AR1516" s="86"/>
      <c r="AS1516" s="86"/>
      <c r="AT1516" s="86"/>
      <c r="AU1516" s="86"/>
      <c r="AV1516" s="86"/>
    </row>
    <row r="1517" spans="27:64" x14ac:dyDescent="0.2">
      <c r="AA1517" s="86"/>
      <c r="AB1517" s="86"/>
      <c r="AC1517" s="86"/>
      <c r="AD1517" s="86"/>
      <c r="AE1517" s="86"/>
      <c r="AG1517" s="87"/>
      <c r="AN1517" s="86"/>
      <c r="AO1517" s="86"/>
      <c r="AP1517" s="86"/>
      <c r="AQ1517" s="86"/>
      <c r="AR1517" s="86"/>
      <c r="AS1517" s="86"/>
      <c r="AT1517" s="86"/>
      <c r="AU1517" s="86"/>
      <c r="AV1517" s="86"/>
      <c r="AX1517" s="86"/>
    </row>
    <row r="1518" spans="27:64" x14ac:dyDescent="0.2">
      <c r="AA1518" s="86"/>
      <c r="AB1518" s="86"/>
      <c r="AC1518" s="86"/>
      <c r="AD1518" s="86"/>
      <c r="AE1518" s="86"/>
      <c r="AG1518" s="87"/>
      <c r="AN1518" s="86"/>
      <c r="AO1518" s="86"/>
      <c r="AP1518" s="86"/>
      <c r="AQ1518" s="86"/>
      <c r="AR1518" s="86"/>
      <c r="AS1518" s="86"/>
      <c r="AT1518" s="86"/>
      <c r="AU1518" s="86"/>
      <c r="AV1518" s="86"/>
    </row>
    <row r="1519" spans="27:64" x14ac:dyDescent="0.2">
      <c r="AA1519" s="86"/>
      <c r="AB1519" s="86"/>
      <c r="AC1519" s="86"/>
      <c r="AD1519" s="86"/>
      <c r="AE1519" s="86"/>
      <c r="AG1519" s="87"/>
      <c r="AN1519" s="86"/>
      <c r="AO1519" s="86"/>
      <c r="AP1519" s="86"/>
      <c r="AQ1519" s="86"/>
      <c r="AR1519" s="86"/>
      <c r="AS1519" s="86"/>
      <c r="AT1519" s="86"/>
      <c r="AU1519" s="86"/>
      <c r="AV1519" s="86"/>
      <c r="AX1519" s="86"/>
    </row>
    <row r="1520" spans="27:64" x14ac:dyDescent="0.2">
      <c r="AA1520" s="86"/>
      <c r="AB1520" s="86"/>
      <c r="AC1520" s="86"/>
      <c r="AD1520" s="86"/>
      <c r="AE1520" s="86"/>
      <c r="AG1520" s="87"/>
      <c r="AN1520" s="86"/>
      <c r="AO1520" s="86"/>
      <c r="AP1520" s="86"/>
      <c r="AQ1520" s="86"/>
      <c r="AR1520" s="86"/>
      <c r="AS1520" s="86"/>
      <c r="AT1520" s="86"/>
      <c r="AU1520" s="86"/>
      <c r="AV1520" s="86"/>
    </row>
    <row r="1521" spans="27:64" x14ac:dyDescent="0.2">
      <c r="AA1521" s="86"/>
      <c r="AB1521" s="86"/>
      <c r="AC1521" s="86"/>
      <c r="AD1521" s="86"/>
      <c r="AE1521" s="86"/>
      <c r="AG1521" s="87"/>
      <c r="AN1521" s="86"/>
      <c r="AO1521" s="86"/>
      <c r="AP1521" s="86"/>
      <c r="AQ1521" s="86"/>
      <c r="AR1521" s="86"/>
      <c r="AS1521" s="86"/>
      <c r="AT1521" s="86"/>
      <c r="AU1521" s="86"/>
      <c r="AV1521" s="86"/>
    </row>
    <row r="1522" spans="27:64" x14ac:dyDescent="0.2">
      <c r="AA1522" s="86"/>
      <c r="AB1522" s="86"/>
      <c r="AC1522" s="86"/>
      <c r="AD1522" s="86"/>
      <c r="AE1522" s="86"/>
      <c r="AG1522" s="87"/>
      <c r="AN1522" s="86"/>
      <c r="AO1522" s="86"/>
      <c r="AP1522" s="86"/>
      <c r="AQ1522" s="86"/>
      <c r="AR1522" s="86"/>
      <c r="AS1522" s="86"/>
      <c r="AT1522" s="86"/>
      <c r="AU1522" s="86"/>
      <c r="AV1522" s="86"/>
    </row>
    <row r="1523" spans="27:64" x14ac:dyDescent="0.2">
      <c r="AA1523" s="86"/>
      <c r="AB1523" s="86"/>
      <c r="AC1523" s="86"/>
      <c r="AD1523" s="86"/>
      <c r="AE1523" s="86"/>
      <c r="AG1523" s="87"/>
      <c r="AN1523" s="86"/>
      <c r="AO1523" s="86"/>
      <c r="AP1523" s="86"/>
      <c r="AQ1523" s="86"/>
      <c r="AR1523" s="86"/>
      <c r="AS1523" s="86"/>
      <c r="AT1523" s="86"/>
      <c r="AU1523" s="86"/>
    </row>
    <row r="1524" spans="27:64" x14ac:dyDescent="0.2">
      <c r="AA1524" s="86"/>
      <c r="AB1524" s="86"/>
      <c r="AC1524" s="86"/>
      <c r="AD1524" s="86"/>
      <c r="AE1524" s="86"/>
      <c r="AG1524" s="87"/>
      <c r="AN1524" s="86"/>
      <c r="AO1524" s="86"/>
      <c r="AP1524" s="86"/>
      <c r="AQ1524" s="86"/>
      <c r="AR1524" s="86"/>
      <c r="AS1524" s="86"/>
      <c r="AT1524" s="86"/>
      <c r="AU1524" s="86"/>
      <c r="AV1524" s="86"/>
    </row>
    <row r="1525" spans="27:64" x14ac:dyDescent="0.2">
      <c r="AA1525" s="86"/>
      <c r="AB1525" s="86"/>
      <c r="AC1525" s="86"/>
      <c r="AD1525" s="86"/>
      <c r="AE1525" s="86"/>
      <c r="AG1525" s="87"/>
      <c r="AN1525" s="86"/>
      <c r="AO1525" s="86"/>
      <c r="AP1525" s="86"/>
      <c r="AQ1525" s="86"/>
      <c r="AR1525" s="86"/>
      <c r="AS1525" s="86"/>
      <c r="AT1525" s="86"/>
      <c r="AU1525" s="86"/>
      <c r="AV1525" s="86"/>
      <c r="AW1525" s="86"/>
      <c r="AX1525" s="86"/>
      <c r="AY1525" s="86"/>
      <c r="AZ1525" s="86"/>
      <c r="BA1525" s="86"/>
      <c r="BB1525" s="86"/>
      <c r="BC1525" s="86"/>
      <c r="BD1525" s="86"/>
      <c r="BE1525" s="86"/>
      <c r="BF1525" s="86"/>
      <c r="BG1525" s="86"/>
      <c r="BH1525" s="86"/>
      <c r="BI1525" s="86"/>
      <c r="BJ1525" s="86"/>
      <c r="BK1525" s="86"/>
      <c r="BL1525" s="86"/>
    </row>
    <row r="1526" spans="27:64" x14ac:dyDescent="0.2">
      <c r="AA1526" s="86"/>
      <c r="AB1526" s="86"/>
      <c r="AC1526" s="86"/>
      <c r="AD1526" s="86"/>
      <c r="AE1526" s="86"/>
      <c r="AG1526" s="87"/>
      <c r="AN1526" s="86"/>
      <c r="AO1526" s="86"/>
      <c r="AP1526" s="86"/>
      <c r="AQ1526" s="86"/>
      <c r="AR1526" s="86"/>
      <c r="AS1526" s="86"/>
      <c r="AT1526" s="86"/>
      <c r="AU1526" s="86"/>
    </row>
    <row r="1527" spans="27:64" x14ac:dyDescent="0.2">
      <c r="AA1527" s="86"/>
      <c r="AB1527" s="86"/>
      <c r="AC1527" s="86"/>
      <c r="AD1527" s="86"/>
      <c r="AE1527" s="86"/>
      <c r="AG1527" s="87"/>
      <c r="AN1527" s="86"/>
      <c r="AO1527" s="86"/>
      <c r="AP1527" s="86"/>
      <c r="AQ1527" s="86"/>
      <c r="AR1527" s="86"/>
      <c r="AS1527" s="86"/>
      <c r="AT1527" s="86"/>
      <c r="AU1527" s="86"/>
    </row>
    <row r="1528" spans="27:64" x14ac:dyDescent="0.2">
      <c r="AA1528" s="86"/>
      <c r="AB1528" s="86"/>
      <c r="AC1528" s="86"/>
      <c r="AD1528" s="86"/>
      <c r="AE1528" s="86"/>
      <c r="AG1528" s="87"/>
      <c r="AN1528" s="86"/>
      <c r="AO1528" s="86"/>
      <c r="AP1528" s="86"/>
      <c r="AQ1528" s="86"/>
      <c r="AR1528" s="86"/>
      <c r="AS1528" s="86"/>
      <c r="AT1528" s="86"/>
      <c r="AU1528" s="86"/>
    </row>
    <row r="1529" spans="27:64" x14ac:dyDescent="0.2">
      <c r="AA1529" s="86"/>
      <c r="AB1529" s="86"/>
      <c r="AC1529" s="86"/>
      <c r="AD1529" s="86"/>
      <c r="AE1529" s="86"/>
      <c r="AG1529" s="87"/>
      <c r="AN1529" s="86"/>
      <c r="AO1529" s="86"/>
      <c r="AP1529" s="86"/>
      <c r="AQ1529" s="86"/>
      <c r="AR1529" s="86"/>
      <c r="AS1529" s="86"/>
      <c r="AT1529" s="86"/>
      <c r="AU1529" s="86"/>
      <c r="AV1529" s="86"/>
    </row>
    <row r="1530" spans="27:64" x14ac:dyDescent="0.2">
      <c r="AA1530" s="86"/>
      <c r="AB1530" s="86"/>
      <c r="AC1530" s="86"/>
      <c r="AD1530" s="86"/>
      <c r="AE1530" s="86"/>
      <c r="AG1530" s="87"/>
      <c r="AN1530" s="86"/>
      <c r="AO1530" s="86"/>
      <c r="AP1530" s="86"/>
      <c r="AQ1530" s="86"/>
      <c r="AR1530" s="86"/>
      <c r="AS1530" s="86"/>
      <c r="AT1530" s="86"/>
      <c r="AU1530" s="86"/>
      <c r="AV1530" s="86"/>
    </row>
    <row r="1531" spans="27:64" x14ac:dyDescent="0.2">
      <c r="AA1531" s="86"/>
      <c r="AB1531" s="86"/>
      <c r="AC1531" s="86"/>
      <c r="AD1531" s="86"/>
      <c r="AE1531" s="86"/>
      <c r="AG1531" s="87"/>
      <c r="AN1531" s="86"/>
      <c r="AO1531" s="86"/>
      <c r="AP1531" s="86"/>
      <c r="AQ1531" s="86"/>
      <c r="AR1531" s="86"/>
      <c r="AS1531" s="86"/>
      <c r="AT1531" s="86"/>
      <c r="AU1531" s="86"/>
      <c r="AV1531" s="86"/>
    </row>
    <row r="1532" spans="27:64" x14ac:dyDescent="0.2">
      <c r="AA1532" s="86"/>
      <c r="AB1532" s="86"/>
      <c r="AC1532" s="86"/>
      <c r="AD1532" s="86"/>
      <c r="AE1532" s="86"/>
      <c r="AG1532" s="87"/>
      <c r="AN1532" s="86"/>
      <c r="AO1532" s="86"/>
      <c r="AP1532" s="86"/>
      <c r="AQ1532" s="86"/>
      <c r="AR1532" s="86"/>
      <c r="AS1532" s="86"/>
      <c r="AT1532" s="86"/>
      <c r="AU1532" s="86"/>
    </row>
    <row r="1533" spans="27:64" x14ac:dyDescent="0.2">
      <c r="AA1533" s="86"/>
      <c r="AB1533" s="86"/>
      <c r="AC1533" s="86"/>
      <c r="AD1533" s="86"/>
      <c r="AE1533" s="86"/>
      <c r="AG1533" s="87"/>
      <c r="AN1533" s="86"/>
      <c r="AO1533" s="86"/>
      <c r="AP1533" s="86"/>
      <c r="AQ1533" s="86"/>
      <c r="AR1533" s="86"/>
      <c r="AS1533" s="86"/>
      <c r="AT1533" s="86"/>
      <c r="AU1533" s="86"/>
      <c r="AV1533" s="86"/>
      <c r="AW1533" s="86"/>
      <c r="AX1533" s="86"/>
      <c r="AY1533" s="86"/>
      <c r="AZ1533" s="86"/>
      <c r="BA1533" s="86"/>
      <c r="BB1533" s="86"/>
      <c r="BC1533" s="86"/>
      <c r="BD1533" s="86"/>
      <c r="BE1533" s="86"/>
      <c r="BF1533" s="86"/>
      <c r="BG1533" s="86"/>
      <c r="BH1533" s="86"/>
      <c r="BI1533" s="86"/>
      <c r="BJ1533" s="86"/>
      <c r="BK1533" s="86"/>
      <c r="BL1533" s="86"/>
    </row>
    <row r="1534" spans="27:64" x14ac:dyDescent="0.2">
      <c r="AA1534" s="86"/>
      <c r="AB1534" s="86"/>
      <c r="AC1534" s="86"/>
      <c r="AD1534" s="86"/>
      <c r="AE1534" s="86"/>
      <c r="AG1534" s="87"/>
      <c r="AN1534" s="86"/>
      <c r="AO1534" s="86"/>
      <c r="AP1534" s="86"/>
      <c r="AQ1534" s="86"/>
      <c r="AR1534" s="86"/>
      <c r="AS1534" s="86"/>
      <c r="AT1534" s="86"/>
      <c r="AU1534" s="86"/>
      <c r="AV1534" s="86"/>
      <c r="AX1534" s="86"/>
      <c r="AY1534" s="86"/>
      <c r="AZ1534" s="86"/>
      <c r="BA1534" s="86"/>
      <c r="BB1534" s="86"/>
      <c r="BC1534" s="86"/>
      <c r="BD1534" s="86"/>
      <c r="BE1534" s="86"/>
      <c r="BF1534" s="86"/>
      <c r="BG1534" s="86"/>
      <c r="BH1534" s="86"/>
      <c r="BI1534" s="86"/>
      <c r="BJ1534" s="86"/>
      <c r="BK1534" s="86"/>
      <c r="BL1534" s="86"/>
    </row>
    <row r="1535" spans="27:64" x14ac:dyDescent="0.2">
      <c r="AA1535" s="86"/>
      <c r="AB1535" s="86"/>
      <c r="AC1535" s="86"/>
      <c r="AD1535" s="86"/>
      <c r="AE1535" s="86"/>
      <c r="AG1535" s="87"/>
      <c r="AN1535" s="86"/>
      <c r="AO1535" s="86"/>
      <c r="AP1535" s="86"/>
      <c r="AQ1535" s="86"/>
      <c r="AR1535" s="86"/>
      <c r="AS1535" s="86"/>
      <c r="AT1535" s="86"/>
      <c r="AU1535" s="86"/>
    </row>
    <row r="1536" spans="27:64" x14ac:dyDescent="0.2">
      <c r="AA1536" s="86"/>
      <c r="AB1536" s="86"/>
      <c r="AC1536" s="86"/>
      <c r="AD1536" s="86"/>
      <c r="AE1536" s="86"/>
      <c r="AG1536" s="87"/>
      <c r="AN1536" s="86"/>
      <c r="AO1536" s="86"/>
      <c r="AP1536" s="86"/>
      <c r="AQ1536" s="86"/>
      <c r="AR1536" s="86"/>
      <c r="AS1536" s="86"/>
      <c r="AT1536" s="86"/>
      <c r="AU1536" s="86"/>
      <c r="AV1536" s="86"/>
    </row>
    <row r="1537" spans="27:64" x14ac:dyDescent="0.2">
      <c r="AA1537" s="86"/>
      <c r="AB1537" s="86"/>
      <c r="AC1537" s="86"/>
      <c r="AD1537" s="86"/>
      <c r="AE1537" s="86"/>
      <c r="AG1537" s="87"/>
      <c r="AN1537" s="86"/>
      <c r="AO1537" s="86"/>
      <c r="AP1537" s="86"/>
      <c r="AQ1537" s="86"/>
      <c r="AR1537" s="86"/>
      <c r="AS1537" s="86"/>
      <c r="AT1537" s="86"/>
      <c r="AU1537" s="86"/>
    </row>
    <row r="1538" spans="27:64" x14ac:dyDescent="0.2">
      <c r="AA1538" s="86"/>
      <c r="AB1538" s="86"/>
      <c r="AC1538" s="86"/>
      <c r="AD1538" s="86"/>
      <c r="AE1538" s="86"/>
      <c r="AG1538" s="87"/>
      <c r="AN1538" s="86"/>
      <c r="AO1538" s="86"/>
      <c r="AP1538" s="86"/>
      <c r="AQ1538" s="86"/>
      <c r="AR1538" s="86"/>
      <c r="AS1538" s="86"/>
      <c r="AT1538" s="86"/>
      <c r="AU1538" s="86"/>
      <c r="AV1538" s="86"/>
      <c r="AW1538" s="86"/>
      <c r="AX1538" s="86"/>
      <c r="AY1538" s="86"/>
      <c r="AZ1538" s="86"/>
      <c r="BA1538" s="86"/>
      <c r="BB1538" s="86"/>
      <c r="BC1538" s="86"/>
      <c r="BD1538" s="86"/>
      <c r="BE1538" s="86"/>
      <c r="BF1538" s="86"/>
      <c r="BG1538" s="86"/>
      <c r="BH1538" s="86"/>
      <c r="BI1538" s="86"/>
      <c r="BJ1538" s="86"/>
      <c r="BK1538" s="86"/>
      <c r="BL1538" s="86"/>
    </row>
    <row r="1539" spans="27:64" x14ac:dyDescent="0.2">
      <c r="AA1539" s="86"/>
      <c r="AB1539" s="86"/>
      <c r="AC1539" s="86"/>
      <c r="AD1539" s="86"/>
      <c r="AE1539" s="86"/>
      <c r="AG1539" s="87"/>
      <c r="AN1539" s="86"/>
      <c r="AO1539" s="86"/>
      <c r="AP1539" s="86"/>
      <c r="AQ1539" s="86"/>
      <c r="AR1539" s="86"/>
      <c r="AS1539" s="86"/>
      <c r="AT1539" s="86"/>
      <c r="AU1539" s="86"/>
    </row>
    <row r="1540" spans="27:64" x14ac:dyDescent="0.2">
      <c r="AA1540" s="86"/>
      <c r="AB1540" s="86"/>
      <c r="AC1540" s="86"/>
      <c r="AD1540" s="86"/>
      <c r="AE1540" s="86"/>
      <c r="AG1540" s="87"/>
      <c r="AN1540" s="86"/>
      <c r="AO1540" s="86"/>
      <c r="AP1540" s="86"/>
      <c r="AQ1540" s="86"/>
      <c r="AR1540" s="86"/>
      <c r="AS1540" s="86"/>
      <c r="AT1540" s="86"/>
      <c r="AU1540" s="86"/>
      <c r="AV1540" s="86"/>
      <c r="AX1540" s="86"/>
    </row>
    <row r="1541" spans="27:64" x14ac:dyDescent="0.2">
      <c r="AA1541" s="86"/>
      <c r="AB1541" s="86"/>
      <c r="AC1541" s="86"/>
      <c r="AD1541" s="86"/>
      <c r="AE1541" s="86"/>
      <c r="AG1541" s="87"/>
      <c r="AN1541" s="86"/>
      <c r="AO1541" s="86"/>
      <c r="AP1541" s="86"/>
      <c r="AQ1541" s="86"/>
      <c r="AR1541" s="86"/>
      <c r="AS1541" s="86"/>
      <c r="AT1541" s="86"/>
      <c r="AU1541" s="86"/>
      <c r="AV1541" s="86"/>
      <c r="AX1541" s="86"/>
    </row>
    <row r="1542" spans="27:64" x14ac:dyDescent="0.2">
      <c r="AA1542" s="86"/>
      <c r="AB1542" s="86"/>
      <c r="AC1542" s="86"/>
      <c r="AD1542" s="86"/>
      <c r="AE1542" s="86"/>
      <c r="AG1542" s="87"/>
      <c r="AN1542" s="86"/>
      <c r="AO1542" s="86"/>
      <c r="AP1542" s="86"/>
      <c r="AQ1542" s="86"/>
      <c r="AR1542" s="86"/>
      <c r="AS1542" s="86"/>
      <c r="AT1542" s="86"/>
      <c r="AU1542" s="86"/>
      <c r="AV1542" s="86"/>
      <c r="AX1542" s="86"/>
    </row>
    <row r="1543" spans="27:64" x14ac:dyDescent="0.2">
      <c r="AA1543" s="86"/>
      <c r="AB1543" s="86"/>
      <c r="AC1543" s="86"/>
      <c r="AD1543" s="86"/>
      <c r="AE1543" s="86"/>
      <c r="AG1543" s="87"/>
      <c r="AN1543" s="86"/>
      <c r="AO1543" s="86"/>
      <c r="AP1543" s="86"/>
      <c r="AQ1543" s="86"/>
      <c r="AR1543" s="86"/>
      <c r="AS1543" s="86"/>
      <c r="AT1543" s="86"/>
      <c r="AU1543" s="86"/>
      <c r="AV1543" s="86"/>
    </row>
    <row r="1544" spans="27:64" x14ac:dyDescent="0.2">
      <c r="AA1544" s="86"/>
      <c r="AB1544" s="86"/>
      <c r="AC1544" s="86"/>
      <c r="AD1544" s="86"/>
      <c r="AE1544" s="86"/>
      <c r="AG1544" s="87"/>
      <c r="AN1544" s="86"/>
      <c r="AO1544" s="86"/>
      <c r="AP1544" s="86"/>
      <c r="AQ1544" s="86"/>
      <c r="AR1544" s="86"/>
      <c r="AS1544" s="86"/>
      <c r="AT1544" s="86"/>
      <c r="AU1544" s="86"/>
    </row>
    <row r="1545" spans="27:64" x14ac:dyDescent="0.2">
      <c r="AA1545" s="86"/>
      <c r="AB1545" s="86"/>
      <c r="AC1545" s="86"/>
      <c r="AD1545" s="86"/>
      <c r="AE1545" s="86"/>
      <c r="AG1545" s="87"/>
      <c r="AN1545" s="86"/>
      <c r="AO1545" s="86"/>
      <c r="AP1545" s="86"/>
      <c r="AQ1545" s="86"/>
      <c r="AR1545" s="86"/>
      <c r="AS1545" s="86"/>
      <c r="AT1545" s="86"/>
      <c r="AU1545" s="86"/>
      <c r="AV1545" s="86"/>
    </row>
    <row r="1546" spans="27:64" x14ac:dyDescent="0.2">
      <c r="AA1546" s="86"/>
      <c r="AB1546" s="86"/>
      <c r="AC1546" s="86"/>
      <c r="AD1546" s="86"/>
      <c r="AE1546" s="86"/>
      <c r="AG1546" s="87"/>
      <c r="AN1546" s="86"/>
      <c r="AO1546" s="86"/>
      <c r="AP1546" s="86"/>
      <c r="AQ1546" s="86"/>
      <c r="AR1546" s="86"/>
      <c r="AS1546" s="86"/>
      <c r="AT1546" s="86"/>
      <c r="AU1546" s="86"/>
      <c r="AV1546" s="86"/>
    </row>
    <row r="1547" spans="27:64" x14ac:dyDescent="0.2">
      <c r="AA1547" s="86"/>
      <c r="AB1547" s="86"/>
      <c r="AC1547" s="86"/>
      <c r="AD1547" s="86"/>
      <c r="AE1547" s="86"/>
      <c r="AG1547" s="87"/>
      <c r="AN1547" s="86"/>
      <c r="AO1547" s="86"/>
      <c r="AP1547" s="86"/>
      <c r="AQ1547" s="86"/>
      <c r="AR1547" s="86"/>
      <c r="AS1547" s="86"/>
      <c r="AT1547" s="86"/>
      <c r="AU1547" s="86"/>
      <c r="AV1547" s="86"/>
      <c r="AW1547" s="86"/>
      <c r="AX1547" s="86"/>
      <c r="AY1547" s="86"/>
      <c r="AZ1547" s="86"/>
      <c r="BA1547" s="86"/>
      <c r="BB1547" s="86"/>
      <c r="BC1547" s="86"/>
      <c r="BD1547" s="86"/>
      <c r="BE1547" s="86"/>
      <c r="BF1547" s="86"/>
      <c r="BG1547" s="86"/>
      <c r="BH1547" s="86"/>
      <c r="BI1547" s="86"/>
      <c r="BJ1547" s="86"/>
      <c r="BK1547" s="86"/>
      <c r="BL1547" s="86"/>
    </row>
    <row r="1548" spans="27:64" x14ac:dyDescent="0.2">
      <c r="AA1548" s="86"/>
      <c r="AB1548" s="86"/>
      <c r="AC1548" s="86"/>
      <c r="AD1548" s="86"/>
      <c r="AE1548" s="86"/>
      <c r="AG1548" s="87"/>
      <c r="AN1548" s="86"/>
      <c r="AO1548" s="86"/>
      <c r="AP1548" s="86"/>
      <c r="AQ1548" s="86"/>
      <c r="AR1548" s="86"/>
      <c r="AS1548" s="86"/>
      <c r="AT1548" s="86"/>
      <c r="AU1548" s="86"/>
    </row>
    <row r="1549" spans="27:64" x14ac:dyDescent="0.2">
      <c r="AA1549" s="86"/>
      <c r="AB1549" s="86"/>
      <c r="AC1549" s="86"/>
      <c r="AD1549" s="86"/>
      <c r="AE1549" s="86"/>
      <c r="AG1549" s="87"/>
      <c r="AN1549" s="86"/>
      <c r="AO1549" s="86"/>
      <c r="AP1549" s="86"/>
      <c r="AQ1549" s="86"/>
      <c r="AR1549" s="86"/>
      <c r="AS1549" s="86"/>
      <c r="AT1549" s="86"/>
      <c r="AU1549" s="86"/>
    </row>
    <row r="1550" spans="27:64" x14ac:dyDescent="0.2">
      <c r="AA1550" s="86"/>
      <c r="AB1550" s="86"/>
      <c r="AC1550" s="86"/>
      <c r="AD1550" s="86"/>
      <c r="AE1550" s="86"/>
      <c r="AG1550" s="87"/>
      <c r="AN1550" s="86"/>
      <c r="AO1550" s="86"/>
      <c r="AP1550" s="86"/>
      <c r="AQ1550" s="86"/>
      <c r="AR1550" s="86"/>
      <c r="AS1550" s="86"/>
      <c r="AT1550" s="86"/>
      <c r="AU1550" s="86"/>
      <c r="AV1550" s="86"/>
      <c r="AW1550" s="86"/>
      <c r="AX1550" s="86"/>
      <c r="AY1550" s="86"/>
      <c r="AZ1550" s="86"/>
      <c r="BA1550" s="86"/>
      <c r="BB1550" s="86"/>
      <c r="BC1550" s="86"/>
      <c r="BD1550" s="86"/>
      <c r="BE1550" s="86"/>
      <c r="BF1550" s="86"/>
      <c r="BG1550" s="86"/>
      <c r="BH1550" s="86"/>
      <c r="BI1550" s="86"/>
      <c r="BJ1550" s="86"/>
      <c r="BK1550" s="86"/>
      <c r="BL1550" s="86"/>
    </row>
    <row r="1551" spans="27:64" x14ac:dyDescent="0.2">
      <c r="AA1551" s="86"/>
      <c r="AB1551" s="86"/>
      <c r="AC1551" s="86"/>
      <c r="AD1551" s="86"/>
      <c r="AE1551" s="86"/>
      <c r="AG1551" s="87"/>
      <c r="AN1551" s="86"/>
      <c r="AO1551" s="86"/>
      <c r="AP1551" s="86"/>
      <c r="AQ1551" s="86"/>
      <c r="AR1551" s="86"/>
      <c r="AS1551" s="86"/>
      <c r="AT1551" s="86"/>
      <c r="AU1551" s="86"/>
      <c r="AV1551" s="86"/>
      <c r="AX1551" s="86"/>
      <c r="AY1551" s="86"/>
      <c r="AZ1551" s="86"/>
      <c r="BA1551" s="86"/>
      <c r="BB1551" s="86"/>
      <c r="BC1551" s="86"/>
      <c r="BD1551" s="86"/>
      <c r="BE1551" s="86"/>
      <c r="BF1551" s="86"/>
      <c r="BG1551" s="86"/>
      <c r="BH1551" s="86"/>
      <c r="BI1551" s="86"/>
      <c r="BJ1551" s="86"/>
      <c r="BK1551" s="86"/>
      <c r="BL1551" s="86"/>
    </row>
    <row r="1552" spans="27:64" x14ac:dyDescent="0.2">
      <c r="AA1552" s="86"/>
      <c r="AB1552" s="86"/>
      <c r="AC1552" s="86"/>
      <c r="AD1552" s="86"/>
      <c r="AE1552" s="86"/>
      <c r="AG1552" s="87"/>
      <c r="AN1552" s="86"/>
      <c r="AO1552" s="86"/>
      <c r="AP1552" s="86"/>
      <c r="AQ1552" s="86"/>
      <c r="AR1552" s="86"/>
      <c r="AS1552" s="86"/>
      <c r="AT1552" s="86"/>
      <c r="AU1552" s="86"/>
      <c r="AV1552" s="86"/>
      <c r="AX1552" s="86"/>
    </row>
    <row r="1553" spans="27:64" x14ac:dyDescent="0.2">
      <c r="AA1553" s="86"/>
      <c r="AB1553" s="86"/>
      <c r="AC1553" s="86"/>
      <c r="AD1553" s="86"/>
      <c r="AE1553" s="86"/>
      <c r="AG1553" s="87"/>
      <c r="AN1553" s="86"/>
      <c r="AO1553" s="86"/>
      <c r="AP1553" s="86"/>
      <c r="AQ1553" s="86"/>
      <c r="AR1553" s="86"/>
      <c r="AS1553" s="86"/>
      <c r="AT1553" s="86"/>
      <c r="AU1553" s="86"/>
    </row>
    <row r="1554" spans="27:64" x14ac:dyDescent="0.2">
      <c r="AA1554" s="86"/>
      <c r="AB1554" s="86"/>
      <c r="AC1554" s="86"/>
      <c r="AD1554" s="86"/>
      <c r="AE1554" s="86"/>
      <c r="AG1554" s="87"/>
      <c r="AN1554" s="86"/>
      <c r="AO1554" s="86"/>
      <c r="AP1554" s="86"/>
      <c r="AQ1554" s="86"/>
      <c r="AR1554" s="86"/>
      <c r="AS1554" s="86"/>
      <c r="AT1554" s="86"/>
      <c r="AU1554" s="86"/>
      <c r="AV1554" s="86"/>
    </row>
    <row r="1555" spans="27:64" x14ac:dyDescent="0.2">
      <c r="AA1555" s="86"/>
      <c r="AB1555" s="86"/>
      <c r="AC1555" s="86"/>
      <c r="AD1555" s="86"/>
      <c r="AE1555" s="86"/>
      <c r="AG1555" s="87"/>
      <c r="AN1555" s="86"/>
      <c r="AO1555" s="86"/>
      <c r="AP1555" s="86"/>
      <c r="AQ1555" s="86"/>
      <c r="AR1555" s="86"/>
      <c r="AS1555" s="86"/>
      <c r="AT1555" s="86"/>
      <c r="AU1555" s="86"/>
      <c r="AV1555" s="86"/>
    </row>
    <row r="1556" spans="27:64" x14ac:dyDescent="0.2">
      <c r="AA1556" s="86"/>
      <c r="AB1556" s="86"/>
      <c r="AC1556" s="86"/>
      <c r="AD1556" s="86"/>
      <c r="AE1556" s="86"/>
      <c r="AG1556" s="87"/>
      <c r="AN1556" s="86"/>
      <c r="AO1556" s="86"/>
      <c r="AP1556" s="86"/>
      <c r="AQ1556" s="86"/>
      <c r="AR1556" s="86"/>
      <c r="AS1556" s="86"/>
      <c r="AT1556" s="86"/>
      <c r="AU1556" s="86"/>
      <c r="AV1556" s="86"/>
      <c r="AX1556" s="86"/>
    </row>
    <row r="1557" spans="27:64" x14ac:dyDescent="0.2">
      <c r="AA1557" s="86"/>
      <c r="AB1557" s="86"/>
      <c r="AC1557" s="86"/>
      <c r="AD1557" s="86"/>
      <c r="AE1557" s="86"/>
      <c r="AG1557" s="87"/>
      <c r="AN1557" s="86"/>
      <c r="AO1557" s="86"/>
      <c r="AP1557" s="86"/>
      <c r="AQ1557" s="86"/>
      <c r="AR1557" s="86"/>
      <c r="AS1557" s="86"/>
      <c r="AT1557" s="86"/>
      <c r="AU1557" s="86"/>
      <c r="AV1557" s="86"/>
      <c r="AX1557" s="86"/>
      <c r="AY1557" s="86"/>
      <c r="AZ1557" s="86"/>
      <c r="BA1557" s="86"/>
      <c r="BB1557" s="86"/>
      <c r="BC1557" s="86"/>
      <c r="BD1557" s="86"/>
      <c r="BE1557" s="86"/>
      <c r="BF1557" s="86"/>
      <c r="BG1557" s="86"/>
      <c r="BH1557" s="86"/>
      <c r="BI1557" s="86"/>
      <c r="BJ1557" s="86"/>
      <c r="BK1557" s="86"/>
      <c r="BL1557" s="86"/>
    </row>
    <row r="1558" spans="27:64" x14ac:dyDescent="0.2">
      <c r="AA1558" s="86"/>
      <c r="AB1558" s="86"/>
      <c r="AC1558" s="86"/>
      <c r="AD1558" s="86"/>
      <c r="AE1558" s="86"/>
      <c r="AG1558" s="87"/>
      <c r="AN1558" s="86"/>
      <c r="AO1558" s="86"/>
      <c r="AP1558" s="86"/>
      <c r="AQ1558" s="86"/>
      <c r="AR1558" s="86"/>
      <c r="AS1558" s="86"/>
      <c r="AT1558" s="86"/>
      <c r="AU1558" s="86"/>
      <c r="AV1558" s="86"/>
    </row>
    <row r="1559" spans="27:64" x14ac:dyDescent="0.2">
      <c r="AA1559" s="86"/>
      <c r="AB1559" s="86"/>
      <c r="AC1559" s="86"/>
      <c r="AD1559" s="86"/>
      <c r="AE1559" s="86"/>
      <c r="AG1559" s="87"/>
      <c r="AN1559" s="86"/>
      <c r="AO1559" s="86"/>
      <c r="AP1559" s="86"/>
      <c r="AQ1559" s="86"/>
      <c r="AR1559" s="86"/>
      <c r="AS1559" s="86"/>
      <c r="AT1559" s="86"/>
      <c r="AU1559" s="86"/>
      <c r="AV1559" s="86"/>
    </row>
    <row r="1560" spans="27:64" x14ac:dyDescent="0.2">
      <c r="AA1560" s="86"/>
      <c r="AB1560" s="86"/>
      <c r="AC1560" s="86"/>
      <c r="AD1560" s="86"/>
      <c r="AE1560" s="86"/>
      <c r="AG1560" s="87"/>
      <c r="AN1560" s="86"/>
      <c r="AO1560" s="86"/>
      <c r="AP1560" s="86"/>
      <c r="AQ1560" s="86"/>
      <c r="AR1560" s="86"/>
      <c r="AS1560" s="86"/>
      <c r="AT1560" s="86"/>
      <c r="AU1560" s="86"/>
      <c r="AV1560" s="86"/>
    </row>
    <row r="1561" spans="27:64" x14ac:dyDescent="0.2">
      <c r="AA1561" s="86"/>
      <c r="AB1561" s="86"/>
      <c r="AC1561" s="86"/>
      <c r="AD1561" s="86"/>
      <c r="AE1561" s="86"/>
      <c r="AG1561" s="87"/>
      <c r="AN1561" s="86"/>
      <c r="AO1561" s="86"/>
      <c r="AP1561" s="86"/>
      <c r="AQ1561" s="86"/>
      <c r="AR1561" s="86"/>
      <c r="AS1561" s="86"/>
      <c r="AT1561" s="86"/>
      <c r="AU1561" s="86"/>
      <c r="AV1561" s="86"/>
      <c r="AX1561" s="86"/>
    </row>
    <row r="1562" spans="27:64" x14ac:dyDescent="0.2">
      <c r="AA1562" s="86"/>
      <c r="AB1562" s="86"/>
      <c r="AC1562" s="86"/>
      <c r="AD1562" s="86"/>
      <c r="AE1562" s="86"/>
      <c r="AG1562" s="87"/>
      <c r="AN1562" s="86"/>
      <c r="AO1562" s="86"/>
      <c r="AP1562" s="86"/>
      <c r="AQ1562" s="86"/>
      <c r="AR1562" s="86"/>
      <c r="AS1562" s="86"/>
      <c r="AT1562" s="86"/>
      <c r="AU1562" s="86"/>
      <c r="AV1562" s="86"/>
      <c r="AX1562" s="86"/>
      <c r="AY1562" s="86"/>
      <c r="AZ1562" s="86"/>
      <c r="BA1562" s="86"/>
      <c r="BB1562" s="86"/>
      <c r="BC1562" s="86"/>
      <c r="BD1562" s="86"/>
      <c r="BE1562" s="86"/>
      <c r="BF1562" s="86"/>
      <c r="BG1562" s="86"/>
      <c r="BH1562" s="86"/>
      <c r="BI1562" s="86"/>
      <c r="BJ1562" s="86"/>
      <c r="BK1562" s="86"/>
      <c r="BL1562" s="86"/>
    </row>
    <row r="1563" spans="27:64" x14ac:dyDescent="0.2">
      <c r="AA1563" s="86"/>
      <c r="AB1563" s="86"/>
      <c r="AC1563" s="86"/>
      <c r="AD1563" s="86"/>
      <c r="AE1563" s="86"/>
      <c r="AG1563" s="87"/>
      <c r="AN1563" s="86"/>
      <c r="AO1563" s="86"/>
      <c r="AP1563" s="86"/>
      <c r="AQ1563" s="86"/>
      <c r="AR1563" s="86"/>
      <c r="AS1563" s="86"/>
      <c r="AT1563" s="86"/>
      <c r="AU1563" s="86"/>
    </row>
    <row r="1564" spans="27:64" x14ac:dyDescent="0.2">
      <c r="AA1564" s="86"/>
      <c r="AB1564" s="86"/>
      <c r="AC1564" s="86"/>
      <c r="AD1564" s="86"/>
      <c r="AE1564" s="86"/>
      <c r="AG1564" s="87"/>
      <c r="AN1564" s="86"/>
      <c r="AO1564" s="86"/>
      <c r="AP1564" s="86"/>
      <c r="AQ1564" s="86"/>
      <c r="AR1564" s="86"/>
      <c r="AS1564" s="86"/>
      <c r="AT1564" s="86"/>
      <c r="AU1564" s="86"/>
      <c r="AV1564" s="86"/>
    </row>
    <row r="1565" spans="27:64" x14ac:dyDescent="0.2">
      <c r="AA1565" s="86"/>
      <c r="AB1565" s="86"/>
      <c r="AC1565" s="86"/>
      <c r="AD1565" s="86"/>
      <c r="AE1565" s="86"/>
      <c r="AG1565" s="87"/>
      <c r="AN1565" s="86"/>
      <c r="AO1565" s="86"/>
      <c r="AP1565" s="86"/>
      <c r="AQ1565" s="86"/>
      <c r="AR1565" s="86"/>
      <c r="AS1565" s="86"/>
      <c r="AT1565" s="86"/>
      <c r="AU1565" s="86"/>
      <c r="AV1565" s="86"/>
    </row>
    <row r="1566" spans="27:64" x14ac:dyDescent="0.2">
      <c r="AA1566" s="86"/>
      <c r="AB1566" s="86"/>
      <c r="AC1566" s="86"/>
      <c r="AD1566" s="86"/>
      <c r="AE1566" s="86"/>
      <c r="AG1566" s="87"/>
      <c r="AN1566" s="86"/>
      <c r="AO1566" s="86"/>
      <c r="AP1566" s="86"/>
      <c r="AQ1566" s="86"/>
      <c r="AR1566" s="86"/>
      <c r="AS1566" s="86"/>
      <c r="AT1566" s="86"/>
      <c r="AU1566" s="86"/>
      <c r="AV1566" s="86"/>
      <c r="AX1566" s="86"/>
    </row>
    <row r="1567" spans="27:64" x14ac:dyDescent="0.2">
      <c r="AA1567" s="86"/>
      <c r="AB1567" s="86"/>
      <c r="AC1567" s="86"/>
      <c r="AD1567" s="86"/>
      <c r="AE1567" s="86"/>
      <c r="AG1567" s="87"/>
      <c r="AN1567" s="86"/>
      <c r="AO1567" s="86"/>
      <c r="AP1567" s="86"/>
      <c r="AQ1567" s="86"/>
      <c r="AR1567" s="86"/>
      <c r="AS1567" s="86"/>
      <c r="AT1567" s="86"/>
      <c r="AU1567" s="86"/>
      <c r="AV1567" s="86"/>
    </row>
    <row r="1568" spans="27:64" x14ac:dyDescent="0.2">
      <c r="AA1568" s="86"/>
      <c r="AB1568" s="86"/>
      <c r="AC1568" s="86"/>
      <c r="AD1568" s="86"/>
      <c r="AE1568" s="86"/>
      <c r="AG1568" s="87"/>
      <c r="AN1568" s="86"/>
      <c r="AO1568" s="86"/>
      <c r="AP1568" s="86"/>
      <c r="AQ1568" s="86"/>
      <c r="AR1568" s="86"/>
      <c r="AS1568" s="86"/>
      <c r="AT1568" s="86"/>
      <c r="AU1568" s="86"/>
    </row>
    <row r="1569" spans="27:64" x14ac:dyDescent="0.2">
      <c r="AA1569" s="86"/>
      <c r="AB1569" s="86"/>
      <c r="AC1569" s="86"/>
      <c r="AD1569" s="86"/>
      <c r="AE1569" s="86"/>
      <c r="AG1569" s="87"/>
      <c r="AN1569" s="86"/>
      <c r="AO1569" s="86"/>
      <c r="AP1569" s="86"/>
      <c r="AQ1569" s="86"/>
      <c r="AR1569" s="86"/>
      <c r="AS1569" s="86"/>
      <c r="AT1569" s="86"/>
      <c r="AU1569" s="86"/>
    </row>
    <row r="1570" spans="27:64" x14ac:dyDescent="0.2">
      <c r="AA1570" s="86"/>
      <c r="AB1570" s="86"/>
      <c r="AC1570" s="86"/>
      <c r="AD1570" s="86"/>
      <c r="AE1570" s="86"/>
      <c r="AG1570" s="87"/>
      <c r="AN1570" s="86"/>
      <c r="AO1570" s="86"/>
      <c r="AP1570" s="86"/>
      <c r="AQ1570" s="86"/>
      <c r="AR1570" s="86"/>
      <c r="AS1570" s="86"/>
      <c r="AT1570" s="86"/>
      <c r="AU1570" s="86"/>
      <c r="AV1570" s="86"/>
      <c r="AW1570" s="86"/>
      <c r="AX1570" s="86"/>
      <c r="AY1570" s="86"/>
      <c r="AZ1570" s="86"/>
      <c r="BA1570" s="86"/>
      <c r="BB1570" s="86"/>
      <c r="BC1570" s="86"/>
      <c r="BD1570" s="86"/>
      <c r="BE1570" s="86"/>
      <c r="BF1570" s="86"/>
      <c r="BG1570" s="86"/>
      <c r="BH1570" s="86"/>
      <c r="BI1570" s="86"/>
      <c r="BJ1570" s="86"/>
      <c r="BK1570" s="86"/>
      <c r="BL1570" s="86"/>
    </row>
    <row r="1571" spans="27:64" x14ac:dyDescent="0.2">
      <c r="AA1571" s="86"/>
      <c r="AB1571" s="86"/>
      <c r="AC1571" s="86"/>
      <c r="AD1571" s="86"/>
      <c r="AE1571" s="86"/>
      <c r="AG1571" s="87"/>
      <c r="AN1571" s="86"/>
      <c r="AO1571" s="86"/>
      <c r="AP1571" s="86"/>
      <c r="AQ1571" s="86"/>
      <c r="AR1571" s="86"/>
      <c r="AS1571" s="86"/>
      <c r="AT1571" s="86"/>
      <c r="AU1571" s="86"/>
    </row>
    <row r="1572" spans="27:64" x14ac:dyDescent="0.2">
      <c r="AA1572" s="86"/>
      <c r="AB1572" s="86"/>
      <c r="AC1572" s="86"/>
      <c r="AD1572" s="86"/>
      <c r="AE1572" s="86"/>
      <c r="AG1572" s="87"/>
      <c r="AN1572" s="86"/>
      <c r="AO1572" s="86"/>
      <c r="AP1572" s="86"/>
      <c r="AQ1572" s="86"/>
      <c r="AR1572" s="86"/>
      <c r="AS1572" s="86"/>
      <c r="AT1572" s="86"/>
      <c r="AU1572" s="86"/>
      <c r="AV1572" s="86"/>
      <c r="AW1572" s="86"/>
      <c r="AX1572" s="86"/>
      <c r="AY1572" s="86"/>
      <c r="AZ1572" s="86"/>
      <c r="BA1572" s="86"/>
      <c r="BB1572" s="86"/>
      <c r="BC1572" s="86"/>
      <c r="BD1572" s="86"/>
      <c r="BE1572" s="86"/>
      <c r="BF1572" s="86"/>
      <c r="BG1572" s="86"/>
      <c r="BH1572" s="86"/>
      <c r="BI1572" s="86"/>
      <c r="BJ1572" s="86"/>
      <c r="BK1572" s="86"/>
      <c r="BL1572" s="86"/>
    </row>
    <row r="1573" spans="27:64" x14ac:dyDescent="0.2">
      <c r="AA1573" s="86"/>
      <c r="AB1573" s="86"/>
      <c r="AC1573" s="86"/>
      <c r="AD1573" s="86"/>
      <c r="AE1573" s="86"/>
      <c r="AG1573" s="87"/>
      <c r="AN1573" s="86"/>
      <c r="AO1573" s="86"/>
      <c r="AP1573" s="86"/>
      <c r="AQ1573" s="86"/>
      <c r="AR1573" s="86"/>
      <c r="AS1573" s="86"/>
      <c r="AT1573" s="86"/>
      <c r="AU1573" s="86"/>
      <c r="AV1573" s="86"/>
      <c r="AX1573" s="86"/>
      <c r="AY1573" s="86"/>
      <c r="AZ1573" s="86"/>
      <c r="BA1573" s="86"/>
      <c r="BB1573" s="86"/>
      <c r="BC1573" s="86"/>
      <c r="BD1573" s="86"/>
      <c r="BE1573" s="86"/>
      <c r="BF1573" s="86"/>
      <c r="BG1573" s="86"/>
      <c r="BH1573" s="86"/>
      <c r="BI1573" s="86"/>
      <c r="BJ1573" s="86"/>
      <c r="BK1573" s="86"/>
      <c r="BL1573" s="86"/>
    </row>
    <row r="1574" spans="27:64" x14ac:dyDescent="0.2">
      <c r="AA1574" s="86"/>
      <c r="AB1574" s="86"/>
      <c r="AC1574" s="86"/>
      <c r="AD1574" s="86"/>
      <c r="AE1574" s="86"/>
      <c r="AG1574" s="87"/>
      <c r="AN1574" s="86"/>
      <c r="AO1574" s="86"/>
      <c r="AP1574" s="86"/>
      <c r="AQ1574" s="86"/>
      <c r="AR1574" s="86"/>
      <c r="AS1574" s="86"/>
      <c r="AT1574" s="86"/>
      <c r="AU1574" s="86"/>
      <c r="AV1574" s="86"/>
      <c r="AW1574" s="86"/>
      <c r="AX1574" s="86"/>
      <c r="AY1574" s="86"/>
      <c r="AZ1574" s="86"/>
      <c r="BA1574" s="86"/>
      <c r="BB1574" s="86"/>
      <c r="BC1574" s="86"/>
      <c r="BD1574" s="86"/>
      <c r="BE1574" s="86"/>
      <c r="BF1574" s="86"/>
      <c r="BG1574" s="86"/>
      <c r="BH1574" s="86"/>
      <c r="BI1574" s="86"/>
      <c r="BJ1574" s="86"/>
      <c r="BK1574" s="86"/>
      <c r="BL1574" s="86"/>
    </row>
    <row r="1575" spans="27:64" x14ac:dyDescent="0.2">
      <c r="AA1575" s="86"/>
      <c r="AB1575" s="86"/>
      <c r="AC1575" s="86"/>
      <c r="AD1575" s="86"/>
      <c r="AE1575" s="86"/>
      <c r="AG1575" s="87"/>
      <c r="AN1575" s="86"/>
      <c r="AO1575" s="86"/>
      <c r="AP1575" s="86"/>
      <c r="AQ1575" s="86"/>
      <c r="AR1575" s="86"/>
      <c r="AS1575" s="86"/>
      <c r="AT1575" s="86"/>
      <c r="AU1575" s="86"/>
      <c r="AV1575" s="86"/>
      <c r="AX1575" s="86"/>
      <c r="AY1575" s="86"/>
      <c r="AZ1575" s="86"/>
      <c r="BA1575" s="86"/>
      <c r="BB1575" s="86"/>
      <c r="BC1575" s="86"/>
      <c r="BD1575" s="86"/>
      <c r="BE1575" s="86"/>
      <c r="BF1575" s="86"/>
      <c r="BG1575" s="86"/>
      <c r="BH1575" s="86"/>
      <c r="BI1575" s="86"/>
      <c r="BJ1575" s="86"/>
      <c r="BK1575" s="86"/>
      <c r="BL1575" s="86"/>
    </row>
    <row r="1576" spans="27:64" x14ac:dyDescent="0.2">
      <c r="AA1576" s="86"/>
      <c r="AB1576" s="86"/>
      <c r="AC1576" s="86"/>
      <c r="AD1576" s="86"/>
      <c r="AE1576" s="86"/>
      <c r="AG1576" s="87"/>
      <c r="AN1576" s="86"/>
      <c r="AO1576" s="86"/>
      <c r="AP1576" s="86"/>
      <c r="AQ1576" s="86"/>
      <c r="AR1576" s="86"/>
      <c r="AS1576" s="86"/>
      <c r="AT1576" s="86"/>
      <c r="AU1576" s="86"/>
      <c r="AV1576" s="86"/>
      <c r="AW1576" s="86"/>
      <c r="AX1576" s="86"/>
      <c r="AY1576" s="86"/>
      <c r="AZ1576" s="86"/>
      <c r="BA1576" s="86"/>
      <c r="BB1576" s="86"/>
      <c r="BC1576" s="86"/>
      <c r="BD1576" s="86"/>
      <c r="BE1576" s="86"/>
      <c r="BF1576" s="86"/>
      <c r="BG1576" s="86"/>
      <c r="BH1576" s="86"/>
      <c r="BI1576" s="86"/>
      <c r="BJ1576" s="86"/>
      <c r="BK1576" s="86"/>
      <c r="BL1576" s="86"/>
    </row>
    <row r="1577" spans="27:64" x14ac:dyDescent="0.2">
      <c r="AA1577" s="86"/>
      <c r="AB1577" s="86"/>
      <c r="AC1577" s="86"/>
      <c r="AD1577" s="86"/>
      <c r="AE1577" s="86"/>
      <c r="AG1577" s="87"/>
      <c r="AN1577" s="86"/>
      <c r="AO1577" s="86"/>
      <c r="AP1577" s="86"/>
      <c r="AQ1577" s="86"/>
      <c r="AR1577" s="86"/>
      <c r="AS1577" s="86"/>
      <c r="AT1577" s="86"/>
      <c r="AU1577" s="86"/>
      <c r="AV1577" s="86"/>
      <c r="AX1577" s="86"/>
    </row>
    <row r="1578" spans="27:64" x14ac:dyDescent="0.2">
      <c r="AA1578" s="86"/>
      <c r="AB1578" s="86"/>
      <c r="AC1578" s="86"/>
      <c r="AD1578" s="86"/>
      <c r="AE1578" s="86"/>
      <c r="AG1578" s="87"/>
      <c r="AN1578" s="86"/>
      <c r="AO1578" s="86"/>
      <c r="AP1578" s="86"/>
      <c r="AQ1578" s="86"/>
      <c r="AR1578" s="86"/>
      <c r="AS1578" s="86"/>
      <c r="AT1578" s="86"/>
      <c r="AU1578" s="86"/>
      <c r="AV1578" s="86"/>
      <c r="AW1578" s="86"/>
      <c r="AX1578" s="86"/>
      <c r="AY1578" s="86"/>
      <c r="AZ1578" s="86"/>
      <c r="BA1578" s="86"/>
      <c r="BB1578" s="86"/>
      <c r="BC1578" s="86"/>
      <c r="BD1578" s="86"/>
      <c r="BE1578" s="86"/>
      <c r="BF1578" s="86"/>
      <c r="BG1578" s="86"/>
      <c r="BH1578" s="86"/>
      <c r="BI1578" s="86"/>
      <c r="BJ1578" s="86"/>
      <c r="BK1578" s="86"/>
      <c r="BL1578" s="86"/>
    </row>
    <row r="1579" spans="27:64" x14ac:dyDescent="0.2">
      <c r="AA1579" s="86"/>
      <c r="AB1579" s="86"/>
      <c r="AC1579" s="86"/>
      <c r="AD1579" s="86"/>
      <c r="AE1579" s="86"/>
      <c r="AG1579" s="87"/>
      <c r="AN1579" s="86"/>
      <c r="AO1579" s="86"/>
      <c r="AP1579" s="86"/>
      <c r="AQ1579" s="86"/>
      <c r="AR1579" s="86"/>
      <c r="AS1579" s="86"/>
      <c r="AT1579" s="86"/>
      <c r="AU1579" s="86"/>
      <c r="AV1579" s="86"/>
      <c r="AX1579" s="86"/>
    </row>
    <row r="1580" spans="27:64" x14ac:dyDescent="0.2">
      <c r="AA1580" s="86"/>
      <c r="AB1580" s="86"/>
      <c r="AC1580" s="86"/>
      <c r="AD1580" s="86"/>
      <c r="AE1580" s="86"/>
      <c r="AG1580" s="87"/>
      <c r="AN1580" s="86"/>
      <c r="AO1580" s="86"/>
      <c r="AP1580" s="86"/>
      <c r="AQ1580" s="86"/>
      <c r="AR1580" s="86"/>
      <c r="AS1580" s="86"/>
      <c r="AT1580" s="86"/>
      <c r="AU1580" s="86"/>
      <c r="AV1580" s="86"/>
      <c r="AW1580" s="86"/>
      <c r="AX1580" s="86"/>
      <c r="AY1580" s="86"/>
      <c r="AZ1580" s="86"/>
      <c r="BA1580" s="86"/>
      <c r="BB1580" s="86"/>
      <c r="BC1580" s="86"/>
      <c r="BD1580" s="86"/>
      <c r="BE1580" s="86"/>
      <c r="BF1580" s="86"/>
      <c r="BG1580" s="86"/>
      <c r="BH1580" s="86"/>
      <c r="BI1580" s="86"/>
      <c r="BJ1580" s="86"/>
      <c r="BK1580" s="86"/>
      <c r="BL1580" s="86"/>
    </row>
    <row r="1581" spans="27:64" x14ac:dyDescent="0.2">
      <c r="AA1581" s="86"/>
      <c r="AB1581" s="86"/>
      <c r="AC1581" s="86"/>
      <c r="AD1581" s="86"/>
      <c r="AE1581" s="86"/>
      <c r="AG1581" s="87"/>
      <c r="AN1581" s="86"/>
      <c r="AO1581" s="86"/>
      <c r="AP1581" s="86"/>
      <c r="AQ1581" s="86"/>
      <c r="AR1581" s="86"/>
      <c r="AS1581" s="86"/>
      <c r="AT1581" s="86"/>
      <c r="AU1581" s="86"/>
      <c r="AV1581" s="86"/>
      <c r="AW1581" s="86"/>
      <c r="AX1581" s="86"/>
      <c r="AY1581" s="86"/>
      <c r="AZ1581" s="86"/>
      <c r="BA1581" s="86"/>
      <c r="BB1581" s="86"/>
      <c r="BC1581" s="86"/>
      <c r="BD1581" s="86"/>
      <c r="BE1581" s="86"/>
      <c r="BF1581" s="86"/>
      <c r="BG1581" s="86"/>
      <c r="BH1581" s="86"/>
      <c r="BI1581" s="86"/>
      <c r="BJ1581" s="86"/>
      <c r="BK1581" s="86"/>
      <c r="BL1581" s="86"/>
    </row>
    <row r="1582" spans="27:64" x14ac:dyDescent="0.2">
      <c r="AA1582" s="86"/>
      <c r="AB1582" s="86"/>
      <c r="AC1582" s="86"/>
      <c r="AD1582" s="86"/>
      <c r="AE1582" s="86"/>
      <c r="AG1582" s="87"/>
      <c r="AN1582" s="86"/>
      <c r="AO1582" s="86"/>
      <c r="AP1582" s="86"/>
      <c r="AQ1582" s="86"/>
      <c r="AR1582" s="86"/>
      <c r="AS1582" s="86"/>
      <c r="AT1582" s="86"/>
      <c r="AU1582" s="86"/>
      <c r="AV1582" s="86"/>
      <c r="AW1582" s="86"/>
      <c r="AX1582" s="86"/>
      <c r="AY1582" s="86"/>
      <c r="AZ1582" s="86"/>
      <c r="BA1582" s="86"/>
      <c r="BB1582" s="86"/>
      <c r="BC1582" s="86"/>
      <c r="BD1582" s="86"/>
      <c r="BE1582" s="86"/>
      <c r="BF1582" s="86"/>
      <c r="BG1582" s="86"/>
      <c r="BH1582" s="86"/>
      <c r="BI1582" s="86"/>
      <c r="BJ1582" s="86"/>
      <c r="BK1582" s="86"/>
      <c r="BL1582" s="86"/>
    </row>
    <row r="1583" spans="27:64" x14ac:dyDescent="0.2">
      <c r="AA1583" s="86"/>
      <c r="AB1583" s="86"/>
      <c r="AC1583" s="86"/>
      <c r="AD1583" s="86"/>
      <c r="AE1583" s="86"/>
      <c r="AG1583" s="87"/>
      <c r="AN1583" s="86"/>
      <c r="AO1583" s="86"/>
      <c r="AP1583" s="86"/>
      <c r="AQ1583" s="86"/>
      <c r="AR1583" s="86"/>
      <c r="AS1583" s="86"/>
      <c r="AT1583" s="86"/>
      <c r="AU1583" s="86"/>
      <c r="AV1583" s="86"/>
      <c r="AW1583" s="86"/>
      <c r="AX1583" s="86"/>
      <c r="AY1583" s="86"/>
      <c r="AZ1583" s="86"/>
      <c r="BA1583" s="86"/>
      <c r="BB1583" s="86"/>
      <c r="BC1583" s="86"/>
      <c r="BD1583" s="86"/>
      <c r="BE1583" s="86"/>
      <c r="BF1583" s="86"/>
      <c r="BG1583" s="86"/>
      <c r="BH1583" s="86"/>
      <c r="BI1583" s="86"/>
      <c r="BJ1583" s="86"/>
      <c r="BK1583" s="86"/>
      <c r="BL1583" s="86"/>
    </row>
    <row r="1584" spans="27:64" x14ac:dyDescent="0.2">
      <c r="AA1584" s="86"/>
      <c r="AB1584" s="86"/>
      <c r="AC1584" s="86"/>
      <c r="AD1584" s="86"/>
      <c r="AE1584" s="86"/>
      <c r="AG1584" s="87"/>
      <c r="AN1584" s="86"/>
      <c r="AO1584" s="86"/>
      <c r="AP1584" s="86"/>
      <c r="AQ1584" s="86"/>
      <c r="AR1584" s="86"/>
      <c r="AS1584" s="86"/>
      <c r="AT1584" s="86"/>
      <c r="AU1584" s="86"/>
      <c r="AV1584" s="86"/>
      <c r="AX1584" s="86"/>
    </row>
    <row r="1585" spans="27:64" x14ac:dyDescent="0.2">
      <c r="AA1585" s="86"/>
      <c r="AB1585" s="86"/>
      <c r="AC1585" s="86"/>
      <c r="AD1585" s="86"/>
      <c r="AE1585" s="86"/>
      <c r="AG1585" s="87"/>
      <c r="AN1585" s="86"/>
      <c r="AO1585" s="86"/>
      <c r="AP1585" s="86"/>
      <c r="AQ1585" s="86"/>
      <c r="AR1585" s="86"/>
      <c r="AS1585" s="86"/>
      <c r="AT1585" s="86"/>
      <c r="AU1585" s="86"/>
    </row>
    <row r="1586" spans="27:64" x14ac:dyDescent="0.2">
      <c r="AA1586" s="86"/>
      <c r="AB1586" s="86"/>
      <c r="AC1586" s="86"/>
      <c r="AD1586" s="86"/>
      <c r="AE1586" s="86"/>
      <c r="AG1586" s="87"/>
      <c r="AN1586" s="86"/>
      <c r="AO1586" s="86"/>
      <c r="AP1586" s="86"/>
      <c r="AQ1586" s="86"/>
      <c r="AR1586" s="86"/>
      <c r="AS1586" s="86"/>
      <c r="AT1586" s="86"/>
      <c r="AU1586" s="86"/>
    </row>
    <row r="1587" spans="27:64" x14ac:dyDescent="0.2">
      <c r="AA1587" s="86"/>
      <c r="AB1587" s="86"/>
      <c r="AC1587" s="86"/>
      <c r="AD1587" s="86"/>
      <c r="AE1587" s="86"/>
      <c r="AG1587" s="87"/>
      <c r="AN1587" s="86"/>
      <c r="AO1587" s="86"/>
      <c r="AP1587" s="86"/>
      <c r="AQ1587" s="86"/>
      <c r="AR1587" s="86"/>
      <c r="AS1587" s="86"/>
      <c r="AT1587" s="86"/>
      <c r="AU1587" s="86"/>
    </row>
    <row r="1588" spans="27:64" x14ac:dyDescent="0.2">
      <c r="AA1588" s="86"/>
      <c r="AB1588" s="86"/>
      <c r="AC1588" s="86"/>
      <c r="AD1588" s="86"/>
      <c r="AE1588" s="86"/>
      <c r="AG1588" s="87"/>
      <c r="AN1588" s="86"/>
      <c r="AO1588" s="86"/>
      <c r="AP1588" s="86"/>
      <c r="AQ1588" s="86"/>
      <c r="AR1588" s="86"/>
      <c r="AS1588" s="86"/>
      <c r="AT1588" s="86"/>
      <c r="AU1588" s="86"/>
      <c r="AV1588" s="86"/>
    </row>
    <row r="1589" spans="27:64" x14ac:dyDescent="0.2">
      <c r="AA1589" s="86"/>
      <c r="AB1589" s="86"/>
      <c r="AC1589" s="86"/>
      <c r="AD1589" s="86"/>
      <c r="AE1589" s="86"/>
      <c r="AG1589" s="87"/>
      <c r="AN1589" s="86"/>
      <c r="AO1589" s="86"/>
      <c r="AP1589" s="86"/>
      <c r="AQ1589" s="86"/>
      <c r="AR1589" s="86"/>
      <c r="AS1589" s="86"/>
      <c r="AT1589" s="86"/>
      <c r="AU1589" s="86"/>
      <c r="AV1589" s="86"/>
      <c r="AX1589" s="86"/>
    </row>
    <row r="1590" spans="27:64" x14ac:dyDescent="0.2">
      <c r="AA1590" s="86"/>
      <c r="AB1590" s="86"/>
      <c r="AC1590" s="86"/>
      <c r="AD1590" s="86"/>
      <c r="AE1590" s="86"/>
      <c r="AG1590" s="87"/>
      <c r="AN1590" s="86"/>
      <c r="AO1590" s="86"/>
      <c r="AP1590" s="86"/>
      <c r="AQ1590" s="86"/>
      <c r="AR1590" s="86"/>
      <c r="AS1590" s="86"/>
      <c r="AT1590" s="86"/>
      <c r="AU1590" s="86"/>
      <c r="AV1590" s="86"/>
      <c r="AW1590" s="86"/>
      <c r="AX1590" s="86"/>
      <c r="AY1590" s="86"/>
      <c r="AZ1590" s="86"/>
      <c r="BA1590" s="86"/>
      <c r="BB1590" s="86"/>
      <c r="BC1590" s="86"/>
      <c r="BD1590" s="86"/>
      <c r="BE1590" s="86"/>
      <c r="BF1590" s="86"/>
      <c r="BG1590" s="86"/>
      <c r="BH1590" s="86"/>
      <c r="BI1590" s="86"/>
      <c r="BJ1590" s="86"/>
      <c r="BK1590" s="86"/>
      <c r="BL1590" s="86"/>
    </row>
    <row r="1591" spans="27:64" x14ac:dyDescent="0.2">
      <c r="AA1591" s="86"/>
      <c r="AB1591" s="86"/>
      <c r="AC1591" s="86"/>
      <c r="AD1591" s="86"/>
      <c r="AE1591" s="86"/>
      <c r="AG1591" s="87"/>
      <c r="AN1591" s="86"/>
      <c r="AO1591" s="86"/>
      <c r="AP1591" s="86"/>
      <c r="AQ1591" s="86"/>
      <c r="AR1591" s="86"/>
      <c r="AS1591" s="86"/>
      <c r="AT1591" s="86"/>
      <c r="AU1591" s="86"/>
      <c r="AV1591" s="86"/>
    </row>
    <row r="1592" spans="27:64" x14ac:dyDescent="0.2">
      <c r="AA1592" s="86"/>
      <c r="AB1592" s="86"/>
      <c r="AC1592" s="86"/>
      <c r="AD1592" s="86"/>
      <c r="AE1592" s="86"/>
      <c r="AG1592" s="87"/>
      <c r="AN1592" s="86"/>
      <c r="AO1592" s="86"/>
      <c r="AP1592" s="86"/>
      <c r="AQ1592" s="86"/>
      <c r="AR1592" s="86"/>
      <c r="AS1592" s="86"/>
      <c r="AT1592" s="86"/>
      <c r="AU1592" s="86"/>
      <c r="AV1592" s="86"/>
      <c r="AX1592" s="86"/>
    </row>
    <row r="1593" spans="27:64" x14ac:dyDescent="0.2">
      <c r="AA1593" s="86"/>
      <c r="AB1593" s="86"/>
      <c r="AC1593" s="86"/>
      <c r="AD1593" s="86"/>
      <c r="AE1593" s="86"/>
      <c r="AG1593" s="87"/>
      <c r="AN1593" s="86"/>
      <c r="AO1593" s="86"/>
      <c r="AP1593" s="86"/>
      <c r="AQ1593" s="86"/>
      <c r="AR1593" s="86"/>
      <c r="AS1593" s="86"/>
      <c r="AT1593" s="86"/>
      <c r="AU1593" s="86"/>
    </row>
    <row r="1594" spans="27:64" x14ac:dyDescent="0.2">
      <c r="AA1594" s="86"/>
      <c r="AB1594" s="86"/>
      <c r="AC1594" s="86"/>
      <c r="AD1594" s="86"/>
      <c r="AE1594" s="86"/>
      <c r="AG1594" s="87"/>
      <c r="AN1594" s="86"/>
      <c r="AO1594" s="86"/>
      <c r="AP1594" s="86"/>
      <c r="AQ1594" s="86"/>
      <c r="AR1594" s="86"/>
      <c r="AS1594" s="86"/>
      <c r="AT1594" s="86"/>
      <c r="AU1594" s="86"/>
      <c r="AV1594" s="86"/>
      <c r="AX1594" s="86"/>
    </row>
    <row r="1595" spans="27:64" x14ac:dyDescent="0.2">
      <c r="AA1595" s="86"/>
      <c r="AB1595" s="86"/>
      <c r="AC1595" s="86"/>
      <c r="AD1595" s="86"/>
      <c r="AE1595" s="86"/>
      <c r="AG1595" s="87"/>
      <c r="AN1595" s="86"/>
      <c r="AO1595" s="86"/>
      <c r="AP1595" s="86"/>
      <c r="AQ1595" s="86"/>
      <c r="AR1595" s="86"/>
      <c r="AS1595" s="86"/>
      <c r="AT1595" s="86"/>
      <c r="AU1595" s="86"/>
    </row>
    <row r="1596" spans="27:64" x14ac:dyDescent="0.2">
      <c r="AA1596" s="86"/>
      <c r="AB1596" s="86"/>
      <c r="AC1596" s="86"/>
      <c r="AD1596" s="86"/>
      <c r="AE1596" s="86"/>
      <c r="AG1596" s="87"/>
      <c r="AN1596" s="86"/>
      <c r="AO1596" s="86"/>
      <c r="AP1596" s="86"/>
      <c r="AQ1596" s="86"/>
      <c r="AR1596" s="86"/>
      <c r="AS1596" s="86"/>
      <c r="AT1596" s="86"/>
      <c r="AU1596" s="86"/>
      <c r="AV1596" s="86"/>
    </row>
    <row r="1597" spans="27:64" x14ac:dyDescent="0.2">
      <c r="AA1597" s="86"/>
      <c r="AB1597" s="86"/>
      <c r="AC1597" s="86"/>
      <c r="AD1597" s="86"/>
      <c r="AE1597" s="86"/>
      <c r="AG1597" s="87"/>
      <c r="AN1597" s="86"/>
      <c r="AO1597" s="86"/>
      <c r="AP1597" s="86"/>
      <c r="AQ1597" s="86"/>
      <c r="AR1597" s="86"/>
      <c r="AS1597" s="86"/>
      <c r="AT1597" s="86"/>
      <c r="AU1597" s="86"/>
      <c r="AV1597" s="86"/>
      <c r="AW1597" s="86"/>
      <c r="AX1597" s="86"/>
      <c r="AY1597" s="86"/>
      <c r="AZ1597" s="86"/>
      <c r="BA1597" s="86"/>
      <c r="BB1597" s="86"/>
      <c r="BC1597" s="86"/>
      <c r="BD1597" s="86"/>
      <c r="BE1597" s="86"/>
      <c r="BF1597" s="86"/>
      <c r="BG1597" s="86"/>
      <c r="BH1597" s="86"/>
      <c r="BI1597" s="86"/>
      <c r="BJ1597" s="86"/>
      <c r="BK1597" s="86"/>
      <c r="BL1597" s="86"/>
    </row>
    <row r="1598" spans="27:64" x14ac:dyDescent="0.2">
      <c r="AA1598" s="86"/>
      <c r="AB1598" s="86"/>
      <c r="AC1598" s="86"/>
      <c r="AD1598" s="86"/>
      <c r="AE1598" s="86"/>
      <c r="AG1598" s="87"/>
      <c r="AN1598" s="86"/>
      <c r="AO1598" s="86"/>
      <c r="AP1598" s="86"/>
      <c r="AQ1598" s="86"/>
      <c r="AR1598" s="86"/>
      <c r="AS1598" s="86"/>
      <c r="AT1598" s="86"/>
      <c r="AU1598" s="86"/>
    </row>
    <row r="1599" spans="27:64" x14ac:dyDescent="0.2">
      <c r="AA1599" s="86"/>
      <c r="AB1599" s="86"/>
      <c r="AC1599" s="86"/>
      <c r="AD1599" s="86"/>
      <c r="AE1599" s="86"/>
      <c r="AG1599" s="87"/>
      <c r="AN1599" s="86"/>
      <c r="AO1599" s="86"/>
      <c r="AP1599" s="86"/>
      <c r="AQ1599" s="86"/>
      <c r="AR1599" s="86"/>
      <c r="AS1599" s="86"/>
      <c r="AT1599" s="86"/>
      <c r="AU1599" s="86"/>
      <c r="AV1599" s="86"/>
    </row>
    <row r="1600" spans="27:64" x14ac:dyDescent="0.2">
      <c r="AA1600" s="86"/>
      <c r="AB1600" s="86"/>
      <c r="AC1600" s="86"/>
      <c r="AD1600" s="86"/>
      <c r="AE1600" s="86"/>
      <c r="AG1600" s="87"/>
      <c r="AN1600" s="86"/>
      <c r="AO1600" s="86"/>
      <c r="AP1600" s="86"/>
      <c r="AQ1600" s="86"/>
      <c r="AR1600" s="86"/>
      <c r="AS1600" s="86"/>
      <c r="AT1600" s="86"/>
      <c r="AU1600" s="86"/>
    </row>
    <row r="1601" spans="27:64" x14ac:dyDescent="0.2">
      <c r="AA1601" s="86"/>
      <c r="AB1601" s="86"/>
      <c r="AC1601" s="86"/>
      <c r="AD1601" s="86"/>
      <c r="AE1601" s="86"/>
      <c r="AG1601" s="87"/>
      <c r="AN1601" s="86"/>
      <c r="AO1601" s="86"/>
      <c r="AP1601" s="86"/>
      <c r="AQ1601" s="86"/>
      <c r="AR1601" s="86"/>
      <c r="AS1601" s="86"/>
      <c r="AT1601" s="86"/>
      <c r="AU1601" s="86"/>
      <c r="AV1601" s="86"/>
      <c r="AX1601" s="86"/>
    </row>
    <row r="1602" spans="27:64" x14ac:dyDescent="0.2">
      <c r="AA1602" s="86"/>
      <c r="AB1602" s="86"/>
      <c r="AC1602" s="86"/>
      <c r="AD1602" s="86"/>
      <c r="AE1602" s="86"/>
      <c r="AG1602" s="87"/>
      <c r="AN1602" s="86"/>
      <c r="AO1602" s="86"/>
      <c r="AP1602" s="86"/>
      <c r="AQ1602" s="86"/>
      <c r="AR1602" s="86"/>
      <c r="AS1602" s="86"/>
      <c r="AT1602" s="86"/>
      <c r="AU1602" s="86"/>
      <c r="AV1602" s="86"/>
    </row>
    <row r="1603" spans="27:64" x14ac:dyDescent="0.2">
      <c r="AA1603" s="86"/>
      <c r="AB1603" s="86"/>
      <c r="AC1603" s="86"/>
      <c r="AD1603" s="86"/>
      <c r="AE1603" s="86"/>
      <c r="AG1603" s="87"/>
      <c r="AN1603" s="86"/>
      <c r="AO1603" s="86"/>
      <c r="AP1603" s="86"/>
      <c r="AQ1603" s="86"/>
      <c r="AR1603" s="86"/>
      <c r="AS1603" s="86"/>
      <c r="AT1603" s="86"/>
      <c r="AU1603" s="86"/>
    </row>
    <row r="1604" spans="27:64" x14ac:dyDescent="0.2">
      <c r="AA1604" s="86"/>
      <c r="AB1604" s="86"/>
      <c r="AC1604" s="86"/>
      <c r="AD1604" s="86"/>
      <c r="AE1604" s="86"/>
      <c r="AG1604" s="87"/>
      <c r="AN1604" s="86"/>
      <c r="AO1604" s="86"/>
      <c r="AP1604" s="86"/>
      <c r="AQ1604" s="86"/>
      <c r="AR1604" s="86"/>
      <c r="AS1604" s="86"/>
      <c r="AT1604" s="86"/>
      <c r="AU1604" s="86"/>
    </row>
    <row r="1605" spans="27:64" x14ac:dyDescent="0.2">
      <c r="AA1605" s="86"/>
      <c r="AB1605" s="86"/>
      <c r="AC1605" s="86"/>
      <c r="AD1605" s="86"/>
      <c r="AE1605" s="86"/>
      <c r="AG1605" s="87"/>
      <c r="AN1605" s="86"/>
      <c r="AO1605" s="86"/>
      <c r="AP1605" s="86"/>
      <c r="AQ1605" s="86"/>
      <c r="AR1605" s="86"/>
      <c r="AS1605" s="86"/>
      <c r="AT1605" s="86"/>
      <c r="AU1605" s="86"/>
      <c r="AV1605" s="86"/>
      <c r="AX1605" s="86"/>
      <c r="AY1605" s="86"/>
      <c r="AZ1605" s="86"/>
      <c r="BA1605" s="86"/>
      <c r="BB1605" s="86"/>
      <c r="BC1605" s="86"/>
      <c r="BD1605" s="86"/>
      <c r="BE1605" s="86"/>
      <c r="BF1605" s="86"/>
      <c r="BG1605" s="86"/>
      <c r="BH1605" s="86"/>
      <c r="BI1605" s="86"/>
      <c r="BJ1605" s="86"/>
      <c r="BK1605" s="86"/>
      <c r="BL1605" s="86"/>
    </row>
    <row r="1606" spans="27:64" x14ac:dyDescent="0.2">
      <c r="AA1606" s="86"/>
      <c r="AB1606" s="86"/>
      <c r="AC1606" s="86"/>
      <c r="AD1606" s="86"/>
      <c r="AE1606" s="86"/>
      <c r="AG1606" s="87"/>
      <c r="AN1606" s="86"/>
      <c r="AO1606" s="86"/>
      <c r="AP1606" s="86"/>
      <c r="AQ1606" s="86"/>
      <c r="AR1606" s="86"/>
      <c r="AS1606" s="86"/>
      <c r="AT1606" s="86"/>
      <c r="AU1606" s="86"/>
      <c r="AV1606" s="86"/>
    </row>
    <row r="1607" spans="27:64" x14ac:dyDescent="0.2">
      <c r="AA1607" s="86"/>
      <c r="AB1607" s="86"/>
      <c r="AC1607" s="86"/>
      <c r="AD1607" s="86"/>
      <c r="AE1607" s="86"/>
      <c r="AG1607" s="87"/>
      <c r="AN1607" s="86"/>
      <c r="AO1607" s="86"/>
      <c r="AP1607" s="86"/>
      <c r="AQ1607" s="86"/>
      <c r="AR1607" s="86"/>
      <c r="AS1607" s="86"/>
      <c r="AT1607" s="86"/>
      <c r="AU1607" s="86"/>
      <c r="AV1607" s="86"/>
    </row>
    <row r="1608" spans="27:64" x14ac:dyDescent="0.2">
      <c r="AA1608" s="86"/>
      <c r="AB1608" s="86"/>
      <c r="AC1608" s="86"/>
      <c r="AD1608" s="86"/>
      <c r="AE1608" s="86"/>
      <c r="AG1608" s="87"/>
      <c r="AN1608" s="86"/>
      <c r="AO1608" s="86"/>
      <c r="AP1608" s="86"/>
      <c r="AQ1608" s="86"/>
      <c r="AR1608" s="86"/>
      <c r="AS1608" s="86"/>
      <c r="AT1608" s="86"/>
      <c r="AU1608" s="86"/>
      <c r="AV1608" s="86"/>
    </row>
    <row r="1609" spans="27:64" x14ac:dyDescent="0.2">
      <c r="AA1609" s="86"/>
      <c r="AB1609" s="86"/>
      <c r="AC1609" s="86"/>
      <c r="AD1609" s="86"/>
      <c r="AE1609" s="86"/>
      <c r="AG1609" s="87"/>
      <c r="AN1609" s="86"/>
      <c r="AO1609" s="86"/>
      <c r="AP1609" s="86"/>
      <c r="AQ1609" s="86"/>
      <c r="AR1609" s="86"/>
      <c r="AS1609" s="86"/>
      <c r="AT1609" s="86"/>
      <c r="AU1609" s="86"/>
      <c r="AV1609" s="86"/>
      <c r="AX1609" s="86"/>
    </row>
    <row r="1610" spans="27:64" x14ac:dyDescent="0.2">
      <c r="AA1610" s="86"/>
      <c r="AB1610" s="86"/>
      <c r="AC1610" s="86"/>
      <c r="AD1610" s="86"/>
      <c r="AE1610" s="86"/>
      <c r="AG1610" s="87"/>
      <c r="AN1610" s="86"/>
      <c r="AO1610" s="86"/>
      <c r="AP1610" s="86"/>
      <c r="AQ1610" s="86"/>
      <c r="AR1610" s="86"/>
      <c r="AS1610" s="86"/>
      <c r="AT1610" s="86"/>
      <c r="AU1610" s="86"/>
      <c r="AV1610" s="86"/>
    </row>
    <row r="1611" spans="27:64" x14ac:dyDescent="0.2">
      <c r="AA1611" s="86"/>
      <c r="AB1611" s="86"/>
      <c r="AC1611" s="86"/>
      <c r="AD1611" s="86"/>
      <c r="AE1611" s="86"/>
      <c r="AG1611" s="87"/>
      <c r="AN1611" s="86"/>
      <c r="AO1611" s="86"/>
      <c r="AP1611" s="86"/>
      <c r="AQ1611" s="86"/>
      <c r="AR1611" s="86"/>
      <c r="AS1611" s="86"/>
      <c r="AT1611" s="86"/>
      <c r="AU1611" s="86"/>
      <c r="AV1611" s="86"/>
    </row>
    <row r="1612" spans="27:64" x14ac:dyDescent="0.2">
      <c r="AA1612" s="86"/>
      <c r="AB1612" s="86"/>
      <c r="AC1612" s="86"/>
      <c r="AD1612" s="86"/>
      <c r="AE1612" s="86"/>
      <c r="AG1612" s="87"/>
      <c r="AN1612" s="86"/>
      <c r="AO1612" s="86"/>
      <c r="AP1612" s="86"/>
      <c r="AQ1612" s="86"/>
      <c r="AR1612" s="86"/>
      <c r="AS1612" s="86"/>
      <c r="AT1612" s="86"/>
      <c r="AU1612" s="86"/>
      <c r="AV1612" s="86"/>
      <c r="AW1612" s="86"/>
      <c r="AX1612" s="86"/>
      <c r="AY1612" s="86"/>
      <c r="AZ1612" s="86"/>
      <c r="BA1612" s="86"/>
      <c r="BB1612" s="86"/>
      <c r="BC1612" s="86"/>
      <c r="BD1612" s="86"/>
      <c r="BE1612" s="86"/>
      <c r="BF1612" s="86"/>
      <c r="BG1612" s="86"/>
      <c r="BH1612" s="86"/>
      <c r="BI1612" s="86"/>
      <c r="BJ1612" s="86"/>
      <c r="BK1612" s="86"/>
      <c r="BL1612" s="86"/>
    </row>
    <row r="1613" spans="27:64" x14ac:dyDescent="0.2">
      <c r="AA1613" s="86"/>
      <c r="AB1613" s="86"/>
      <c r="AC1613" s="86"/>
      <c r="AD1613" s="86"/>
      <c r="AE1613" s="86"/>
      <c r="AG1613" s="87"/>
      <c r="AN1613" s="86"/>
      <c r="AO1613" s="86"/>
      <c r="AP1613" s="86"/>
      <c r="AQ1613" s="86"/>
      <c r="AR1613" s="86"/>
      <c r="AS1613" s="86"/>
      <c r="AT1613" s="86"/>
      <c r="AU1613" s="86"/>
      <c r="AV1613" s="86"/>
      <c r="AX1613" s="86"/>
      <c r="AY1613" s="86"/>
      <c r="AZ1613" s="86"/>
      <c r="BA1613" s="86"/>
      <c r="BB1613" s="86"/>
      <c r="BC1613" s="86"/>
      <c r="BD1613" s="86"/>
      <c r="BE1613" s="86"/>
      <c r="BF1613" s="86"/>
      <c r="BG1613" s="86"/>
      <c r="BH1613" s="86"/>
      <c r="BI1613" s="86"/>
      <c r="BJ1613" s="86"/>
      <c r="BK1613" s="86"/>
      <c r="BL1613" s="86"/>
    </row>
    <row r="1614" spans="27:64" x14ac:dyDescent="0.2">
      <c r="AA1614" s="86"/>
      <c r="AB1614" s="86"/>
      <c r="AC1614" s="86"/>
      <c r="AD1614" s="86"/>
      <c r="AE1614" s="86"/>
      <c r="AG1614" s="87"/>
      <c r="AN1614" s="86"/>
      <c r="AO1614" s="86"/>
      <c r="AP1614" s="86"/>
      <c r="AQ1614" s="86"/>
      <c r="AR1614" s="86"/>
      <c r="AS1614" s="86"/>
      <c r="AT1614" s="86"/>
      <c r="AU1614" s="86"/>
      <c r="AV1614" s="86"/>
      <c r="AX1614" s="86"/>
    </row>
    <row r="1615" spans="27:64" x14ac:dyDescent="0.2">
      <c r="AA1615" s="86"/>
      <c r="AB1615" s="86"/>
      <c r="AC1615" s="86"/>
      <c r="AD1615" s="86"/>
      <c r="AE1615" s="86"/>
      <c r="AG1615" s="87"/>
      <c r="AN1615" s="86"/>
      <c r="AO1615" s="86"/>
      <c r="AP1615" s="86"/>
      <c r="AQ1615" s="86"/>
      <c r="AR1615" s="86"/>
      <c r="AS1615" s="86"/>
      <c r="AT1615" s="86"/>
      <c r="AU1615" s="86"/>
      <c r="AV1615" s="86"/>
      <c r="AW1615" s="86"/>
      <c r="AX1615" s="86"/>
      <c r="AY1615" s="86"/>
      <c r="AZ1615" s="86"/>
      <c r="BA1615" s="86"/>
      <c r="BB1615" s="86"/>
      <c r="BC1615" s="86"/>
      <c r="BD1615" s="86"/>
      <c r="BE1615" s="86"/>
      <c r="BF1615" s="86"/>
      <c r="BG1615" s="86"/>
      <c r="BH1615" s="86"/>
      <c r="BI1615" s="86"/>
      <c r="BJ1615" s="86"/>
      <c r="BK1615" s="86"/>
      <c r="BL1615" s="86"/>
    </row>
    <row r="1616" spans="27:64" x14ac:dyDescent="0.2">
      <c r="AA1616" s="86"/>
      <c r="AB1616" s="86"/>
      <c r="AC1616" s="86"/>
      <c r="AD1616" s="86"/>
      <c r="AE1616" s="86"/>
      <c r="AG1616" s="87"/>
      <c r="AN1616" s="86"/>
      <c r="AO1616" s="86"/>
      <c r="AP1616" s="86"/>
      <c r="AQ1616" s="86"/>
      <c r="AR1616" s="86"/>
      <c r="AS1616" s="86"/>
      <c r="AT1616" s="86"/>
      <c r="AU1616" s="86"/>
    </row>
    <row r="1617" spans="27:64" x14ac:dyDescent="0.2">
      <c r="AA1617" s="86"/>
      <c r="AB1617" s="86"/>
      <c r="AC1617" s="86"/>
      <c r="AD1617" s="86"/>
      <c r="AE1617" s="86"/>
      <c r="AG1617" s="87"/>
      <c r="AN1617" s="86"/>
      <c r="AO1617" s="86"/>
      <c r="AP1617" s="86"/>
      <c r="AQ1617" s="86"/>
      <c r="AR1617" s="86"/>
      <c r="AS1617" s="86"/>
      <c r="AT1617" s="86"/>
      <c r="AU1617" s="86"/>
    </row>
    <row r="1618" spans="27:64" x14ac:dyDescent="0.2">
      <c r="AA1618" s="86"/>
      <c r="AB1618" s="86"/>
      <c r="AC1618" s="86"/>
      <c r="AD1618" s="86"/>
      <c r="AE1618" s="86"/>
      <c r="AG1618" s="87"/>
      <c r="AN1618" s="86"/>
      <c r="AO1618" s="86"/>
      <c r="AP1618" s="86"/>
      <c r="AQ1618" s="86"/>
      <c r="AR1618" s="86"/>
      <c r="AS1618" s="86"/>
      <c r="AT1618" s="86"/>
      <c r="AU1618" s="86"/>
      <c r="AV1618" s="86"/>
      <c r="AX1618" s="86"/>
      <c r="AY1618" s="86"/>
      <c r="AZ1618" s="86"/>
      <c r="BA1618" s="86"/>
      <c r="BB1618" s="86"/>
      <c r="BC1618" s="86"/>
      <c r="BD1618" s="86"/>
      <c r="BE1618" s="86"/>
      <c r="BF1618" s="86"/>
      <c r="BG1618" s="86"/>
      <c r="BH1618" s="86"/>
      <c r="BI1618" s="86"/>
      <c r="BJ1618" s="86"/>
      <c r="BK1618" s="86"/>
      <c r="BL1618" s="86"/>
    </row>
    <row r="1619" spans="27:64" x14ac:dyDescent="0.2">
      <c r="AA1619" s="86"/>
      <c r="AB1619" s="86"/>
      <c r="AC1619" s="86"/>
      <c r="AD1619" s="86"/>
      <c r="AE1619" s="86"/>
      <c r="AG1619" s="87"/>
      <c r="AN1619" s="86"/>
      <c r="AO1619" s="86"/>
      <c r="AP1619" s="86"/>
      <c r="AQ1619" s="86"/>
      <c r="AR1619" s="86"/>
      <c r="AS1619" s="86"/>
      <c r="AT1619" s="86"/>
      <c r="AU1619" s="86"/>
      <c r="AV1619" s="86"/>
    </row>
    <row r="1620" spans="27:64" x14ac:dyDescent="0.2">
      <c r="AA1620" s="86"/>
      <c r="AB1620" s="86"/>
      <c r="AC1620" s="86"/>
      <c r="AD1620" s="86"/>
      <c r="AE1620" s="86"/>
      <c r="AG1620" s="87"/>
      <c r="AN1620" s="86"/>
      <c r="AO1620" s="86"/>
      <c r="AP1620" s="86"/>
      <c r="AQ1620" s="86"/>
      <c r="AR1620" s="86"/>
      <c r="AS1620" s="86"/>
      <c r="AT1620" s="86"/>
      <c r="AU1620" s="86"/>
      <c r="AV1620" s="86"/>
      <c r="AW1620" s="86"/>
      <c r="AX1620" s="86"/>
      <c r="AY1620" s="86"/>
      <c r="AZ1620" s="86"/>
      <c r="BA1620" s="86"/>
      <c r="BB1620" s="86"/>
      <c r="BC1620" s="86"/>
      <c r="BD1620" s="86"/>
      <c r="BE1620" s="86"/>
      <c r="BF1620" s="86"/>
      <c r="BG1620" s="86"/>
      <c r="BH1620" s="86"/>
      <c r="BI1620" s="86"/>
      <c r="BJ1620" s="86"/>
      <c r="BK1620" s="86"/>
      <c r="BL1620" s="86"/>
    </row>
    <row r="1621" spans="27:64" x14ac:dyDescent="0.2">
      <c r="AA1621" s="86"/>
      <c r="AB1621" s="86"/>
      <c r="AC1621" s="86"/>
      <c r="AD1621" s="86"/>
      <c r="AE1621" s="86"/>
      <c r="AG1621" s="87"/>
      <c r="AN1621" s="86"/>
      <c r="AO1621" s="86"/>
      <c r="AP1621" s="86"/>
      <c r="AQ1621" s="86"/>
      <c r="AR1621" s="86"/>
      <c r="AS1621" s="86"/>
      <c r="AT1621" s="86"/>
      <c r="AU1621" s="86"/>
    </row>
    <row r="1622" spans="27:64" x14ac:dyDescent="0.2">
      <c r="AA1622" s="86"/>
      <c r="AB1622" s="86"/>
      <c r="AC1622" s="86"/>
      <c r="AD1622" s="86"/>
      <c r="AE1622" s="86"/>
      <c r="AG1622" s="87"/>
      <c r="AN1622" s="86"/>
      <c r="AO1622" s="86"/>
      <c r="AP1622" s="86"/>
      <c r="AQ1622" s="86"/>
      <c r="AR1622" s="86"/>
      <c r="AS1622" s="86"/>
      <c r="AT1622" s="86"/>
      <c r="AU1622" s="86"/>
      <c r="AV1622" s="86"/>
      <c r="AW1622" s="86"/>
      <c r="AX1622" s="86"/>
      <c r="AY1622" s="86"/>
      <c r="AZ1622" s="86"/>
      <c r="BA1622" s="86"/>
      <c r="BB1622" s="86"/>
      <c r="BC1622" s="86"/>
      <c r="BD1622" s="86"/>
      <c r="BE1622" s="86"/>
      <c r="BF1622" s="86"/>
      <c r="BG1622" s="86"/>
      <c r="BH1622" s="86"/>
      <c r="BI1622" s="86"/>
      <c r="BJ1622" s="86"/>
      <c r="BK1622" s="86"/>
      <c r="BL1622" s="86"/>
    </row>
    <row r="1623" spans="27:64" x14ac:dyDescent="0.2">
      <c r="AA1623" s="86"/>
      <c r="AB1623" s="86"/>
      <c r="AC1623" s="86"/>
      <c r="AD1623" s="86"/>
      <c r="AE1623" s="86"/>
      <c r="AG1623" s="87"/>
      <c r="AN1623" s="86"/>
      <c r="AO1623" s="86"/>
      <c r="AP1623" s="86"/>
      <c r="AQ1623" s="86"/>
      <c r="AR1623" s="86"/>
      <c r="AS1623" s="86"/>
      <c r="AT1623" s="86"/>
      <c r="AU1623" s="86"/>
    </row>
    <row r="1624" spans="27:64" x14ac:dyDescent="0.2">
      <c r="AA1624" s="86"/>
      <c r="AB1624" s="86"/>
      <c r="AC1624" s="86"/>
      <c r="AD1624" s="86"/>
      <c r="AE1624" s="86"/>
      <c r="AG1624" s="87"/>
      <c r="AN1624" s="86"/>
      <c r="AO1624" s="86"/>
      <c r="AP1624" s="86"/>
      <c r="AQ1624" s="86"/>
      <c r="AR1624" s="86"/>
      <c r="AS1624" s="86"/>
      <c r="AT1624" s="86"/>
      <c r="AU1624" s="86"/>
    </row>
    <row r="1625" spans="27:64" x14ac:dyDescent="0.2">
      <c r="AA1625" s="86"/>
      <c r="AB1625" s="86"/>
      <c r="AC1625" s="86"/>
      <c r="AD1625" s="86"/>
      <c r="AE1625" s="86"/>
      <c r="AG1625" s="87"/>
      <c r="AN1625" s="86"/>
      <c r="AO1625" s="86"/>
      <c r="AP1625" s="86"/>
      <c r="AQ1625" s="86"/>
      <c r="AR1625" s="86"/>
      <c r="AS1625" s="86"/>
      <c r="AT1625" s="86"/>
      <c r="AU1625" s="86"/>
    </row>
    <row r="1626" spans="27:64" x14ac:dyDescent="0.2">
      <c r="AA1626" s="86"/>
      <c r="AB1626" s="86"/>
      <c r="AC1626" s="86"/>
      <c r="AD1626" s="86"/>
      <c r="AE1626" s="86"/>
      <c r="AG1626" s="87"/>
      <c r="AN1626" s="86"/>
      <c r="AO1626" s="86"/>
      <c r="AP1626" s="86"/>
      <c r="AQ1626" s="86"/>
      <c r="AR1626" s="86"/>
      <c r="AS1626" s="86"/>
      <c r="AT1626" s="86"/>
      <c r="AU1626" s="86"/>
    </row>
    <row r="1627" spans="27:64" x14ac:dyDescent="0.2">
      <c r="AA1627" s="86"/>
      <c r="AB1627" s="86"/>
      <c r="AC1627" s="86"/>
      <c r="AD1627" s="86"/>
      <c r="AE1627" s="86"/>
      <c r="AG1627" s="87"/>
      <c r="AN1627" s="86"/>
      <c r="AO1627" s="86"/>
      <c r="AP1627" s="86"/>
      <c r="AQ1627" s="86"/>
      <c r="AR1627" s="86"/>
      <c r="AS1627" s="86"/>
      <c r="AT1627" s="86"/>
      <c r="AU1627" s="86"/>
    </row>
    <row r="1628" spans="27:64" x14ac:dyDescent="0.2">
      <c r="AA1628" s="86"/>
      <c r="AB1628" s="86"/>
      <c r="AC1628" s="86"/>
      <c r="AD1628" s="86"/>
      <c r="AE1628" s="86"/>
      <c r="AG1628" s="87"/>
      <c r="AN1628" s="86"/>
      <c r="AO1628" s="86"/>
      <c r="AP1628" s="86"/>
      <c r="AQ1628" s="86"/>
      <c r="AR1628" s="86"/>
      <c r="AS1628" s="86"/>
      <c r="AT1628" s="86"/>
      <c r="AU1628" s="86"/>
      <c r="AV1628" s="86"/>
      <c r="AX1628" s="86"/>
    </row>
    <row r="1629" spans="27:64" x14ac:dyDescent="0.2">
      <c r="AA1629" s="86"/>
      <c r="AB1629" s="86"/>
      <c r="AC1629" s="86"/>
      <c r="AD1629" s="86"/>
      <c r="AE1629" s="86"/>
      <c r="AG1629" s="87"/>
      <c r="AN1629" s="86"/>
      <c r="AO1629" s="86"/>
      <c r="AP1629" s="86"/>
      <c r="AQ1629" s="86"/>
      <c r="AR1629" s="86"/>
      <c r="AS1629" s="86"/>
      <c r="AT1629" s="86"/>
      <c r="AU1629" s="86"/>
      <c r="AV1629" s="86"/>
      <c r="AX1629" s="86"/>
    </row>
    <row r="1630" spans="27:64" x14ac:dyDescent="0.2">
      <c r="AA1630" s="86"/>
      <c r="AB1630" s="86"/>
      <c r="AC1630" s="86"/>
      <c r="AD1630" s="86"/>
      <c r="AE1630" s="86"/>
      <c r="AG1630" s="87"/>
      <c r="AN1630" s="86"/>
      <c r="AO1630" s="86"/>
      <c r="AP1630" s="86"/>
      <c r="AQ1630" s="86"/>
      <c r="AR1630" s="86"/>
      <c r="AS1630" s="86"/>
      <c r="AT1630" s="86"/>
      <c r="AU1630" s="86"/>
      <c r="AV1630" s="86"/>
      <c r="AW1630" s="86"/>
      <c r="AX1630" s="86"/>
      <c r="AY1630" s="86"/>
      <c r="AZ1630" s="86"/>
      <c r="BA1630" s="86"/>
      <c r="BB1630" s="86"/>
      <c r="BC1630" s="86"/>
      <c r="BD1630" s="86"/>
      <c r="BE1630" s="86"/>
      <c r="BF1630" s="86"/>
      <c r="BG1630" s="86"/>
      <c r="BH1630" s="86"/>
      <c r="BI1630" s="86"/>
      <c r="BJ1630" s="86"/>
      <c r="BK1630" s="86"/>
      <c r="BL1630" s="86"/>
    </row>
    <row r="1631" spans="27:64" x14ac:dyDescent="0.2">
      <c r="AA1631" s="86"/>
      <c r="AB1631" s="86"/>
      <c r="AC1631" s="86"/>
      <c r="AD1631" s="86"/>
      <c r="AE1631" s="86"/>
      <c r="AG1631" s="87"/>
      <c r="AN1631" s="86"/>
      <c r="AO1631" s="86"/>
      <c r="AP1631" s="86"/>
      <c r="AQ1631" s="86"/>
      <c r="AR1631" s="86"/>
      <c r="AS1631" s="86"/>
      <c r="AT1631" s="86"/>
      <c r="AU1631" s="86"/>
    </row>
    <row r="1632" spans="27:64" x14ac:dyDescent="0.2">
      <c r="AA1632" s="86"/>
      <c r="AB1632" s="86"/>
      <c r="AC1632" s="86"/>
      <c r="AD1632" s="86"/>
      <c r="AE1632" s="86"/>
      <c r="AG1632" s="87"/>
      <c r="AN1632" s="86"/>
      <c r="AO1632" s="86"/>
      <c r="AP1632" s="86"/>
      <c r="AQ1632" s="86"/>
      <c r="AR1632" s="86"/>
      <c r="AS1632" s="86"/>
      <c r="AT1632" s="86"/>
      <c r="AU1632" s="86"/>
      <c r="AV1632" s="86"/>
      <c r="AX1632" s="86"/>
      <c r="AY1632" s="86"/>
      <c r="AZ1632" s="86"/>
      <c r="BA1632" s="86"/>
      <c r="BB1632" s="86"/>
      <c r="BC1632" s="86"/>
      <c r="BD1632" s="86"/>
      <c r="BE1632" s="86"/>
      <c r="BF1632" s="86"/>
      <c r="BG1632" s="86"/>
      <c r="BH1632" s="86"/>
      <c r="BI1632" s="86"/>
      <c r="BJ1632" s="86"/>
      <c r="BK1632" s="86"/>
      <c r="BL1632" s="86"/>
    </row>
    <row r="1633" spans="27:64" x14ac:dyDescent="0.2">
      <c r="AA1633" s="86"/>
      <c r="AB1633" s="86"/>
      <c r="AC1633" s="86"/>
      <c r="AD1633" s="86"/>
      <c r="AE1633" s="86"/>
      <c r="AG1633" s="87"/>
      <c r="AN1633" s="86"/>
      <c r="AO1633" s="86"/>
      <c r="AP1633" s="86"/>
      <c r="AQ1633" s="86"/>
      <c r="AR1633" s="86"/>
      <c r="AS1633" s="86"/>
      <c r="AT1633" s="86"/>
      <c r="AU1633" s="86"/>
      <c r="AV1633" s="5"/>
    </row>
    <row r="1634" spans="27:64" x14ac:dyDescent="0.2">
      <c r="AA1634" s="86"/>
      <c r="AB1634" s="86"/>
      <c r="AC1634" s="86"/>
      <c r="AD1634" s="86"/>
      <c r="AE1634" s="86"/>
      <c r="AG1634" s="87"/>
      <c r="AN1634" s="86"/>
      <c r="AO1634" s="86"/>
      <c r="AP1634" s="86"/>
      <c r="AQ1634" s="86"/>
      <c r="AR1634" s="86"/>
      <c r="AS1634" s="86"/>
      <c r="AT1634" s="86"/>
      <c r="AU1634" s="86"/>
      <c r="AV1634" s="86"/>
    </row>
    <row r="1635" spans="27:64" x14ac:dyDescent="0.2">
      <c r="AA1635" s="86"/>
      <c r="AB1635" s="86"/>
      <c r="AC1635" s="86"/>
      <c r="AD1635" s="86"/>
      <c r="AE1635" s="86"/>
      <c r="AG1635" s="87"/>
      <c r="AN1635" s="86"/>
      <c r="AO1635" s="86"/>
      <c r="AP1635" s="86"/>
      <c r="AQ1635" s="86"/>
      <c r="AR1635" s="86"/>
      <c r="AS1635" s="86"/>
      <c r="AT1635" s="86"/>
      <c r="AU1635" s="86"/>
      <c r="AV1635" s="86"/>
      <c r="AX1635" s="86"/>
      <c r="AY1635" s="86"/>
      <c r="AZ1635" s="86"/>
      <c r="BA1635" s="86"/>
      <c r="BB1635" s="86"/>
      <c r="BC1635" s="86"/>
      <c r="BD1635" s="86"/>
      <c r="BE1635" s="86"/>
      <c r="BF1635" s="86"/>
      <c r="BG1635" s="86"/>
      <c r="BH1635" s="86"/>
      <c r="BI1635" s="86"/>
      <c r="BJ1635" s="86"/>
      <c r="BK1635" s="86"/>
      <c r="BL1635" s="86"/>
    </row>
    <row r="1636" spans="27:64" x14ac:dyDescent="0.2">
      <c r="AA1636" s="86"/>
      <c r="AB1636" s="86"/>
      <c r="AC1636" s="86"/>
      <c r="AD1636" s="86"/>
      <c r="AE1636" s="86"/>
      <c r="AG1636" s="87"/>
      <c r="AN1636" s="86"/>
      <c r="AO1636" s="86"/>
      <c r="AP1636" s="86"/>
      <c r="AQ1636" s="86"/>
      <c r="AR1636" s="86"/>
      <c r="AS1636" s="86"/>
      <c r="AT1636" s="86"/>
      <c r="AU1636" s="86"/>
      <c r="AV1636" s="86"/>
    </row>
    <row r="1637" spans="27:64" x14ac:dyDescent="0.2">
      <c r="AA1637" s="86"/>
      <c r="AB1637" s="86"/>
      <c r="AC1637" s="86"/>
      <c r="AD1637" s="86"/>
      <c r="AE1637" s="86"/>
      <c r="AG1637" s="87"/>
      <c r="AN1637" s="86"/>
      <c r="AO1637" s="86"/>
      <c r="AP1637" s="86"/>
      <c r="AQ1637" s="86"/>
      <c r="AR1637" s="86"/>
      <c r="AS1637" s="86"/>
      <c r="AT1637" s="86"/>
      <c r="AU1637" s="86"/>
      <c r="AV1637" s="86"/>
    </row>
    <row r="1638" spans="27:64" x14ac:dyDescent="0.2">
      <c r="AA1638" s="86"/>
      <c r="AB1638" s="86"/>
      <c r="AC1638" s="86"/>
      <c r="AD1638" s="86"/>
      <c r="AE1638" s="86"/>
      <c r="AG1638" s="87"/>
      <c r="AN1638" s="86"/>
      <c r="AO1638" s="86"/>
      <c r="AP1638" s="86"/>
      <c r="AQ1638" s="86"/>
      <c r="AR1638" s="86"/>
      <c r="AS1638" s="86"/>
      <c r="AT1638" s="86"/>
      <c r="AU1638" s="86"/>
    </row>
    <row r="1639" spans="27:64" x14ac:dyDescent="0.2">
      <c r="AA1639" s="86"/>
      <c r="AB1639" s="86"/>
      <c r="AC1639" s="86"/>
      <c r="AD1639" s="86"/>
      <c r="AE1639" s="86"/>
      <c r="AG1639" s="87"/>
      <c r="AN1639" s="86"/>
      <c r="AO1639" s="86"/>
      <c r="AP1639" s="86"/>
      <c r="AQ1639" s="86"/>
      <c r="AR1639" s="86"/>
      <c r="AS1639" s="86"/>
      <c r="AT1639" s="86"/>
      <c r="AU1639" s="86"/>
    </row>
    <row r="1640" spans="27:64" x14ac:dyDescent="0.2">
      <c r="AA1640" s="86"/>
      <c r="AB1640" s="86"/>
      <c r="AC1640" s="86"/>
      <c r="AD1640" s="86"/>
      <c r="AE1640" s="86"/>
      <c r="AG1640" s="87"/>
      <c r="AN1640" s="86"/>
      <c r="AO1640" s="86"/>
      <c r="AP1640" s="86"/>
      <c r="AQ1640" s="86"/>
      <c r="AR1640" s="86"/>
      <c r="AS1640" s="86"/>
      <c r="AT1640" s="86"/>
      <c r="AU1640" s="86"/>
    </row>
    <row r="1641" spans="27:64" x14ac:dyDescent="0.2">
      <c r="AA1641" s="86"/>
      <c r="AB1641" s="86"/>
      <c r="AC1641" s="86"/>
      <c r="AD1641" s="86"/>
      <c r="AE1641" s="86"/>
      <c r="AG1641" s="87"/>
      <c r="AN1641" s="86"/>
      <c r="AO1641" s="86"/>
      <c r="AP1641" s="86"/>
      <c r="AQ1641" s="86"/>
      <c r="AR1641" s="86"/>
      <c r="AS1641" s="86"/>
      <c r="AT1641" s="86"/>
      <c r="AU1641" s="86"/>
    </row>
    <row r="1642" spans="27:64" x14ac:dyDescent="0.2">
      <c r="AA1642" s="86"/>
      <c r="AB1642" s="86"/>
      <c r="AC1642" s="86"/>
      <c r="AD1642" s="86"/>
      <c r="AE1642" s="86"/>
      <c r="AG1642" s="87"/>
      <c r="AN1642" s="86"/>
      <c r="AO1642" s="86"/>
      <c r="AP1642" s="86"/>
      <c r="AQ1642" s="86"/>
      <c r="AR1642" s="86"/>
      <c r="AS1642" s="86"/>
      <c r="AT1642" s="86"/>
      <c r="AU1642" s="86"/>
    </row>
    <row r="1643" spans="27:64" x14ac:dyDescent="0.2">
      <c r="AA1643" s="86"/>
      <c r="AB1643" s="86"/>
      <c r="AC1643" s="86"/>
      <c r="AD1643" s="86"/>
      <c r="AE1643" s="86"/>
      <c r="AG1643" s="87"/>
      <c r="AN1643" s="86"/>
      <c r="AO1643" s="86"/>
      <c r="AP1643" s="86"/>
      <c r="AQ1643" s="86"/>
      <c r="AR1643" s="86"/>
      <c r="AS1643" s="86"/>
      <c r="AT1643" s="86"/>
      <c r="AU1643" s="86"/>
    </row>
    <row r="1644" spans="27:64" x14ac:dyDescent="0.2">
      <c r="AA1644" s="86"/>
      <c r="AB1644" s="86"/>
      <c r="AC1644" s="86"/>
      <c r="AD1644" s="86"/>
      <c r="AE1644" s="86"/>
      <c r="AG1644" s="87"/>
      <c r="AN1644" s="86"/>
      <c r="AO1644" s="86"/>
      <c r="AP1644" s="86"/>
      <c r="AQ1644" s="86"/>
      <c r="AR1644" s="86"/>
      <c r="AS1644" s="86"/>
      <c r="AT1644" s="86"/>
      <c r="AU1644" s="86"/>
    </row>
    <row r="1645" spans="27:64" x14ac:dyDescent="0.2">
      <c r="AA1645" s="86"/>
      <c r="AB1645" s="86"/>
      <c r="AC1645" s="86"/>
      <c r="AD1645" s="86"/>
      <c r="AE1645" s="86"/>
      <c r="AG1645" s="87"/>
      <c r="AN1645" s="86"/>
      <c r="AO1645" s="86"/>
      <c r="AP1645" s="86"/>
      <c r="AQ1645" s="86"/>
      <c r="AR1645" s="86"/>
      <c r="AS1645" s="86"/>
      <c r="AT1645" s="86"/>
      <c r="AU1645" s="86"/>
      <c r="AV1645" s="86"/>
    </row>
    <row r="1646" spans="27:64" x14ac:dyDescent="0.2">
      <c r="AA1646" s="86"/>
      <c r="AB1646" s="86"/>
      <c r="AC1646" s="86"/>
      <c r="AD1646" s="86"/>
      <c r="AE1646" s="86"/>
      <c r="AG1646" s="87"/>
      <c r="AN1646" s="86"/>
      <c r="AO1646" s="86"/>
      <c r="AP1646" s="86"/>
      <c r="AQ1646" s="86"/>
      <c r="AR1646" s="86"/>
      <c r="AS1646" s="86"/>
      <c r="AT1646" s="86"/>
      <c r="AU1646" s="86"/>
      <c r="AV1646" s="86"/>
      <c r="AW1646" s="86"/>
      <c r="AX1646" s="86"/>
      <c r="AY1646" s="86"/>
      <c r="AZ1646" s="86"/>
      <c r="BA1646" s="86"/>
      <c r="BB1646" s="86"/>
      <c r="BC1646" s="86"/>
      <c r="BD1646" s="86"/>
      <c r="BE1646" s="86"/>
      <c r="BF1646" s="86"/>
      <c r="BG1646" s="86"/>
      <c r="BH1646" s="86"/>
      <c r="BI1646" s="86"/>
      <c r="BJ1646" s="86"/>
      <c r="BK1646" s="86"/>
      <c r="BL1646" s="86"/>
    </row>
    <row r="1647" spans="27:64" x14ac:dyDescent="0.2">
      <c r="AA1647" s="86"/>
      <c r="AB1647" s="86"/>
      <c r="AC1647" s="86"/>
      <c r="AD1647" s="86"/>
      <c r="AE1647" s="86"/>
      <c r="AG1647" s="87"/>
      <c r="AN1647" s="86"/>
      <c r="AO1647" s="86"/>
      <c r="AP1647" s="86"/>
      <c r="AQ1647" s="86"/>
      <c r="AR1647" s="86"/>
      <c r="AS1647" s="86"/>
      <c r="AT1647" s="86"/>
      <c r="AU1647" s="86"/>
    </row>
    <row r="1648" spans="27:64" x14ac:dyDescent="0.2">
      <c r="AA1648" s="86"/>
      <c r="AB1648" s="86"/>
      <c r="AC1648" s="86"/>
      <c r="AD1648" s="86"/>
      <c r="AE1648" s="86"/>
      <c r="AG1648" s="87"/>
      <c r="AN1648" s="86"/>
      <c r="AO1648" s="86"/>
      <c r="AP1648" s="86"/>
      <c r="AQ1648" s="86"/>
      <c r="AR1648" s="86"/>
      <c r="AS1648" s="86"/>
      <c r="AT1648" s="86"/>
      <c r="AU1648" s="86"/>
    </row>
    <row r="1649" spans="27:64" x14ac:dyDescent="0.2">
      <c r="AA1649" s="86"/>
      <c r="AB1649" s="86"/>
      <c r="AC1649" s="86"/>
      <c r="AD1649" s="86"/>
      <c r="AE1649" s="86"/>
      <c r="AG1649" s="87"/>
      <c r="AN1649" s="86"/>
      <c r="AO1649" s="86"/>
      <c r="AP1649" s="86"/>
      <c r="AQ1649" s="86"/>
      <c r="AR1649" s="86"/>
      <c r="AS1649" s="86"/>
      <c r="AT1649" s="86"/>
      <c r="AU1649" s="86"/>
    </row>
    <row r="1650" spans="27:64" x14ac:dyDescent="0.2">
      <c r="AA1650" s="86"/>
      <c r="AB1650" s="86"/>
      <c r="AC1650" s="86"/>
      <c r="AD1650" s="86"/>
      <c r="AE1650" s="86"/>
      <c r="AG1650" s="87"/>
      <c r="AN1650" s="86"/>
      <c r="AO1650" s="86"/>
      <c r="AP1650" s="86"/>
      <c r="AQ1650" s="86"/>
      <c r="AR1650" s="86"/>
      <c r="AS1650" s="86"/>
      <c r="AT1650" s="86"/>
      <c r="AU1650" s="86"/>
    </row>
    <row r="1651" spans="27:64" x14ac:dyDescent="0.2">
      <c r="AA1651" s="86"/>
      <c r="AB1651" s="86"/>
      <c r="AC1651" s="86"/>
      <c r="AD1651" s="86"/>
      <c r="AE1651" s="86"/>
      <c r="AG1651" s="87"/>
      <c r="AN1651" s="86"/>
      <c r="AO1651" s="86"/>
      <c r="AP1651" s="86"/>
      <c r="AQ1651" s="86"/>
      <c r="AR1651" s="86"/>
      <c r="AS1651" s="86"/>
      <c r="AT1651" s="86"/>
      <c r="AU1651" s="86"/>
      <c r="AV1651" s="86"/>
      <c r="AW1651" s="86"/>
      <c r="AX1651" s="86"/>
      <c r="AY1651" s="86"/>
      <c r="AZ1651" s="86"/>
      <c r="BA1651" s="86"/>
      <c r="BB1651" s="86"/>
      <c r="BC1651" s="86"/>
      <c r="BD1651" s="86"/>
      <c r="BE1651" s="86"/>
      <c r="BF1651" s="86"/>
      <c r="BG1651" s="86"/>
      <c r="BH1651" s="86"/>
      <c r="BI1651" s="86"/>
      <c r="BJ1651" s="86"/>
      <c r="BK1651" s="86"/>
      <c r="BL1651" s="86"/>
    </row>
    <row r="1652" spans="27:64" x14ac:dyDescent="0.2">
      <c r="AA1652" s="86"/>
      <c r="AB1652" s="86"/>
      <c r="AC1652" s="86"/>
      <c r="AD1652" s="86"/>
      <c r="AE1652" s="86"/>
      <c r="AG1652" s="87"/>
      <c r="AN1652" s="86"/>
      <c r="AO1652" s="86"/>
      <c r="AP1652" s="86"/>
      <c r="AQ1652" s="86"/>
      <c r="AR1652" s="86"/>
      <c r="AS1652" s="86"/>
      <c r="AT1652" s="86"/>
      <c r="AU1652" s="86"/>
    </row>
    <row r="1653" spans="27:64" x14ac:dyDescent="0.2">
      <c r="AA1653" s="86"/>
      <c r="AB1653" s="86"/>
      <c r="AC1653" s="86"/>
      <c r="AD1653" s="86"/>
      <c r="AE1653" s="86"/>
      <c r="AG1653" s="87"/>
      <c r="AN1653" s="86"/>
      <c r="AO1653" s="86"/>
      <c r="AP1653" s="86"/>
      <c r="AQ1653" s="86"/>
      <c r="AR1653" s="86"/>
      <c r="AS1653" s="86"/>
      <c r="AT1653" s="86"/>
      <c r="AU1653" s="86"/>
    </row>
    <row r="1654" spans="27:64" x14ac:dyDescent="0.2">
      <c r="AA1654" s="86"/>
      <c r="AB1654" s="86"/>
      <c r="AC1654" s="86"/>
      <c r="AD1654" s="86"/>
      <c r="AE1654" s="86"/>
      <c r="AG1654" s="87"/>
      <c r="AN1654" s="86"/>
      <c r="AO1654" s="86"/>
      <c r="AP1654" s="86"/>
      <c r="AQ1654" s="86"/>
      <c r="AR1654" s="86"/>
      <c r="AS1654" s="86"/>
      <c r="AT1654" s="86"/>
      <c r="AU1654" s="86"/>
      <c r="AV1654" s="86"/>
      <c r="AX1654" s="86"/>
    </row>
    <row r="1655" spans="27:64" x14ac:dyDescent="0.2">
      <c r="AA1655" s="86"/>
      <c r="AB1655" s="86"/>
      <c r="AC1655" s="86"/>
      <c r="AD1655" s="86"/>
      <c r="AE1655" s="86"/>
      <c r="AG1655" s="87"/>
      <c r="AN1655" s="86"/>
      <c r="AO1655" s="86"/>
      <c r="AP1655" s="86"/>
      <c r="AQ1655" s="86"/>
      <c r="AR1655" s="86"/>
      <c r="AS1655" s="86"/>
      <c r="AT1655" s="86"/>
      <c r="AU1655" s="86"/>
      <c r="AV1655" s="86"/>
      <c r="AX1655" s="86"/>
      <c r="AY1655" s="86"/>
      <c r="AZ1655" s="86"/>
      <c r="BA1655" s="86"/>
      <c r="BB1655" s="86"/>
      <c r="BC1655" s="86"/>
      <c r="BD1655" s="86"/>
      <c r="BE1655" s="86"/>
      <c r="BF1655" s="86"/>
      <c r="BG1655" s="86"/>
      <c r="BH1655" s="86"/>
      <c r="BI1655" s="86"/>
      <c r="BJ1655" s="86"/>
      <c r="BK1655" s="86"/>
      <c r="BL1655" s="86"/>
    </row>
    <row r="1656" spans="27:64" x14ac:dyDescent="0.2">
      <c r="AA1656" s="86"/>
      <c r="AB1656" s="86"/>
      <c r="AC1656" s="86"/>
      <c r="AD1656" s="86"/>
      <c r="AE1656" s="86"/>
      <c r="AG1656" s="87"/>
      <c r="AN1656" s="86"/>
      <c r="AO1656" s="86"/>
      <c r="AP1656" s="86"/>
      <c r="AQ1656" s="86"/>
      <c r="AR1656" s="86"/>
      <c r="AS1656" s="86"/>
      <c r="AT1656" s="86"/>
      <c r="AU1656" s="86"/>
      <c r="AV1656" s="86"/>
      <c r="AW1656" s="86"/>
      <c r="AX1656" s="86"/>
      <c r="AY1656" s="86"/>
      <c r="AZ1656" s="86"/>
      <c r="BA1656" s="86"/>
      <c r="BB1656" s="86"/>
      <c r="BC1656" s="86"/>
      <c r="BD1656" s="86"/>
      <c r="BE1656" s="86"/>
      <c r="BF1656" s="86"/>
      <c r="BG1656" s="86"/>
      <c r="BH1656" s="86"/>
      <c r="BI1656" s="86"/>
      <c r="BJ1656" s="86"/>
      <c r="BK1656" s="86"/>
      <c r="BL1656" s="86"/>
    </row>
    <row r="1657" spans="27:64" x14ac:dyDescent="0.2">
      <c r="AA1657" s="86"/>
      <c r="AB1657" s="86"/>
      <c r="AC1657" s="86"/>
      <c r="AD1657" s="86"/>
      <c r="AE1657" s="86"/>
      <c r="AG1657" s="87"/>
      <c r="AN1657" s="86"/>
      <c r="AO1657" s="86"/>
      <c r="AP1657" s="86"/>
      <c r="AQ1657" s="86"/>
      <c r="AR1657" s="86"/>
      <c r="AS1657" s="86"/>
      <c r="AT1657" s="86"/>
      <c r="AU1657" s="86"/>
      <c r="AV1657" s="86"/>
    </row>
    <row r="1658" spans="27:64" x14ac:dyDescent="0.2">
      <c r="AA1658" s="86"/>
      <c r="AB1658" s="86"/>
      <c r="AC1658" s="86"/>
      <c r="AD1658" s="86"/>
      <c r="AE1658" s="86"/>
      <c r="AG1658" s="87"/>
      <c r="AN1658" s="86"/>
      <c r="AO1658" s="86"/>
      <c r="AP1658" s="86"/>
      <c r="AQ1658" s="86"/>
      <c r="AR1658" s="86"/>
      <c r="AS1658" s="86"/>
      <c r="AT1658" s="86"/>
      <c r="AU1658" s="86"/>
    </row>
    <row r="1659" spans="27:64" x14ac:dyDescent="0.2">
      <c r="AA1659" s="86"/>
      <c r="AB1659" s="86"/>
      <c r="AC1659" s="86"/>
      <c r="AD1659" s="86"/>
      <c r="AE1659" s="86"/>
      <c r="AG1659" s="87"/>
      <c r="AN1659" s="86"/>
      <c r="AO1659" s="86"/>
      <c r="AP1659" s="86"/>
      <c r="AQ1659" s="86"/>
      <c r="AR1659" s="86"/>
      <c r="AS1659" s="86"/>
      <c r="AT1659" s="86"/>
      <c r="AU1659" s="86"/>
      <c r="AV1659" s="86"/>
    </row>
    <row r="1660" spans="27:64" x14ac:dyDescent="0.2">
      <c r="AA1660" s="86"/>
      <c r="AB1660" s="86"/>
      <c r="AC1660" s="86"/>
      <c r="AD1660" s="86"/>
      <c r="AE1660" s="86"/>
      <c r="AG1660" s="87"/>
      <c r="AN1660" s="86"/>
      <c r="AO1660" s="86"/>
      <c r="AP1660" s="86"/>
      <c r="AQ1660" s="86"/>
      <c r="AR1660" s="86"/>
      <c r="AS1660" s="86"/>
      <c r="AT1660" s="86"/>
      <c r="AU1660" s="86"/>
      <c r="AV1660" s="86"/>
    </row>
    <row r="1661" spans="27:64" x14ac:dyDescent="0.2">
      <c r="AA1661" s="86"/>
      <c r="AB1661" s="86"/>
      <c r="AC1661" s="86"/>
      <c r="AD1661" s="86"/>
      <c r="AE1661" s="86"/>
      <c r="AG1661" s="87"/>
      <c r="AN1661" s="86"/>
      <c r="AO1661" s="86"/>
      <c r="AP1661" s="86"/>
      <c r="AQ1661" s="86"/>
      <c r="AR1661" s="86"/>
      <c r="AS1661" s="86"/>
      <c r="AT1661" s="86"/>
      <c r="AU1661" s="86"/>
    </row>
    <row r="1662" spans="27:64" x14ac:dyDescent="0.2">
      <c r="AA1662" s="86"/>
      <c r="AB1662" s="86"/>
      <c r="AC1662" s="86"/>
      <c r="AD1662" s="86"/>
      <c r="AE1662" s="86"/>
      <c r="AG1662" s="87"/>
      <c r="AN1662" s="86"/>
      <c r="AO1662" s="86"/>
      <c r="AP1662" s="86"/>
      <c r="AQ1662" s="86"/>
      <c r="AR1662" s="86"/>
      <c r="AS1662" s="86"/>
      <c r="AT1662" s="86"/>
      <c r="AU1662" s="86"/>
      <c r="AV1662" s="86"/>
      <c r="AX1662" s="86"/>
    </row>
    <row r="1663" spans="27:64" x14ac:dyDescent="0.2">
      <c r="AA1663" s="86"/>
      <c r="AB1663" s="86"/>
      <c r="AC1663" s="86"/>
      <c r="AD1663" s="86"/>
      <c r="AE1663" s="86"/>
      <c r="AG1663" s="87"/>
      <c r="AN1663" s="86"/>
      <c r="AO1663" s="86"/>
      <c r="AP1663" s="86"/>
      <c r="AQ1663" s="86"/>
      <c r="AR1663" s="86"/>
      <c r="AS1663" s="86"/>
      <c r="AT1663" s="86"/>
      <c r="AU1663" s="86"/>
    </row>
    <row r="1664" spans="27:64" x14ac:dyDescent="0.2">
      <c r="AA1664" s="86"/>
      <c r="AB1664" s="86"/>
      <c r="AC1664" s="86"/>
      <c r="AD1664" s="86"/>
      <c r="AE1664" s="86"/>
      <c r="AG1664" s="87"/>
      <c r="AN1664" s="86"/>
      <c r="AO1664" s="86"/>
      <c r="AP1664" s="86"/>
      <c r="AQ1664" s="86"/>
      <c r="AR1664" s="86"/>
      <c r="AS1664" s="86"/>
      <c r="AT1664" s="86"/>
      <c r="AU1664" s="86"/>
    </row>
    <row r="1665" spans="27:64" x14ac:dyDescent="0.2">
      <c r="AA1665" s="86"/>
      <c r="AB1665" s="86"/>
      <c r="AC1665" s="86"/>
      <c r="AD1665" s="86"/>
      <c r="AE1665" s="86"/>
      <c r="AG1665" s="87"/>
      <c r="AN1665" s="86"/>
      <c r="AO1665" s="86"/>
      <c r="AP1665" s="86"/>
      <c r="AQ1665" s="86"/>
      <c r="AR1665" s="86"/>
      <c r="AS1665" s="86"/>
      <c r="AT1665" s="86"/>
      <c r="AU1665" s="86"/>
    </row>
    <row r="1666" spans="27:64" x14ac:dyDescent="0.2">
      <c r="AA1666" s="86"/>
      <c r="AB1666" s="86"/>
      <c r="AC1666" s="86"/>
      <c r="AD1666" s="86"/>
      <c r="AE1666" s="86"/>
      <c r="AG1666" s="87"/>
      <c r="AN1666" s="86"/>
      <c r="AO1666" s="86"/>
      <c r="AP1666" s="86"/>
      <c r="AQ1666" s="86"/>
      <c r="AR1666" s="86"/>
      <c r="AS1666" s="86"/>
      <c r="AT1666" s="86"/>
      <c r="AU1666" s="86"/>
      <c r="AV1666" s="86"/>
      <c r="AX1666" s="86"/>
    </row>
    <row r="1667" spans="27:64" x14ac:dyDescent="0.2">
      <c r="AA1667" s="86"/>
      <c r="AB1667" s="86"/>
      <c r="AC1667" s="86"/>
      <c r="AD1667" s="86"/>
      <c r="AE1667" s="86"/>
      <c r="AG1667" s="87"/>
      <c r="AN1667" s="86"/>
      <c r="AO1667" s="86"/>
      <c r="AP1667" s="86"/>
      <c r="AQ1667" s="86"/>
      <c r="AR1667" s="86"/>
      <c r="AS1667" s="86"/>
      <c r="AT1667" s="86"/>
      <c r="AU1667" s="86"/>
      <c r="AV1667" s="86"/>
    </row>
    <row r="1668" spans="27:64" x14ac:dyDescent="0.2">
      <c r="AA1668" s="86"/>
      <c r="AB1668" s="86"/>
      <c r="AC1668" s="86"/>
      <c r="AD1668" s="86"/>
      <c r="AE1668" s="86"/>
      <c r="AG1668" s="87"/>
      <c r="AN1668" s="86"/>
      <c r="AO1668" s="86"/>
      <c r="AP1668" s="86"/>
      <c r="AQ1668" s="86"/>
      <c r="AR1668" s="86"/>
      <c r="AS1668" s="86"/>
      <c r="AT1668" s="86"/>
      <c r="AU1668" s="86"/>
      <c r="AV1668" s="86"/>
      <c r="AW1668" s="86"/>
      <c r="AX1668" s="86"/>
      <c r="AY1668" s="86"/>
      <c r="AZ1668" s="86"/>
      <c r="BA1668" s="86"/>
      <c r="BB1668" s="86"/>
      <c r="BC1668" s="86"/>
      <c r="BD1668" s="86"/>
      <c r="BE1668" s="86"/>
      <c r="BF1668" s="86"/>
      <c r="BG1668" s="86"/>
      <c r="BH1668" s="86"/>
      <c r="BI1668" s="86"/>
      <c r="BJ1668" s="86"/>
      <c r="BK1668" s="86"/>
      <c r="BL1668" s="86"/>
    </row>
    <row r="1669" spans="27:64" x14ac:dyDescent="0.2">
      <c r="AA1669" s="86"/>
      <c r="AB1669" s="86"/>
      <c r="AC1669" s="86"/>
      <c r="AD1669" s="86"/>
      <c r="AE1669" s="86"/>
      <c r="AG1669" s="87"/>
      <c r="AN1669" s="86"/>
      <c r="AO1669" s="86"/>
      <c r="AP1669" s="86"/>
      <c r="AQ1669" s="86"/>
      <c r="AR1669" s="86"/>
      <c r="AS1669" s="86"/>
      <c r="AT1669" s="86"/>
      <c r="AU1669" s="86"/>
      <c r="AV1669" s="86"/>
      <c r="AW1669" s="86"/>
      <c r="AX1669" s="86"/>
      <c r="AY1669" s="86"/>
      <c r="AZ1669" s="86"/>
      <c r="BA1669" s="86"/>
      <c r="BB1669" s="86"/>
      <c r="BC1669" s="86"/>
      <c r="BD1669" s="86"/>
      <c r="BE1669" s="86"/>
      <c r="BF1669" s="86"/>
      <c r="BG1669" s="86"/>
      <c r="BH1669" s="86"/>
      <c r="BI1669" s="86"/>
      <c r="BJ1669" s="86"/>
      <c r="BK1669" s="86"/>
      <c r="BL1669" s="86"/>
    </row>
    <row r="1670" spans="27:64" x14ac:dyDescent="0.2">
      <c r="AA1670" s="86"/>
      <c r="AB1670" s="86"/>
      <c r="AC1670" s="86"/>
      <c r="AD1670" s="86"/>
      <c r="AE1670" s="86"/>
      <c r="AG1670" s="87"/>
      <c r="AN1670" s="86"/>
      <c r="AO1670" s="86"/>
      <c r="AP1670" s="86"/>
      <c r="AQ1670" s="86"/>
      <c r="AR1670" s="86"/>
      <c r="AS1670" s="86"/>
      <c r="AT1670" s="86"/>
      <c r="AU1670" s="86"/>
      <c r="AV1670" s="86"/>
      <c r="AW1670" s="86"/>
      <c r="AX1670" s="86"/>
      <c r="AY1670" s="86"/>
      <c r="AZ1670" s="86"/>
      <c r="BA1670" s="86"/>
      <c r="BB1670" s="86"/>
      <c r="BC1670" s="86"/>
      <c r="BD1670" s="86"/>
      <c r="BE1670" s="86"/>
      <c r="BF1670" s="86"/>
      <c r="BG1670" s="86"/>
      <c r="BH1670" s="86"/>
      <c r="BI1670" s="86"/>
      <c r="BJ1670" s="86"/>
      <c r="BK1670" s="86"/>
      <c r="BL1670" s="86"/>
    </row>
    <row r="1671" spans="27:64" x14ac:dyDescent="0.2">
      <c r="AA1671" s="86"/>
      <c r="AB1671" s="86"/>
      <c r="AC1671" s="86"/>
      <c r="AD1671" s="86"/>
      <c r="AE1671" s="86"/>
      <c r="AG1671" s="87"/>
      <c r="AN1671" s="86"/>
      <c r="AO1671" s="86"/>
      <c r="AP1671" s="86"/>
      <c r="AQ1671" s="86"/>
      <c r="AR1671" s="86"/>
      <c r="AS1671" s="86"/>
      <c r="AT1671" s="86"/>
      <c r="AU1671" s="86"/>
      <c r="AV1671" s="86"/>
      <c r="AW1671" s="86"/>
      <c r="AX1671" s="86"/>
      <c r="AY1671" s="86"/>
      <c r="AZ1671" s="86"/>
      <c r="BA1671" s="86"/>
      <c r="BB1671" s="86"/>
      <c r="BC1671" s="86"/>
      <c r="BD1671" s="86"/>
      <c r="BE1671" s="86"/>
      <c r="BF1671" s="86"/>
      <c r="BG1671" s="86"/>
      <c r="BH1671" s="86"/>
      <c r="BI1671" s="86"/>
      <c r="BJ1671" s="86"/>
      <c r="BK1671" s="86"/>
      <c r="BL1671" s="86"/>
    </row>
    <row r="1672" spans="27:64" x14ac:dyDescent="0.2">
      <c r="AA1672" s="86"/>
      <c r="AB1672" s="86"/>
      <c r="AC1672" s="86"/>
      <c r="AD1672" s="86"/>
      <c r="AE1672" s="86"/>
      <c r="AG1672" s="87"/>
      <c r="AN1672" s="86"/>
      <c r="AO1672" s="86"/>
      <c r="AP1672" s="86"/>
      <c r="AQ1672" s="86"/>
      <c r="AR1672" s="86"/>
      <c r="AS1672" s="86"/>
      <c r="AT1672" s="86"/>
      <c r="AU1672" s="86"/>
      <c r="AV1672" s="86"/>
      <c r="AX1672" s="86"/>
    </row>
    <row r="1673" spans="27:64" x14ac:dyDescent="0.2">
      <c r="AA1673" s="86"/>
      <c r="AB1673" s="86"/>
      <c r="AC1673" s="86"/>
      <c r="AD1673" s="86"/>
      <c r="AE1673" s="86"/>
      <c r="AG1673" s="87"/>
      <c r="AN1673" s="86"/>
      <c r="AO1673" s="86"/>
      <c r="AP1673" s="86"/>
      <c r="AQ1673" s="86"/>
      <c r="AR1673" s="86"/>
      <c r="AS1673" s="86"/>
      <c r="AT1673" s="86"/>
      <c r="AU1673" s="86"/>
      <c r="AV1673" s="86"/>
      <c r="AW1673" s="86"/>
      <c r="AX1673" s="86"/>
      <c r="AY1673" s="86"/>
      <c r="AZ1673" s="86"/>
      <c r="BA1673" s="86"/>
      <c r="BB1673" s="86"/>
      <c r="BC1673" s="86"/>
      <c r="BD1673" s="86"/>
      <c r="BE1673" s="86"/>
      <c r="BF1673" s="86"/>
      <c r="BG1673" s="86"/>
      <c r="BH1673" s="86"/>
      <c r="BI1673" s="86"/>
      <c r="BJ1673" s="86"/>
      <c r="BK1673" s="86"/>
      <c r="BL1673" s="86"/>
    </row>
    <row r="1674" spans="27:64" x14ac:dyDescent="0.2">
      <c r="AA1674" s="86"/>
      <c r="AB1674" s="86"/>
      <c r="AC1674" s="86"/>
      <c r="AD1674" s="86"/>
      <c r="AE1674" s="86"/>
      <c r="AG1674" s="87"/>
      <c r="AN1674" s="86"/>
      <c r="AO1674" s="86"/>
      <c r="AP1674" s="86"/>
      <c r="AQ1674" s="86"/>
      <c r="AR1674" s="86"/>
      <c r="AS1674" s="86"/>
      <c r="AT1674" s="86"/>
      <c r="AU1674" s="86"/>
      <c r="AV1674" s="86"/>
      <c r="AW1674" s="86"/>
      <c r="AX1674" s="86"/>
      <c r="AY1674" s="86"/>
      <c r="AZ1674" s="86"/>
      <c r="BA1674" s="86"/>
      <c r="BB1674" s="86"/>
      <c r="BC1674" s="86"/>
      <c r="BD1674" s="86"/>
      <c r="BE1674" s="86"/>
      <c r="BF1674" s="86"/>
      <c r="BG1674" s="86"/>
      <c r="BH1674" s="86"/>
      <c r="BI1674" s="86"/>
      <c r="BJ1674" s="86"/>
      <c r="BK1674" s="86"/>
      <c r="BL1674" s="86"/>
    </row>
    <row r="1675" spans="27:64" x14ac:dyDescent="0.2">
      <c r="AA1675" s="86"/>
      <c r="AB1675" s="86"/>
      <c r="AC1675" s="86"/>
      <c r="AD1675" s="86"/>
      <c r="AE1675" s="86"/>
      <c r="AG1675" s="87"/>
      <c r="AN1675" s="86"/>
      <c r="AO1675" s="86"/>
      <c r="AP1675" s="86"/>
      <c r="AQ1675" s="86"/>
      <c r="AR1675" s="86"/>
      <c r="AS1675" s="86"/>
      <c r="AT1675" s="86"/>
      <c r="AU1675" s="86"/>
      <c r="AV1675" s="86"/>
      <c r="AX1675" s="86"/>
    </row>
    <row r="1676" spans="27:64" x14ac:dyDescent="0.2">
      <c r="AA1676" s="86"/>
      <c r="AB1676" s="86"/>
      <c r="AC1676" s="86"/>
      <c r="AD1676" s="86"/>
      <c r="AE1676" s="86"/>
      <c r="AG1676" s="87"/>
      <c r="AN1676" s="86"/>
      <c r="AO1676" s="86"/>
      <c r="AP1676" s="86"/>
      <c r="AQ1676" s="86"/>
      <c r="AR1676" s="86"/>
      <c r="AS1676" s="86"/>
      <c r="AT1676" s="86"/>
      <c r="AU1676" s="86"/>
      <c r="AV1676" s="86"/>
      <c r="AX1676" s="86"/>
    </row>
    <row r="1677" spans="27:64" x14ac:dyDescent="0.2">
      <c r="AA1677" s="86"/>
      <c r="AB1677" s="86"/>
      <c r="AC1677" s="86"/>
      <c r="AD1677" s="86"/>
      <c r="AE1677" s="86"/>
      <c r="AG1677" s="87"/>
      <c r="AN1677" s="86"/>
      <c r="AO1677" s="86"/>
      <c r="AP1677" s="86"/>
      <c r="AQ1677" s="86"/>
      <c r="AR1677" s="86"/>
      <c r="AS1677" s="86"/>
      <c r="AT1677" s="86"/>
      <c r="AU1677" s="86"/>
      <c r="AV1677" s="86"/>
      <c r="AX1677" s="86"/>
      <c r="AY1677" s="86"/>
      <c r="AZ1677" s="86"/>
      <c r="BA1677" s="86"/>
      <c r="BB1677" s="86"/>
      <c r="BC1677" s="86"/>
      <c r="BD1677" s="86"/>
      <c r="BE1677" s="86"/>
      <c r="BF1677" s="86"/>
      <c r="BG1677" s="86"/>
      <c r="BH1677" s="86"/>
      <c r="BI1677" s="86"/>
      <c r="BJ1677" s="86"/>
      <c r="BK1677" s="86"/>
      <c r="BL1677" s="86"/>
    </row>
    <row r="1678" spans="27:64" x14ac:dyDescent="0.2">
      <c r="AA1678" s="86"/>
      <c r="AB1678" s="86"/>
      <c r="AC1678" s="86"/>
      <c r="AD1678" s="86"/>
      <c r="AE1678" s="86"/>
      <c r="AG1678" s="87"/>
      <c r="AN1678" s="86"/>
      <c r="AO1678" s="86"/>
      <c r="AP1678" s="86"/>
      <c r="AQ1678" s="86"/>
      <c r="AR1678" s="86"/>
      <c r="AS1678" s="86"/>
      <c r="AT1678" s="86"/>
      <c r="AU1678" s="86"/>
      <c r="AV1678" s="86"/>
      <c r="AW1678" s="86"/>
      <c r="AX1678" s="86"/>
      <c r="AY1678" s="86"/>
      <c r="AZ1678" s="86"/>
      <c r="BA1678" s="86"/>
      <c r="BB1678" s="86"/>
      <c r="BC1678" s="86"/>
      <c r="BD1678" s="86"/>
      <c r="BE1678" s="86"/>
      <c r="BF1678" s="86"/>
      <c r="BG1678" s="86"/>
      <c r="BH1678" s="86"/>
      <c r="BI1678" s="86"/>
      <c r="BJ1678" s="86"/>
      <c r="BK1678" s="86"/>
      <c r="BL1678" s="86"/>
    </row>
    <row r="1679" spans="27:64" x14ac:dyDescent="0.2">
      <c r="AA1679" s="86"/>
      <c r="AB1679" s="86"/>
      <c r="AC1679" s="86"/>
      <c r="AD1679" s="86"/>
      <c r="AE1679" s="86"/>
      <c r="AG1679" s="87"/>
      <c r="AN1679" s="86"/>
      <c r="AO1679" s="86"/>
      <c r="AP1679" s="86"/>
      <c r="AQ1679" s="86"/>
      <c r="AR1679" s="86"/>
      <c r="AS1679" s="86"/>
      <c r="AT1679" s="86"/>
      <c r="AU1679" s="86"/>
      <c r="AV1679" s="86"/>
      <c r="AW1679" s="86"/>
      <c r="AX1679" s="86"/>
      <c r="AY1679" s="86"/>
      <c r="AZ1679" s="86"/>
      <c r="BA1679" s="86"/>
      <c r="BB1679" s="86"/>
      <c r="BC1679" s="86"/>
      <c r="BD1679" s="86"/>
      <c r="BE1679" s="86"/>
      <c r="BF1679" s="86"/>
      <c r="BG1679" s="86"/>
      <c r="BH1679" s="86"/>
      <c r="BI1679" s="86"/>
      <c r="BJ1679" s="86"/>
      <c r="BK1679" s="86"/>
      <c r="BL1679" s="86"/>
    </row>
    <row r="1680" spans="27:64" x14ac:dyDescent="0.2">
      <c r="AA1680" s="86"/>
      <c r="AB1680" s="86"/>
      <c r="AC1680" s="86"/>
      <c r="AD1680" s="86"/>
      <c r="AE1680" s="86"/>
      <c r="AG1680" s="87"/>
      <c r="AN1680" s="86"/>
      <c r="AO1680" s="86"/>
      <c r="AP1680" s="86"/>
      <c r="AQ1680" s="86"/>
      <c r="AR1680" s="86"/>
      <c r="AS1680" s="86"/>
      <c r="AT1680" s="86"/>
      <c r="AU1680" s="86"/>
      <c r="AV1680" s="86"/>
    </row>
    <row r="1681" spans="27:64" x14ac:dyDescent="0.2">
      <c r="AA1681" s="86"/>
      <c r="AB1681" s="86"/>
      <c r="AC1681" s="86"/>
      <c r="AD1681" s="86"/>
      <c r="AE1681" s="86"/>
      <c r="AG1681" s="87"/>
      <c r="AN1681" s="86"/>
      <c r="AO1681" s="86"/>
      <c r="AP1681" s="86"/>
      <c r="AQ1681" s="86"/>
      <c r="AR1681" s="86"/>
      <c r="AS1681" s="86"/>
      <c r="AT1681" s="86"/>
      <c r="AU1681" s="86"/>
      <c r="AV1681" s="86"/>
    </row>
    <row r="1682" spans="27:64" x14ac:dyDescent="0.2">
      <c r="AA1682" s="86"/>
      <c r="AB1682" s="86"/>
      <c r="AC1682" s="86"/>
      <c r="AD1682" s="86"/>
      <c r="AE1682" s="86"/>
      <c r="AG1682" s="87"/>
      <c r="AN1682" s="86"/>
      <c r="AO1682" s="86"/>
      <c r="AP1682" s="86"/>
      <c r="AQ1682" s="86"/>
      <c r="AR1682" s="86"/>
      <c r="AS1682" s="86"/>
      <c r="AT1682" s="86"/>
      <c r="AU1682" s="86"/>
      <c r="AV1682" s="86"/>
    </row>
    <row r="1683" spans="27:64" x14ac:dyDescent="0.2">
      <c r="AA1683" s="86"/>
      <c r="AB1683" s="86"/>
      <c r="AC1683" s="86"/>
      <c r="AD1683" s="86"/>
      <c r="AE1683" s="86"/>
      <c r="AG1683" s="87"/>
      <c r="AN1683" s="86"/>
      <c r="AO1683" s="86"/>
      <c r="AP1683" s="86"/>
      <c r="AQ1683" s="86"/>
      <c r="AR1683" s="86"/>
      <c r="AS1683" s="86"/>
      <c r="AT1683" s="86"/>
      <c r="AU1683" s="86"/>
      <c r="AV1683" s="86"/>
      <c r="AX1683" s="86"/>
    </row>
    <row r="1684" spans="27:64" x14ac:dyDescent="0.2">
      <c r="AA1684" s="86"/>
      <c r="AB1684" s="86"/>
      <c r="AC1684" s="86"/>
      <c r="AD1684" s="86"/>
      <c r="AE1684" s="86"/>
      <c r="AG1684" s="87"/>
      <c r="AN1684" s="86"/>
      <c r="AO1684" s="86"/>
      <c r="AP1684" s="86"/>
      <c r="AQ1684" s="86"/>
      <c r="AR1684" s="86"/>
      <c r="AS1684" s="86"/>
      <c r="AT1684" s="86"/>
      <c r="AU1684" s="86"/>
      <c r="AV1684" s="86"/>
      <c r="AW1684" s="86"/>
      <c r="AX1684" s="86"/>
      <c r="AY1684" s="86"/>
      <c r="AZ1684" s="86"/>
      <c r="BA1684" s="86"/>
      <c r="BB1684" s="86"/>
      <c r="BC1684" s="86"/>
      <c r="BD1684" s="86"/>
      <c r="BE1684" s="86"/>
      <c r="BF1684" s="86"/>
      <c r="BG1684" s="86"/>
      <c r="BH1684" s="86"/>
      <c r="BI1684" s="86"/>
      <c r="BJ1684" s="86"/>
      <c r="BK1684" s="86"/>
      <c r="BL1684" s="86"/>
    </row>
    <row r="1685" spans="27:64" x14ac:dyDescent="0.2">
      <c r="AA1685" s="86"/>
      <c r="AB1685" s="86"/>
      <c r="AC1685" s="86"/>
      <c r="AD1685" s="86"/>
      <c r="AE1685" s="86"/>
      <c r="AG1685" s="87"/>
      <c r="AN1685" s="86"/>
      <c r="AO1685" s="86"/>
      <c r="AP1685" s="86"/>
      <c r="AQ1685" s="86"/>
      <c r="AR1685" s="86"/>
      <c r="AS1685" s="86"/>
      <c r="AT1685" s="86"/>
      <c r="AU1685" s="86"/>
      <c r="AV1685" s="86"/>
      <c r="AW1685" s="86"/>
      <c r="AX1685" s="86"/>
      <c r="AY1685" s="86"/>
      <c r="AZ1685" s="86"/>
      <c r="BA1685" s="86"/>
      <c r="BB1685" s="86"/>
      <c r="BC1685" s="86"/>
      <c r="BD1685" s="86"/>
      <c r="BE1685" s="86"/>
      <c r="BF1685" s="86"/>
      <c r="BG1685" s="86"/>
      <c r="BH1685" s="86"/>
      <c r="BI1685" s="86"/>
      <c r="BJ1685" s="86"/>
      <c r="BK1685" s="86"/>
      <c r="BL1685" s="86"/>
    </row>
    <row r="1686" spans="27:64" x14ac:dyDescent="0.2">
      <c r="AA1686" s="86"/>
      <c r="AB1686" s="86"/>
      <c r="AC1686" s="86"/>
      <c r="AD1686" s="86"/>
      <c r="AE1686" s="86"/>
      <c r="AG1686" s="87"/>
      <c r="AN1686" s="86"/>
      <c r="AO1686" s="86"/>
      <c r="AP1686" s="86"/>
      <c r="AQ1686" s="86"/>
      <c r="AR1686" s="86"/>
      <c r="AS1686" s="86"/>
      <c r="AT1686" s="86"/>
      <c r="AU1686" s="86"/>
    </row>
    <row r="1687" spans="27:64" x14ac:dyDescent="0.2">
      <c r="AA1687" s="86"/>
      <c r="AB1687" s="86"/>
      <c r="AC1687" s="86"/>
      <c r="AD1687" s="86"/>
      <c r="AE1687" s="86"/>
      <c r="AG1687" s="87"/>
      <c r="AN1687" s="86"/>
      <c r="AO1687" s="86"/>
      <c r="AP1687" s="86"/>
      <c r="AQ1687" s="86"/>
      <c r="AR1687" s="86"/>
      <c r="AS1687" s="86"/>
      <c r="AT1687" s="86"/>
      <c r="AU1687" s="86"/>
      <c r="AV1687" s="86"/>
      <c r="AX1687" s="86"/>
    </row>
    <row r="1688" spans="27:64" x14ac:dyDescent="0.2">
      <c r="AA1688" s="86"/>
      <c r="AB1688" s="86"/>
      <c r="AC1688" s="86"/>
      <c r="AD1688" s="86"/>
      <c r="AE1688" s="86"/>
      <c r="AG1688" s="87"/>
      <c r="AN1688" s="86"/>
      <c r="AO1688" s="86"/>
      <c r="AP1688" s="86"/>
      <c r="AQ1688" s="86"/>
      <c r="AR1688" s="86"/>
      <c r="AS1688" s="86"/>
      <c r="AT1688" s="86"/>
      <c r="AU1688" s="86"/>
      <c r="AV1688" s="86"/>
    </row>
    <row r="1689" spans="27:64" x14ac:dyDescent="0.2">
      <c r="AA1689" s="86"/>
      <c r="AB1689" s="86"/>
      <c r="AC1689" s="86"/>
      <c r="AD1689" s="86"/>
      <c r="AE1689" s="86"/>
      <c r="AG1689" s="87"/>
      <c r="AN1689" s="86"/>
      <c r="AO1689" s="86"/>
      <c r="AP1689" s="86"/>
      <c r="AQ1689" s="86"/>
      <c r="AR1689" s="86"/>
      <c r="AS1689" s="86"/>
      <c r="AT1689" s="86"/>
      <c r="AU1689" s="86"/>
      <c r="AV1689" s="86"/>
    </row>
    <row r="1690" spans="27:64" x14ac:dyDescent="0.2">
      <c r="AA1690" s="86"/>
      <c r="AB1690" s="86"/>
      <c r="AC1690" s="86"/>
      <c r="AD1690" s="86"/>
      <c r="AE1690" s="86"/>
      <c r="AG1690" s="87"/>
      <c r="AN1690" s="86"/>
      <c r="AO1690" s="86"/>
      <c r="AP1690" s="86"/>
      <c r="AQ1690" s="86"/>
      <c r="AR1690" s="86"/>
      <c r="AS1690" s="86"/>
      <c r="AT1690" s="86"/>
      <c r="AU1690" s="86"/>
    </row>
    <row r="1691" spans="27:64" x14ac:dyDescent="0.2">
      <c r="AA1691" s="86"/>
      <c r="AB1691" s="86"/>
      <c r="AC1691" s="86"/>
      <c r="AD1691" s="86"/>
      <c r="AE1691" s="86"/>
      <c r="AG1691" s="87"/>
      <c r="AN1691" s="86"/>
      <c r="AO1691" s="86"/>
      <c r="AP1691" s="86"/>
      <c r="AQ1691" s="86"/>
      <c r="AR1691" s="86"/>
      <c r="AS1691" s="86"/>
      <c r="AT1691" s="86"/>
      <c r="AU1691" s="86"/>
    </row>
    <row r="1692" spans="27:64" x14ac:dyDescent="0.2">
      <c r="AA1692" s="86"/>
      <c r="AB1692" s="86"/>
      <c r="AC1692" s="86"/>
      <c r="AD1692" s="86"/>
      <c r="AE1692" s="86"/>
      <c r="AG1692" s="87"/>
      <c r="AN1692" s="86"/>
      <c r="AO1692" s="86"/>
      <c r="AP1692" s="86"/>
      <c r="AQ1692" s="86"/>
      <c r="AR1692" s="86"/>
      <c r="AS1692" s="86"/>
      <c r="AT1692" s="86"/>
      <c r="AU1692" s="86"/>
    </row>
    <row r="1693" spans="27:64" x14ac:dyDescent="0.2">
      <c r="AA1693" s="86"/>
      <c r="AB1693" s="86"/>
      <c r="AC1693" s="86"/>
      <c r="AD1693" s="86"/>
      <c r="AE1693" s="86"/>
      <c r="AG1693" s="87"/>
      <c r="AN1693" s="86"/>
      <c r="AO1693" s="86"/>
      <c r="AP1693" s="86"/>
      <c r="AQ1693" s="86"/>
      <c r="AR1693" s="86"/>
      <c r="AS1693" s="86"/>
      <c r="AT1693" s="86"/>
      <c r="AU1693" s="86"/>
    </row>
    <row r="1694" spans="27:64" x14ac:dyDescent="0.2">
      <c r="AA1694" s="86"/>
      <c r="AB1694" s="86"/>
      <c r="AC1694" s="86"/>
      <c r="AD1694" s="86"/>
      <c r="AE1694" s="86"/>
      <c r="AG1694" s="87"/>
      <c r="AN1694" s="86"/>
      <c r="AO1694" s="86"/>
      <c r="AP1694" s="86"/>
      <c r="AQ1694" s="86"/>
      <c r="AR1694" s="86"/>
      <c r="AS1694" s="86"/>
      <c r="AT1694" s="86"/>
      <c r="AU1694" s="86"/>
    </row>
    <row r="1695" spans="27:64" x14ac:dyDescent="0.2">
      <c r="AA1695" s="86"/>
      <c r="AB1695" s="86"/>
      <c r="AC1695" s="86"/>
      <c r="AD1695" s="86"/>
      <c r="AE1695" s="86"/>
      <c r="AG1695" s="87"/>
      <c r="AN1695" s="86"/>
      <c r="AO1695" s="86"/>
      <c r="AP1695" s="86"/>
      <c r="AQ1695" s="86"/>
      <c r="AR1695" s="86"/>
      <c r="AS1695" s="86"/>
      <c r="AT1695" s="86"/>
      <c r="AU1695" s="86"/>
    </row>
    <row r="1696" spans="27:64" x14ac:dyDescent="0.2">
      <c r="AA1696" s="86"/>
      <c r="AB1696" s="86"/>
      <c r="AC1696" s="86"/>
      <c r="AD1696" s="86"/>
      <c r="AE1696" s="86"/>
      <c r="AG1696" s="87"/>
      <c r="AN1696" s="86"/>
      <c r="AO1696" s="86"/>
      <c r="AP1696" s="86"/>
      <c r="AQ1696" s="86"/>
      <c r="AR1696" s="86"/>
      <c r="AS1696" s="86"/>
      <c r="AT1696" s="86"/>
      <c r="AU1696" s="86"/>
    </row>
    <row r="1697" spans="27:64" x14ac:dyDescent="0.2">
      <c r="AA1697" s="86"/>
      <c r="AB1697" s="86"/>
      <c r="AC1697" s="86"/>
      <c r="AD1697" s="86"/>
      <c r="AE1697" s="86"/>
      <c r="AG1697" s="87"/>
      <c r="AN1697" s="86"/>
      <c r="AO1697" s="86"/>
      <c r="AP1697" s="86"/>
      <c r="AQ1697" s="86"/>
      <c r="AR1697" s="86"/>
      <c r="AS1697" s="86"/>
      <c r="AT1697" s="86"/>
      <c r="AU1697" s="86"/>
    </row>
    <row r="1698" spans="27:64" x14ac:dyDescent="0.2">
      <c r="AA1698" s="86"/>
      <c r="AB1698" s="86"/>
      <c r="AC1698" s="86"/>
      <c r="AD1698" s="86"/>
      <c r="AE1698" s="86"/>
      <c r="AG1698" s="87"/>
      <c r="AN1698" s="86"/>
      <c r="AO1698" s="86"/>
      <c r="AP1698" s="86"/>
      <c r="AQ1698" s="86"/>
      <c r="AR1698" s="86"/>
      <c r="AS1698" s="86"/>
      <c r="AT1698" s="86"/>
      <c r="AU1698" s="86"/>
      <c r="AV1698" s="86"/>
    </row>
    <row r="1699" spans="27:64" x14ac:dyDescent="0.2">
      <c r="AA1699" s="86"/>
      <c r="AB1699" s="86"/>
      <c r="AC1699" s="86"/>
      <c r="AD1699" s="86"/>
      <c r="AE1699" s="86"/>
      <c r="AG1699" s="87"/>
      <c r="AN1699" s="86"/>
      <c r="AO1699" s="86"/>
      <c r="AP1699" s="86"/>
      <c r="AQ1699" s="86"/>
      <c r="AR1699" s="86"/>
      <c r="AS1699" s="86"/>
      <c r="AT1699" s="86"/>
      <c r="AU1699" s="86"/>
      <c r="AV1699" s="86"/>
      <c r="AW1699" s="86"/>
      <c r="AX1699" s="86"/>
      <c r="AY1699" s="86"/>
      <c r="AZ1699" s="86"/>
      <c r="BA1699" s="86"/>
      <c r="BB1699" s="86"/>
      <c r="BC1699" s="86"/>
      <c r="BD1699" s="86"/>
      <c r="BE1699" s="86"/>
      <c r="BF1699" s="86"/>
      <c r="BG1699" s="86"/>
      <c r="BH1699" s="86"/>
      <c r="BI1699" s="86"/>
      <c r="BJ1699" s="86"/>
      <c r="BK1699" s="86"/>
      <c r="BL1699" s="86"/>
    </row>
    <row r="1700" spans="27:64" x14ac:dyDescent="0.2">
      <c r="AA1700" s="86"/>
      <c r="AB1700" s="86"/>
      <c r="AC1700" s="86"/>
      <c r="AD1700" s="86"/>
      <c r="AE1700" s="86"/>
      <c r="AG1700" s="87"/>
      <c r="AN1700" s="86"/>
      <c r="AO1700" s="86"/>
      <c r="AP1700" s="86"/>
      <c r="AQ1700" s="86"/>
      <c r="AR1700" s="86"/>
      <c r="AS1700" s="86"/>
      <c r="AT1700" s="86"/>
      <c r="AU1700" s="86"/>
      <c r="AV1700" s="86"/>
    </row>
    <row r="1701" spans="27:64" x14ac:dyDescent="0.2">
      <c r="AA1701" s="86"/>
      <c r="AB1701" s="86"/>
      <c r="AC1701" s="86"/>
      <c r="AD1701" s="86"/>
      <c r="AE1701" s="86"/>
      <c r="AG1701" s="87"/>
      <c r="AN1701" s="86"/>
      <c r="AO1701" s="86"/>
      <c r="AP1701" s="86"/>
      <c r="AQ1701" s="86"/>
      <c r="AR1701" s="86"/>
      <c r="AS1701" s="86"/>
      <c r="AT1701" s="86"/>
      <c r="AU1701" s="86"/>
      <c r="AV1701" s="86"/>
    </row>
    <row r="1702" spans="27:64" x14ac:dyDescent="0.2">
      <c r="AA1702" s="86"/>
      <c r="AB1702" s="86"/>
      <c r="AC1702" s="86"/>
      <c r="AD1702" s="86"/>
      <c r="AE1702" s="86"/>
      <c r="AG1702" s="87"/>
      <c r="AN1702" s="86"/>
      <c r="AO1702" s="86"/>
      <c r="AP1702" s="86"/>
      <c r="AQ1702" s="86"/>
      <c r="AR1702" s="86"/>
      <c r="AS1702" s="86"/>
      <c r="AT1702" s="86"/>
      <c r="AU1702" s="86"/>
      <c r="AV1702" s="86"/>
      <c r="AX1702" s="86"/>
    </row>
    <row r="1703" spans="27:64" x14ac:dyDescent="0.2">
      <c r="AA1703" s="86"/>
      <c r="AB1703" s="86"/>
      <c r="AC1703" s="86"/>
      <c r="AD1703" s="86"/>
      <c r="AE1703" s="86"/>
      <c r="AG1703" s="87"/>
      <c r="AN1703" s="86"/>
      <c r="AO1703" s="86"/>
      <c r="AP1703" s="86"/>
      <c r="AQ1703" s="86"/>
      <c r="AR1703" s="86"/>
      <c r="AS1703" s="86"/>
      <c r="AT1703" s="86"/>
      <c r="AU1703" s="86"/>
      <c r="AV1703" s="86"/>
    </row>
    <row r="1704" spans="27:64" x14ac:dyDescent="0.2">
      <c r="AA1704" s="86"/>
      <c r="AB1704" s="86"/>
      <c r="AC1704" s="86"/>
      <c r="AD1704" s="86"/>
      <c r="AE1704" s="86"/>
      <c r="AG1704" s="87"/>
      <c r="AN1704" s="86"/>
      <c r="AO1704" s="86"/>
      <c r="AP1704" s="86"/>
      <c r="AQ1704" s="86"/>
      <c r="AR1704" s="86"/>
      <c r="AS1704" s="86"/>
      <c r="AT1704" s="86"/>
      <c r="AU1704" s="86"/>
    </row>
    <row r="1705" spans="27:64" x14ac:dyDescent="0.2">
      <c r="AA1705" s="86"/>
      <c r="AB1705" s="86"/>
      <c r="AC1705" s="86"/>
      <c r="AD1705" s="86"/>
      <c r="AE1705" s="86"/>
      <c r="AG1705" s="87"/>
      <c r="AN1705" s="86"/>
      <c r="AO1705" s="86"/>
      <c r="AP1705" s="86"/>
      <c r="AQ1705" s="86"/>
      <c r="AR1705" s="86"/>
      <c r="AS1705" s="86"/>
      <c r="AT1705" s="86"/>
      <c r="AU1705" s="86"/>
      <c r="AV1705" s="86"/>
      <c r="AX1705" s="86"/>
    </row>
    <row r="1706" spans="27:64" x14ac:dyDescent="0.2">
      <c r="AA1706" s="86"/>
      <c r="AB1706" s="86"/>
      <c r="AC1706" s="86"/>
      <c r="AD1706" s="86"/>
      <c r="AE1706" s="86"/>
      <c r="AG1706" s="87"/>
      <c r="AN1706" s="86"/>
      <c r="AO1706" s="86"/>
      <c r="AP1706" s="86"/>
      <c r="AQ1706" s="86"/>
      <c r="AR1706" s="86"/>
      <c r="AS1706" s="86"/>
      <c r="AT1706" s="86"/>
      <c r="AU1706" s="86"/>
      <c r="AV1706" s="86"/>
      <c r="AX1706" s="86"/>
      <c r="AY1706" s="86"/>
      <c r="AZ1706" s="86"/>
      <c r="BA1706" s="86"/>
      <c r="BB1706" s="86"/>
      <c r="BC1706" s="86"/>
      <c r="BD1706" s="86"/>
      <c r="BE1706" s="86"/>
      <c r="BF1706" s="86"/>
      <c r="BG1706" s="86"/>
      <c r="BH1706" s="86"/>
      <c r="BI1706" s="86"/>
      <c r="BJ1706" s="86"/>
      <c r="BK1706" s="86"/>
      <c r="BL1706" s="86"/>
    </row>
    <row r="1707" spans="27:64" x14ac:dyDescent="0.2">
      <c r="AA1707" s="86"/>
      <c r="AB1707" s="86"/>
      <c r="AC1707" s="86"/>
      <c r="AD1707" s="86"/>
      <c r="AE1707" s="86"/>
      <c r="AG1707" s="87"/>
      <c r="AN1707" s="86"/>
      <c r="AO1707" s="86"/>
      <c r="AP1707" s="86"/>
      <c r="AQ1707" s="86"/>
      <c r="AR1707" s="86"/>
      <c r="AS1707" s="86"/>
      <c r="AT1707" s="86"/>
      <c r="AU1707" s="86"/>
      <c r="AV1707" s="86"/>
      <c r="AW1707" s="86"/>
      <c r="AX1707" s="86"/>
      <c r="AY1707" s="86"/>
      <c r="AZ1707" s="86"/>
      <c r="BA1707" s="86"/>
      <c r="BB1707" s="86"/>
      <c r="BC1707" s="86"/>
      <c r="BD1707" s="86"/>
      <c r="BE1707" s="86"/>
      <c r="BF1707" s="86"/>
      <c r="BG1707" s="86"/>
      <c r="BH1707" s="86"/>
      <c r="BI1707" s="86"/>
      <c r="BJ1707" s="86"/>
      <c r="BK1707" s="86"/>
      <c r="BL1707" s="86"/>
    </row>
    <row r="1708" spans="27:64" x14ac:dyDescent="0.2">
      <c r="AA1708" s="86"/>
      <c r="AB1708" s="86"/>
      <c r="AC1708" s="86"/>
      <c r="AD1708" s="86"/>
      <c r="AE1708" s="86"/>
      <c r="AG1708" s="87"/>
      <c r="AN1708" s="86"/>
      <c r="AO1708" s="86"/>
      <c r="AP1708" s="86"/>
      <c r="AQ1708" s="86"/>
      <c r="AR1708" s="86"/>
      <c r="AS1708" s="86"/>
      <c r="AT1708" s="86"/>
      <c r="AU1708" s="86"/>
      <c r="AV1708" s="86"/>
    </row>
    <row r="1709" spans="27:64" x14ac:dyDescent="0.2">
      <c r="AA1709" s="86"/>
      <c r="AB1709" s="86"/>
      <c r="AC1709" s="86"/>
      <c r="AD1709" s="86"/>
      <c r="AE1709" s="86"/>
      <c r="AG1709" s="87"/>
      <c r="AN1709" s="86"/>
      <c r="AO1709" s="86"/>
      <c r="AP1709" s="86"/>
      <c r="AQ1709" s="86"/>
      <c r="AR1709" s="86"/>
      <c r="AS1709" s="86"/>
      <c r="AT1709" s="86"/>
      <c r="AU1709" s="86"/>
    </row>
    <row r="1710" spans="27:64" x14ac:dyDescent="0.2">
      <c r="AA1710" s="86"/>
      <c r="AB1710" s="86"/>
      <c r="AC1710" s="86"/>
      <c r="AD1710" s="86"/>
      <c r="AE1710" s="86"/>
      <c r="AG1710" s="87"/>
      <c r="AN1710" s="86"/>
      <c r="AO1710" s="86"/>
      <c r="AP1710" s="86"/>
      <c r="AQ1710" s="86"/>
      <c r="AR1710" s="86"/>
      <c r="AS1710" s="86"/>
      <c r="AT1710" s="86"/>
      <c r="AU1710" s="86"/>
      <c r="AV1710" s="86"/>
    </row>
    <row r="1711" spans="27:64" x14ac:dyDescent="0.2">
      <c r="AA1711" s="86"/>
      <c r="AB1711" s="86"/>
      <c r="AC1711" s="86"/>
      <c r="AD1711" s="86"/>
      <c r="AE1711" s="86"/>
      <c r="AG1711" s="87"/>
      <c r="AN1711" s="86"/>
      <c r="AO1711" s="86"/>
      <c r="AP1711" s="86"/>
      <c r="AQ1711" s="86"/>
      <c r="AR1711" s="86"/>
      <c r="AS1711" s="86"/>
      <c r="AT1711" s="86"/>
      <c r="AU1711" s="86"/>
      <c r="AV1711" s="86"/>
    </row>
    <row r="1712" spans="27:64" x14ac:dyDescent="0.2">
      <c r="AA1712" s="86"/>
      <c r="AB1712" s="86"/>
      <c r="AC1712" s="86"/>
      <c r="AD1712" s="86"/>
      <c r="AE1712" s="86"/>
      <c r="AG1712" s="87"/>
      <c r="AN1712" s="86"/>
      <c r="AO1712" s="86"/>
      <c r="AP1712" s="86"/>
      <c r="AQ1712" s="86"/>
      <c r="AR1712" s="86"/>
      <c r="AS1712" s="86"/>
      <c r="AT1712" s="86"/>
      <c r="AU1712" s="86"/>
      <c r="AV1712" s="86"/>
    </row>
    <row r="1713" spans="27:64" x14ac:dyDescent="0.2">
      <c r="AA1713" s="86"/>
      <c r="AB1713" s="86"/>
      <c r="AC1713" s="86"/>
      <c r="AD1713" s="86"/>
      <c r="AE1713" s="86"/>
      <c r="AG1713" s="87"/>
      <c r="AN1713" s="86"/>
      <c r="AO1713" s="86"/>
      <c r="AP1713" s="86"/>
      <c r="AQ1713" s="86"/>
      <c r="AR1713" s="86"/>
      <c r="AS1713" s="86"/>
      <c r="AT1713" s="86"/>
      <c r="AU1713" s="86"/>
      <c r="AV1713" s="86"/>
    </row>
    <row r="1714" spans="27:64" x14ac:dyDescent="0.2">
      <c r="AA1714" s="86"/>
      <c r="AB1714" s="86"/>
      <c r="AC1714" s="86"/>
      <c r="AD1714" s="86"/>
      <c r="AE1714" s="86"/>
      <c r="AG1714" s="87"/>
      <c r="AN1714" s="86"/>
      <c r="AO1714" s="86"/>
      <c r="AP1714" s="86"/>
      <c r="AQ1714" s="86"/>
      <c r="AR1714" s="86"/>
      <c r="AS1714" s="86"/>
      <c r="AT1714" s="86"/>
      <c r="AU1714" s="86"/>
      <c r="AV1714" s="86"/>
    </row>
    <row r="1715" spans="27:64" x14ac:dyDescent="0.2">
      <c r="AA1715" s="86"/>
      <c r="AB1715" s="86"/>
      <c r="AC1715" s="86"/>
      <c r="AD1715" s="86"/>
      <c r="AE1715" s="86"/>
      <c r="AG1715" s="87"/>
      <c r="AN1715" s="86"/>
      <c r="AO1715" s="86"/>
      <c r="AP1715" s="86"/>
      <c r="AQ1715" s="86"/>
      <c r="AR1715" s="86"/>
      <c r="AS1715" s="86"/>
      <c r="AT1715" s="86"/>
      <c r="AU1715" s="86"/>
      <c r="AV1715" s="86"/>
      <c r="AX1715" s="86"/>
      <c r="AY1715" s="86"/>
      <c r="AZ1715" s="86"/>
      <c r="BA1715" s="86"/>
      <c r="BB1715" s="86"/>
      <c r="BC1715" s="86"/>
      <c r="BD1715" s="86"/>
      <c r="BE1715" s="86"/>
      <c r="BF1715" s="86"/>
      <c r="BG1715" s="86"/>
      <c r="BH1715" s="86"/>
      <c r="BI1715" s="86"/>
      <c r="BJ1715" s="86"/>
      <c r="BK1715" s="86"/>
      <c r="BL1715" s="86"/>
    </row>
    <row r="1716" spans="27:64" x14ac:dyDescent="0.2">
      <c r="AA1716" s="86"/>
      <c r="AB1716" s="86"/>
      <c r="AC1716" s="86"/>
      <c r="AD1716" s="86"/>
      <c r="AE1716" s="86"/>
      <c r="AG1716" s="87"/>
      <c r="AN1716" s="86"/>
      <c r="AO1716" s="86"/>
      <c r="AP1716" s="86"/>
      <c r="AQ1716" s="86"/>
      <c r="AR1716" s="86"/>
      <c r="AS1716" s="86"/>
      <c r="AT1716" s="86"/>
      <c r="AU1716" s="86"/>
    </row>
    <row r="1717" spans="27:64" x14ac:dyDescent="0.2">
      <c r="AA1717" s="86"/>
      <c r="AB1717" s="86"/>
      <c r="AC1717" s="86"/>
      <c r="AD1717" s="86"/>
      <c r="AE1717" s="86"/>
      <c r="AG1717" s="87"/>
      <c r="AN1717" s="86"/>
      <c r="AO1717" s="86"/>
      <c r="AP1717" s="86"/>
      <c r="AQ1717" s="86"/>
      <c r="AR1717" s="86"/>
      <c r="AS1717" s="86"/>
      <c r="AT1717" s="86"/>
      <c r="AU1717" s="86"/>
      <c r="AV1717" s="86"/>
    </row>
    <row r="1718" spans="27:64" x14ac:dyDescent="0.2">
      <c r="AA1718" s="86"/>
      <c r="AB1718" s="86"/>
      <c r="AC1718" s="86"/>
      <c r="AD1718" s="86"/>
      <c r="AE1718" s="86"/>
      <c r="AG1718" s="87"/>
      <c r="AN1718" s="86"/>
      <c r="AO1718" s="86"/>
      <c r="AP1718" s="86"/>
      <c r="AQ1718" s="86"/>
      <c r="AR1718" s="86"/>
      <c r="AS1718" s="86"/>
      <c r="AT1718" s="86"/>
      <c r="AU1718" s="86"/>
      <c r="AV1718" s="86"/>
    </row>
    <row r="1719" spans="27:64" x14ac:dyDescent="0.2">
      <c r="AA1719" s="86"/>
      <c r="AB1719" s="86"/>
      <c r="AC1719" s="86"/>
      <c r="AD1719" s="86"/>
      <c r="AE1719" s="86"/>
      <c r="AG1719" s="87"/>
      <c r="AN1719" s="86"/>
      <c r="AO1719" s="86"/>
      <c r="AP1719" s="86"/>
      <c r="AQ1719" s="86"/>
      <c r="AR1719" s="86"/>
      <c r="AS1719" s="86"/>
      <c r="AT1719" s="86"/>
      <c r="AU1719" s="86"/>
    </row>
    <row r="1720" spans="27:64" x14ac:dyDescent="0.2">
      <c r="AA1720" s="86"/>
      <c r="AB1720" s="86"/>
      <c r="AC1720" s="86"/>
      <c r="AD1720" s="86"/>
      <c r="AE1720" s="86"/>
      <c r="AG1720" s="87"/>
      <c r="AN1720" s="86"/>
      <c r="AO1720" s="86"/>
      <c r="AP1720" s="86"/>
      <c r="AQ1720" s="86"/>
      <c r="AR1720" s="86"/>
      <c r="AS1720" s="86"/>
      <c r="AT1720" s="86"/>
      <c r="AU1720" s="86"/>
      <c r="AV1720" s="86"/>
      <c r="AX1720" s="86"/>
      <c r="AY1720" s="86"/>
      <c r="AZ1720" s="86"/>
      <c r="BA1720" s="86"/>
      <c r="BB1720" s="86"/>
      <c r="BC1720" s="86"/>
      <c r="BD1720" s="86"/>
      <c r="BE1720" s="86"/>
      <c r="BF1720" s="86"/>
      <c r="BG1720" s="86"/>
      <c r="BH1720" s="86"/>
      <c r="BI1720" s="86"/>
      <c r="BJ1720" s="86"/>
      <c r="BK1720" s="86"/>
      <c r="BL1720" s="86"/>
    </row>
    <row r="1721" spans="27:64" x14ac:dyDescent="0.2">
      <c r="AA1721" s="86"/>
      <c r="AB1721" s="86"/>
      <c r="AC1721" s="86"/>
      <c r="AD1721" s="86"/>
      <c r="AE1721" s="86"/>
      <c r="AG1721" s="87"/>
      <c r="AN1721" s="86"/>
      <c r="AO1721" s="86"/>
      <c r="AP1721" s="86"/>
      <c r="AQ1721" s="86"/>
      <c r="AR1721" s="86"/>
      <c r="AS1721" s="86"/>
      <c r="AT1721" s="86"/>
      <c r="AU1721" s="86"/>
      <c r="AV1721" s="86"/>
    </row>
    <row r="1722" spans="27:64" x14ac:dyDescent="0.2">
      <c r="AA1722" s="86"/>
      <c r="AB1722" s="86"/>
      <c r="AC1722" s="86"/>
      <c r="AD1722" s="86"/>
      <c r="AE1722" s="86"/>
      <c r="AG1722" s="87"/>
      <c r="AN1722" s="86"/>
      <c r="AO1722" s="86"/>
      <c r="AP1722" s="86"/>
      <c r="AQ1722" s="86"/>
      <c r="AR1722" s="86"/>
      <c r="AS1722" s="86"/>
      <c r="AT1722" s="86"/>
      <c r="AU1722" s="86"/>
    </row>
    <row r="1723" spans="27:64" x14ac:dyDescent="0.2">
      <c r="AA1723" s="86"/>
      <c r="AB1723" s="86"/>
      <c r="AC1723" s="86"/>
      <c r="AD1723" s="86"/>
      <c r="AE1723" s="86"/>
      <c r="AG1723" s="87"/>
      <c r="AN1723" s="86"/>
      <c r="AO1723" s="86"/>
      <c r="AP1723" s="86"/>
      <c r="AQ1723" s="86"/>
      <c r="AR1723" s="86"/>
      <c r="AS1723" s="86"/>
      <c r="AT1723" s="86"/>
      <c r="AU1723" s="86"/>
    </row>
    <row r="1724" spans="27:64" x14ac:dyDescent="0.2">
      <c r="AA1724" s="86"/>
      <c r="AB1724" s="86"/>
      <c r="AC1724" s="86"/>
      <c r="AD1724" s="86"/>
      <c r="AE1724" s="86"/>
      <c r="AG1724" s="87"/>
      <c r="AN1724" s="86"/>
      <c r="AO1724" s="86"/>
      <c r="AP1724" s="86"/>
      <c r="AQ1724" s="86"/>
      <c r="AR1724" s="86"/>
      <c r="AS1724" s="86"/>
      <c r="AT1724" s="86"/>
      <c r="AU1724" s="86"/>
    </row>
    <row r="1725" spans="27:64" x14ac:dyDescent="0.2">
      <c r="AA1725" s="86"/>
      <c r="AB1725" s="86"/>
      <c r="AC1725" s="86"/>
      <c r="AD1725" s="86"/>
      <c r="AE1725" s="86"/>
      <c r="AG1725" s="87"/>
      <c r="AN1725" s="86"/>
      <c r="AO1725" s="86"/>
      <c r="AP1725" s="86"/>
      <c r="AQ1725" s="86"/>
      <c r="AR1725" s="86"/>
      <c r="AS1725" s="86"/>
      <c r="AT1725" s="86"/>
      <c r="AU1725" s="86"/>
      <c r="AV1725" s="86"/>
      <c r="AX1725" s="86"/>
      <c r="AY1725" s="86"/>
      <c r="AZ1725" s="86"/>
      <c r="BA1725" s="86"/>
      <c r="BB1725" s="86"/>
      <c r="BC1725" s="86"/>
      <c r="BD1725" s="86"/>
      <c r="BE1725" s="86"/>
      <c r="BF1725" s="86"/>
      <c r="BG1725" s="86"/>
      <c r="BH1725" s="86"/>
      <c r="BI1725" s="86"/>
      <c r="BJ1725" s="86"/>
      <c r="BK1725" s="86"/>
      <c r="BL1725" s="86"/>
    </row>
    <row r="1726" spans="27:64" x14ac:dyDescent="0.2">
      <c r="AA1726" s="86"/>
      <c r="AB1726" s="86"/>
      <c r="AC1726" s="86"/>
      <c r="AD1726" s="86"/>
      <c r="AE1726" s="86"/>
      <c r="AG1726" s="87"/>
      <c r="AN1726" s="86"/>
      <c r="AO1726" s="86"/>
      <c r="AP1726" s="86"/>
      <c r="AQ1726" s="86"/>
      <c r="AR1726" s="86"/>
      <c r="AS1726" s="86"/>
      <c r="AT1726" s="86"/>
      <c r="AU1726" s="86"/>
    </row>
    <row r="1727" spans="27:64" x14ac:dyDescent="0.2">
      <c r="AA1727" s="86"/>
      <c r="AB1727" s="86"/>
      <c r="AC1727" s="86"/>
      <c r="AD1727" s="86"/>
      <c r="AE1727" s="86"/>
      <c r="AG1727" s="87"/>
      <c r="AN1727" s="86"/>
      <c r="AO1727" s="86"/>
      <c r="AP1727" s="86"/>
      <c r="AQ1727" s="86"/>
      <c r="AR1727" s="86"/>
      <c r="AS1727" s="86"/>
      <c r="AT1727" s="86"/>
      <c r="AU1727" s="86"/>
      <c r="AV1727" s="86"/>
      <c r="AX1727" s="86"/>
    </row>
    <row r="1728" spans="27:64" x14ac:dyDescent="0.2">
      <c r="AA1728" s="86"/>
      <c r="AB1728" s="86"/>
      <c r="AC1728" s="86"/>
      <c r="AD1728" s="86"/>
      <c r="AE1728" s="86"/>
      <c r="AG1728" s="87"/>
      <c r="AN1728" s="86"/>
      <c r="AO1728" s="86"/>
      <c r="AP1728" s="86"/>
      <c r="AQ1728" s="86"/>
      <c r="AR1728" s="86"/>
      <c r="AS1728" s="86"/>
      <c r="AT1728" s="86"/>
      <c r="AU1728" s="86"/>
    </row>
    <row r="1729" spans="27:64" x14ac:dyDescent="0.2">
      <c r="AA1729" s="86"/>
      <c r="AB1729" s="86"/>
      <c r="AC1729" s="86"/>
      <c r="AD1729" s="86"/>
      <c r="AE1729" s="86"/>
      <c r="AG1729" s="87"/>
      <c r="AN1729" s="86"/>
      <c r="AO1729" s="86"/>
      <c r="AP1729" s="86"/>
      <c r="AQ1729" s="86"/>
      <c r="AR1729" s="86"/>
      <c r="AS1729" s="86"/>
      <c r="AT1729" s="86"/>
      <c r="AU1729" s="86"/>
    </row>
    <row r="1730" spans="27:64" x14ac:dyDescent="0.2">
      <c r="AA1730" s="86"/>
      <c r="AB1730" s="86"/>
      <c r="AC1730" s="86"/>
      <c r="AD1730" s="86"/>
      <c r="AE1730" s="86"/>
      <c r="AG1730" s="87"/>
      <c r="AN1730" s="86"/>
      <c r="AO1730" s="86"/>
      <c r="AP1730" s="86"/>
      <c r="AQ1730" s="86"/>
      <c r="AR1730" s="86"/>
      <c r="AS1730" s="86"/>
      <c r="AT1730" s="86"/>
      <c r="AU1730" s="86"/>
      <c r="AV1730" s="86"/>
      <c r="AW1730" s="86"/>
      <c r="AX1730" s="86"/>
      <c r="AY1730" s="86"/>
      <c r="AZ1730" s="86"/>
      <c r="BA1730" s="86"/>
      <c r="BB1730" s="86"/>
      <c r="BC1730" s="86"/>
      <c r="BD1730" s="86"/>
      <c r="BE1730" s="86"/>
      <c r="BF1730" s="86"/>
      <c r="BG1730" s="86"/>
      <c r="BH1730" s="86"/>
      <c r="BI1730" s="86"/>
      <c r="BJ1730" s="86"/>
      <c r="BK1730" s="86"/>
      <c r="BL1730" s="86"/>
    </row>
    <row r="1731" spans="27:64" x14ac:dyDescent="0.2">
      <c r="AA1731" s="86"/>
      <c r="AB1731" s="86"/>
      <c r="AC1731" s="86"/>
      <c r="AD1731" s="86"/>
      <c r="AE1731" s="86"/>
      <c r="AG1731" s="87"/>
      <c r="AN1731" s="86"/>
      <c r="AO1731" s="86"/>
      <c r="AP1731" s="86"/>
      <c r="AQ1731" s="86"/>
      <c r="AR1731" s="86"/>
      <c r="AS1731" s="86"/>
      <c r="AT1731" s="86"/>
      <c r="AU1731" s="86"/>
      <c r="AV1731" s="86"/>
      <c r="AW1731" s="86"/>
      <c r="AX1731" s="86"/>
      <c r="AY1731" s="86"/>
      <c r="AZ1731" s="86"/>
      <c r="BA1731" s="86"/>
      <c r="BB1731" s="86"/>
      <c r="BC1731" s="86"/>
      <c r="BD1731" s="86"/>
      <c r="BE1731" s="86"/>
      <c r="BF1731" s="86"/>
      <c r="BG1731" s="86"/>
      <c r="BH1731" s="86"/>
      <c r="BI1731" s="86"/>
      <c r="BJ1731" s="86"/>
      <c r="BK1731" s="86"/>
      <c r="BL1731" s="86"/>
    </row>
    <row r="1732" spans="27:64" x14ac:dyDescent="0.2">
      <c r="AA1732" s="86"/>
      <c r="AB1732" s="86"/>
      <c r="AC1732" s="86"/>
      <c r="AD1732" s="86"/>
      <c r="AE1732" s="86"/>
      <c r="AG1732" s="87"/>
      <c r="AN1732" s="86"/>
      <c r="AO1732" s="86"/>
      <c r="AP1732" s="86"/>
      <c r="AQ1732" s="86"/>
      <c r="AR1732" s="86"/>
      <c r="AS1732" s="86"/>
      <c r="AT1732" s="86"/>
      <c r="AU1732" s="86"/>
    </row>
    <row r="1733" spans="27:64" x14ac:dyDescent="0.2">
      <c r="AA1733" s="86"/>
      <c r="AB1733" s="86"/>
      <c r="AC1733" s="86"/>
      <c r="AD1733" s="86"/>
      <c r="AE1733" s="86"/>
      <c r="AG1733" s="87"/>
      <c r="AN1733" s="86"/>
      <c r="AO1733" s="86"/>
      <c r="AP1733" s="86"/>
      <c r="AQ1733" s="86"/>
      <c r="AR1733" s="86"/>
      <c r="AS1733" s="86"/>
      <c r="AT1733" s="86"/>
      <c r="AU1733" s="86"/>
    </row>
    <row r="1734" spans="27:64" x14ac:dyDescent="0.2">
      <c r="AA1734" s="86"/>
      <c r="AB1734" s="86"/>
      <c r="AC1734" s="86"/>
      <c r="AD1734" s="86"/>
      <c r="AE1734" s="86"/>
      <c r="AG1734" s="87"/>
      <c r="AN1734" s="86"/>
      <c r="AO1734" s="86"/>
      <c r="AP1734" s="86"/>
      <c r="AQ1734" s="86"/>
      <c r="AR1734" s="86"/>
      <c r="AS1734" s="86"/>
      <c r="AT1734" s="86"/>
      <c r="AU1734" s="86"/>
      <c r="AV1734" s="86"/>
    </row>
    <row r="1735" spans="27:64" x14ac:dyDescent="0.2">
      <c r="AA1735" s="86"/>
      <c r="AB1735" s="86"/>
      <c r="AC1735" s="86"/>
      <c r="AD1735" s="86"/>
      <c r="AE1735" s="86"/>
      <c r="AG1735" s="87"/>
      <c r="AN1735" s="86"/>
      <c r="AO1735" s="86"/>
      <c r="AP1735" s="86"/>
      <c r="AQ1735" s="86"/>
      <c r="AR1735" s="86"/>
      <c r="AS1735" s="86"/>
      <c r="AT1735" s="86"/>
      <c r="AU1735" s="86"/>
    </row>
    <row r="1736" spans="27:64" x14ac:dyDescent="0.2">
      <c r="AA1736" s="86"/>
      <c r="AB1736" s="86"/>
      <c r="AC1736" s="86"/>
      <c r="AD1736" s="86"/>
      <c r="AE1736" s="86"/>
      <c r="AG1736" s="87"/>
      <c r="AN1736" s="86"/>
      <c r="AO1736" s="86"/>
      <c r="AP1736" s="86"/>
      <c r="AQ1736" s="86"/>
      <c r="AR1736" s="86"/>
      <c r="AS1736" s="86"/>
      <c r="AT1736" s="86"/>
      <c r="AU1736" s="86"/>
    </row>
    <row r="1737" spans="27:64" x14ac:dyDescent="0.2">
      <c r="AA1737" s="86"/>
      <c r="AB1737" s="86"/>
      <c r="AC1737" s="86"/>
      <c r="AD1737" s="86"/>
      <c r="AE1737" s="86"/>
      <c r="AG1737" s="87"/>
      <c r="AN1737" s="86"/>
      <c r="AO1737" s="86"/>
      <c r="AP1737" s="86"/>
      <c r="AQ1737" s="86"/>
      <c r="AR1737" s="86"/>
      <c r="AS1737" s="86"/>
      <c r="AT1737" s="86"/>
      <c r="AU1737" s="86"/>
    </row>
    <row r="1738" spans="27:64" x14ac:dyDescent="0.2">
      <c r="AA1738" s="86"/>
      <c r="AB1738" s="86"/>
      <c r="AC1738" s="86"/>
      <c r="AD1738" s="86"/>
      <c r="AE1738" s="86"/>
      <c r="AG1738" s="87"/>
      <c r="AN1738" s="86"/>
      <c r="AO1738" s="86"/>
      <c r="AP1738" s="86"/>
      <c r="AQ1738" s="86"/>
      <c r="AR1738" s="86"/>
      <c r="AS1738" s="86"/>
      <c r="AT1738" s="86"/>
      <c r="AU1738" s="86"/>
    </row>
    <row r="1739" spans="27:64" x14ac:dyDescent="0.2">
      <c r="AA1739" s="86"/>
      <c r="AB1739" s="86"/>
      <c r="AC1739" s="86"/>
      <c r="AD1739" s="86"/>
      <c r="AE1739" s="86"/>
      <c r="AG1739" s="87"/>
      <c r="AN1739" s="86"/>
      <c r="AO1739" s="86"/>
      <c r="AP1739" s="86"/>
      <c r="AQ1739" s="86"/>
      <c r="AR1739" s="86"/>
      <c r="AS1739" s="86"/>
      <c r="AT1739" s="86"/>
      <c r="AU1739" s="86"/>
    </row>
    <row r="1740" spans="27:64" x14ac:dyDescent="0.2">
      <c r="AA1740" s="86"/>
      <c r="AB1740" s="86"/>
      <c r="AC1740" s="86"/>
      <c r="AD1740" s="86"/>
      <c r="AE1740" s="86"/>
      <c r="AG1740" s="87"/>
      <c r="AN1740" s="86"/>
      <c r="AO1740" s="86"/>
      <c r="AP1740" s="86"/>
      <c r="AQ1740" s="86"/>
      <c r="AR1740" s="86"/>
      <c r="AS1740" s="86"/>
      <c r="AT1740" s="86"/>
      <c r="AU1740" s="86"/>
      <c r="AV1740" s="86"/>
    </row>
    <row r="1741" spans="27:64" x14ac:dyDescent="0.2">
      <c r="AA1741" s="86"/>
      <c r="AB1741" s="86"/>
      <c r="AC1741" s="86"/>
      <c r="AD1741" s="86"/>
      <c r="AE1741" s="86"/>
      <c r="AG1741" s="87"/>
      <c r="AN1741" s="86"/>
      <c r="AO1741" s="86"/>
      <c r="AP1741" s="86"/>
      <c r="AQ1741" s="86"/>
      <c r="AR1741" s="86"/>
      <c r="AS1741" s="86"/>
      <c r="AT1741" s="86"/>
      <c r="AU1741" s="86"/>
    </row>
    <row r="1742" spans="27:64" x14ac:dyDescent="0.2">
      <c r="AA1742" s="86"/>
      <c r="AB1742" s="86"/>
      <c r="AC1742" s="86"/>
      <c r="AD1742" s="86"/>
      <c r="AE1742" s="86"/>
      <c r="AG1742" s="87"/>
      <c r="AN1742" s="86"/>
      <c r="AO1742" s="86"/>
      <c r="AP1742" s="86"/>
      <c r="AQ1742" s="86"/>
      <c r="AR1742" s="86"/>
      <c r="AS1742" s="86"/>
      <c r="AT1742" s="86"/>
      <c r="AU1742" s="86"/>
    </row>
    <row r="1743" spans="27:64" x14ac:dyDescent="0.2">
      <c r="AA1743" s="86"/>
      <c r="AB1743" s="86"/>
      <c r="AC1743" s="86"/>
      <c r="AD1743" s="86"/>
      <c r="AE1743" s="86"/>
      <c r="AG1743" s="87"/>
      <c r="AN1743" s="86"/>
      <c r="AO1743" s="86"/>
      <c r="AP1743" s="86"/>
      <c r="AQ1743" s="86"/>
      <c r="AR1743" s="86"/>
      <c r="AS1743" s="86"/>
      <c r="AT1743" s="86"/>
      <c r="AU1743" s="86"/>
      <c r="AV1743" s="86"/>
      <c r="AW1743" s="86"/>
      <c r="AX1743" s="86"/>
      <c r="AY1743" s="86"/>
      <c r="AZ1743" s="86"/>
      <c r="BA1743" s="86"/>
      <c r="BB1743" s="86"/>
      <c r="BC1743" s="86"/>
      <c r="BD1743" s="86"/>
      <c r="BE1743" s="86"/>
      <c r="BF1743" s="86"/>
      <c r="BG1743" s="86"/>
      <c r="BH1743" s="86"/>
      <c r="BI1743" s="86"/>
      <c r="BJ1743" s="86"/>
      <c r="BK1743" s="86"/>
      <c r="BL1743" s="86"/>
    </row>
    <row r="1744" spans="27:64" x14ac:dyDescent="0.2">
      <c r="AA1744" s="86"/>
      <c r="AB1744" s="86"/>
      <c r="AC1744" s="86"/>
      <c r="AD1744" s="86"/>
      <c r="AE1744" s="86"/>
      <c r="AG1744" s="87"/>
      <c r="AN1744" s="86"/>
      <c r="AO1744" s="86"/>
      <c r="AP1744" s="86"/>
      <c r="AQ1744" s="86"/>
      <c r="AR1744" s="86"/>
      <c r="AS1744" s="86"/>
      <c r="AT1744" s="86"/>
      <c r="AU1744" s="86"/>
    </row>
    <row r="1745" spans="27:64" x14ac:dyDescent="0.2">
      <c r="AA1745" s="86"/>
      <c r="AB1745" s="86"/>
      <c r="AC1745" s="86"/>
      <c r="AD1745" s="86"/>
      <c r="AE1745" s="86"/>
      <c r="AG1745" s="87"/>
      <c r="AN1745" s="86"/>
      <c r="AO1745" s="86"/>
      <c r="AP1745" s="86"/>
      <c r="AQ1745" s="86"/>
      <c r="AR1745" s="86"/>
      <c r="AS1745" s="86"/>
      <c r="AT1745" s="86"/>
      <c r="AU1745" s="86"/>
    </row>
    <row r="1746" spans="27:64" x14ac:dyDescent="0.2">
      <c r="AA1746" s="86"/>
      <c r="AB1746" s="86"/>
      <c r="AC1746" s="86"/>
      <c r="AD1746" s="86"/>
      <c r="AE1746" s="86"/>
      <c r="AG1746" s="87"/>
      <c r="AN1746" s="86"/>
      <c r="AO1746" s="86"/>
      <c r="AP1746" s="86"/>
      <c r="AQ1746" s="86"/>
      <c r="AR1746" s="86"/>
      <c r="AS1746" s="86"/>
      <c r="AT1746" s="86"/>
      <c r="AU1746" s="86"/>
    </row>
    <row r="1747" spans="27:64" x14ac:dyDescent="0.2">
      <c r="AA1747" s="86"/>
      <c r="AB1747" s="86"/>
      <c r="AC1747" s="86"/>
      <c r="AD1747" s="86"/>
      <c r="AE1747" s="86"/>
      <c r="AG1747" s="87"/>
      <c r="AN1747" s="86"/>
      <c r="AO1747" s="86"/>
      <c r="AP1747" s="86"/>
      <c r="AQ1747" s="86"/>
      <c r="AR1747" s="86"/>
      <c r="AS1747" s="86"/>
      <c r="AT1747" s="86"/>
      <c r="AU1747" s="86"/>
    </row>
    <row r="1748" spans="27:64" x14ac:dyDescent="0.2">
      <c r="AA1748" s="86"/>
      <c r="AB1748" s="86"/>
      <c r="AC1748" s="86"/>
      <c r="AD1748" s="86"/>
      <c r="AE1748" s="86"/>
      <c r="AG1748" s="87"/>
      <c r="AN1748" s="86"/>
      <c r="AO1748" s="86"/>
      <c r="AP1748" s="86"/>
      <c r="AQ1748" s="86"/>
      <c r="AR1748" s="86"/>
      <c r="AS1748" s="86"/>
      <c r="AT1748" s="86"/>
      <c r="AU1748" s="86"/>
    </row>
    <row r="1749" spans="27:64" x14ac:dyDescent="0.2">
      <c r="AA1749" s="86"/>
      <c r="AB1749" s="86"/>
      <c r="AC1749" s="86"/>
      <c r="AD1749" s="86"/>
      <c r="AE1749" s="86"/>
      <c r="AG1749" s="87"/>
      <c r="AN1749" s="86"/>
      <c r="AO1749" s="86"/>
      <c r="AP1749" s="86"/>
      <c r="AQ1749" s="86"/>
      <c r="AR1749" s="86"/>
      <c r="AS1749" s="86"/>
      <c r="AT1749" s="86"/>
      <c r="AU1749" s="86"/>
      <c r="AV1749" s="86"/>
      <c r="AW1749" s="86"/>
      <c r="AX1749" s="86"/>
      <c r="AY1749" s="86"/>
      <c r="AZ1749" s="86"/>
      <c r="BA1749" s="86"/>
      <c r="BB1749" s="86"/>
      <c r="BC1749" s="86"/>
      <c r="BD1749" s="86"/>
      <c r="BE1749" s="86"/>
      <c r="BF1749" s="86"/>
      <c r="BG1749" s="86"/>
      <c r="BH1749" s="86"/>
      <c r="BI1749" s="86"/>
      <c r="BJ1749" s="86"/>
      <c r="BK1749" s="86"/>
      <c r="BL1749" s="86"/>
    </row>
    <row r="1750" spans="27:64" x14ac:dyDescent="0.2">
      <c r="AA1750" s="86"/>
      <c r="AB1750" s="86"/>
      <c r="AC1750" s="86"/>
      <c r="AD1750" s="86"/>
      <c r="AE1750" s="86"/>
      <c r="AG1750" s="87"/>
      <c r="AN1750" s="86"/>
      <c r="AO1750" s="86"/>
      <c r="AP1750" s="86"/>
      <c r="AQ1750" s="86"/>
      <c r="AR1750" s="86"/>
      <c r="AS1750" s="86"/>
      <c r="AT1750" s="86"/>
      <c r="AU1750" s="86"/>
      <c r="AV1750" s="86"/>
      <c r="AW1750" s="86"/>
      <c r="AX1750" s="86"/>
      <c r="AY1750" s="86"/>
      <c r="AZ1750" s="86"/>
      <c r="BA1750" s="86"/>
      <c r="BB1750" s="86"/>
      <c r="BC1750" s="86"/>
      <c r="BD1750" s="86"/>
      <c r="BE1750" s="86"/>
      <c r="BF1750" s="86"/>
      <c r="BG1750" s="86"/>
      <c r="BH1750" s="86"/>
      <c r="BI1750" s="86"/>
      <c r="BJ1750" s="86"/>
      <c r="BK1750" s="86"/>
      <c r="BL1750" s="86"/>
    </row>
    <row r="1751" spans="27:64" x14ac:dyDescent="0.2">
      <c r="AA1751" s="86"/>
      <c r="AB1751" s="86"/>
      <c r="AC1751" s="86"/>
      <c r="AD1751" s="86"/>
      <c r="AE1751" s="86"/>
      <c r="AG1751" s="87"/>
      <c r="AN1751" s="86"/>
      <c r="AO1751" s="86"/>
      <c r="AP1751" s="86"/>
      <c r="AQ1751" s="86"/>
      <c r="AR1751" s="86"/>
      <c r="AS1751" s="86"/>
      <c r="AT1751" s="86"/>
      <c r="AU1751" s="86"/>
      <c r="AV1751" s="86"/>
    </row>
    <row r="1752" spans="27:64" x14ac:dyDescent="0.2">
      <c r="AA1752" s="86"/>
      <c r="AB1752" s="86"/>
      <c r="AC1752" s="86"/>
      <c r="AD1752" s="86"/>
      <c r="AE1752" s="86"/>
      <c r="AG1752" s="87"/>
      <c r="AN1752" s="86"/>
      <c r="AO1752" s="86"/>
      <c r="AP1752" s="86"/>
      <c r="AQ1752" s="86"/>
      <c r="AR1752" s="86"/>
      <c r="AS1752" s="86"/>
      <c r="AT1752" s="86"/>
      <c r="AU1752" s="86"/>
      <c r="AV1752" s="86"/>
    </row>
    <row r="1753" spans="27:64" x14ac:dyDescent="0.2">
      <c r="AA1753" s="86"/>
      <c r="AB1753" s="86"/>
      <c r="AC1753" s="86"/>
      <c r="AD1753" s="86"/>
      <c r="AE1753" s="86"/>
      <c r="AG1753" s="87"/>
      <c r="AN1753" s="86"/>
      <c r="AO1753" s="86"/>
      <c r="AP1753" s="86"/>
      <c r="AQ1753" s="86"/>
      <c r="AR1753" s="86"/>
      <c r="AS1753" s="86"/>
      <c r="AT1753" s="86"/>
      <c r="AU1753" s="86"/>
    </row>
    <row r="1754" spans="27:64" x14ac:dyDescent="0.2">
      <c r="AA1754" s="86"/>
      <c r="AB1754" s="86"/>
      <c r="AC1754" s="86"/>
      <c r="AD1754" s="86"/>
      <c r="AE1754" s="86"/>
      <c r="AG1754" s="87"/>
      <c r="AN1754" s="86"/>
      <c r="AO1754" s="86"/>
      <c r="AP1754" s="86"/>
      <c r="AQ1754" s="86"/>
      <c r="AR1754" s="86"/>
      <c r="AS1754" s="86"/>
      <c r="AT1754" s="86"/>
      <c r="AU1754" s="86"/>
    </row>
    <row r="1755" spans="27:64" x14ac:dyDescent="0.2">
      <c r="AA1755" s="86"/>
      <c r="AB1755" s="86"/>
      <c r="AC1755" s="86"/>
      <c r="AD1755" s="86"/>
      <c r="AE1755" s="86"/>
      <c r="AG1755" s="87"/>
      <c r="AN1755" s="86"/>
      <c r="AO1755" s="86"/>
      <c r="AP1755" s="86"/>
      <c r="AQ1755" s="86"/>
      <c r="AR1755" s="86"/>
      <c r="AS1755" s="86"/>
      <c r="AT1755" s="86"/>
      <c r="AU1755" s="86"/>
      <c r="AV1755" s="86"/>
      <c r="AW1755" s="86"/>
      <c r="AX1755" s="86"/>
      <c r="AY1755" s="86"/>
      <c r="AZ1755" s="86"/>
      <c r="BA1755" s="86"/>
      <c r="BB1755" s="86"/>
      <c r="BC1755" s="86"/>
      <c r="BD1755" s="86"/>
      <c r="BE1755" s="86"/>
      <c r="BF1755" s="86"/>
      <c r="BG1755" s="86"/>
      <c r="BH1755" s="86"/>
      <c r="BI1755" s="86"/>
      <c r="BJ1755" s="86"/>
      <c r="BK1755" s="86"/>
      <c r="BL1755" s="86"/>
    </row>
    <row r="1756" spans="27:64" x14ac:dyDescent="0.2">
      <c r="AA1756" s="86"/>
      <c r="AB1756" s="86"/>
      <c r="AC1756" s="86"/>
      <c r="AD1756" s="86"/>
      <c r="AE1756" s="86"/>
      <c r="AG1756" s="87"/>
      <c r="AN1756" s="86"/>
      <c r="AO1756" s="86"/>
      <c r="AP1756" s="86"/>
      <c r="AQ1756" s="86"/>
      <c r="AR1756" s="86"/>
      <c r="AS1756" s="86"/>
      <c r="AT1756" s="86"/>
      <c r="AU1756" s="86"/>
      <c r="AV1756" s="86"/>
      <c r="AX1756" s="86"/>
      <c r="AY1756" s="86"/>
      <c r="AZ1756" s="86"/>
      <c r="BA1756" s="86"/>
      <c r="BB1756" s="86"/>
      <c r="BC1756" s="86"/>
      <c r="BD1756" s="86"/>
      <c r="BE1756" s="86"/>
      <c r="BF1756" s="86"/>
      <c r="BG1756" s="86"/>
      <c r="BH1756" s="86"/>
      <c r="BI1756" s="86"/>
      <c r="BJ1756" s="86"/>
      <c r="BK1756" s="86"/>
      <c r="BL1756" s="86"/>
    </row>
    <row r="1757" spans="27:64" x14ac:dyDescent="0.2">
      <c r="AA1757" s="86"/>
      <c r="AB1757" s="86"/>
      <c r="AC1757" s="86"/>
      <c r="AD1757" s="86"/>
      <c r="AE1757" s="86"/>
      <c r="AG1757" s="87"/>
      <c r="AN1757" s="86"/>
      <c r="AO1757" s="86"/>
      <c r="AP1757" s="86"/>
      <c r="AQ1757" s="86"/>
      <c r="AR1757" s="86"/>
      <c r="AS1757" s="86"/>
      <c r="AT1757" s="86"/>
      <c r="AU1757" s="86"/>
    </row>
    <row r="1758" spans="27:64" x14ac:dyDescent="0.2">
      <c r="AA1758" s="86"/>
      <c r="AB1758" s="86"/>
      <c r="AC1758" s="86"/>
      <c r="AD1758" s="86"/>
      <c r="AE1758" s="86"/>
      <c r="AG1758" s="87"/>
      <c r="AN1758" s="86"/>
      <c r="AO1758" s="86"/>
      <c r="AP1758" s="86"/>
      <c r="AQ1758" s="86"/>
      <c r="AR1758" s="86"/>
      <c r="AS1758" s="86"/>
      <c r="AT1758" s="86"/>
      <c r="AU1758" s="86"/>
      <c r="AV1758" s="86"/>
    </row>
    <row r="1759" spans="27:64" x14ac:dyDescent="0.2">
      <c r="AA1759" s="86"/>
      <c r="AB1759" s="86"/>
      <c r="AC1759" s="86"/>
      <c r="AD1759" s="86"/>
      <c r="AE1759" s="86"/>
      <c r="AG1759" s="87"/>
      <c r="AN1759" s="86"/>
      <c r="AO1759" s="86"/>
      <c r="AP1759" s="86"/>
      <c r="AQ1759" s="86"/>
      <c r="AR1759" s="86"/>
      <c r="AS1759" s="86"/>
      <c r="AT1759" s="86"/>
      <c r="AU1759" s="86"/>
    </row>
    <row r="1760" spans="27:64" x14ac:dyDescent="0.2">
      <c r="AA1760" s="86"/>
      <c r="AB1760" s="86"/>
      <c r="AC1760" s="86"/>
      <c r="AD1760" s="86"/>
      <c r="AE1760" s="86"/>
      <c r="AG1760" s="87"/>
      <c r="AN1760" s="86"/>
      <c r="AO1760" s="86"/>
      <c r="AP1760" s="86"/>
      <c r="AQ1760" s="86"/>
      <c r="AR1760" s="86"/>
      <c r="AS1760" s="86"/>
      <c r="AT1760" s="86"/>
      <c r="AU1760" s="86"/>
      <c r="AV1760" s="86"/>
    </row>
    <row r="1761" spans="27:64" x14ac:dyDescent="0.2">
      <c r="AA1761" s="86"/>
      <c r="AB1761" s="86"/>
      <c r="AC1761" s="86"/>
      <c r="AD1761" s="86"/>
      <c r="AE1761" s="86"/>
      <c r="AG1761" s="87"/>
      <c r="AN1761" s="86"/>
      <c r="AO1761" s="86"/>
      <c r="AP1761" s="86"/>
      <c r="AQ1761" s="86"/>
      <c r="AR1761" s="86"/>
      <c r="AS1761" s="86"/>
      <c r="AT1761" s="86"/>
      <c r="AU1761" s="86"/>
    </row>
    <row r="1762" spans="27:64" x14ac:dyDescent="0.2">
      <c r="AA1762" s="86"/>
      <c r="AB1762" s="86"/>
      <c r="AC1762" s="86"/>
      <c r="AD1762" s="86"/>
      <c r="AE1762" s="86"/>
      <c r="AG1762" s="87"/>
      <c r="AN1762" s="86"/>
      <c r="AO1762" s="86"/>
      <c r="AP1762" s="86"/>
      <c r="AQ1762" s="86"/>
      <c r="AR1762" s="86"/>
      <c r="AS1762" s="86"/>
      <c r="AT1762" s="86"/>
      <c r="AU1762" s="86"/>
      <c r="AV1762" s="86"/>
    </row>
    <row r="1763" spans="27:64" x14ac:dyDescent="0.2">
      <c r="AA1763" s="86"/>
      <c r="AB1763" s="86"/>
      <c r="AC1763" s="86"/>
      <c r="AD1763" s="86"/>
      <c r="AE1763" s="86"/>
      <c r="AG1763" s="87"/>
      <c r="AN1763" s="86"/>
      <c r="AO1763" s="86"/>
      <c r="AP1763" s="86"/>
      <c r="AQ1763" s="86"/>
      <c r="AR1763" s="86"/>
      <c r="AS1763" s="86"/>
      <c r="AT1763" s="86"/>
      <c r="AU1763" s="86"/>
      <c r="AV1763" s="86"/>
      <c r="AW1763" s="86"/>
      <c r="AX1763" s="86"/>
      <c r="AY1763" s="86"/>
      <c r="AZ1763" s="86"/>
      <c r="BA1763" s="86"/>
      <c r="BB1763" s="86"/>
      <c r="BC1763" s="86"/>
      <c r="BD1763" s="86"/>
      <c r="BE1763" s="86"/>
      <c r="BF1763" s="86"/>
      <c r="BG1763" s="86"/>
      <c r="BH1763" s="86"/>
      <c r="BI1763" s="86"/>
      <c r="BJ1763" s="86"/>
      <c r="BK1763" s="86"/>
      <c r="BL1763" s="86"/>
    </row>
    <row r="1764" spans="27:64" x14ac:dyDescent="0.2">
      <c r="AA1764" s="86"/>
      <c r="AB1764" s="86"/>
      <c r="AC1764" s="86"/>
      <c r="AD1764" s="86"/>
      <c r="AE1764" s="86"/>
      <c r="AG1764" s="87"/>
      <c r="AN1764" s="86"/>
      <c r="AO1764" s="86"/>
      <c r="AP1764" s="86"/>
      <c r="AQ1764" s="86"/>
      <c r="AR1764" s="86"/>
      <c r="AS1764" s="86"/>
      <c r="AT1764" s="86"/>
      <c r="AU1764" s="86"/>
    </row>
    <row r="1765" spans="27:64" x14ac:dyDescent="0.2">
      <c r="AA1765" s="86"/>
      <c r="AB1765" s="86"/>
      <c r="AC1765" s="86"/>
      <c r="AD1765" s="86"/>
      <c r="AE1765" s="86"/>
      <c r="AG1765" s="87"/>
      <c r="AN1765" s="86"/>
      <c r="AO1765" s="86"/>
      <c r="AP1765" s="86"/>
      <c r="AQ1765" s="86"/>
      <c r="AR1765" s="86"/>
      <c r="AS1765" s="86"/>
      <c r="AT1765" s="86"/>
      <c r="AU1765" s="86"/>
    </row>
    <row r="1766" spans="27:64" x14ac:dyDescent="0.2">
      <c r="AA1766" s="86"/>
      <c r="AB1766" s="86"/>
      <c r="AC1766" s="86"/>
      <c r="AD1766" s="86"/>
      <c r="AE1766" s="86"/>
      <c r="AG1766" s="87"/>
      <c r="AN1766" s="86"/>
      <c r="AO1766" s="86"/>
      <c r="AP1766" s="86"/>
      <c r="AQ1766" s="86"/>
      <c r="AR1766" s="86"/>
      <c r="AS1766" s="86"/>
      <c r="AT1766" s="86"/>
      <c r="AU1766" s="86"/>
    </row>
    <row r="1767" spans="27:64" x14ac:dyDescent="0.2">
      <c r="AA1767" s="86"/>
      <c r="AB1767" s="86"/>
      <c r="AC1767" s="86"/>
      <c r="AD1767" s="86"/>
      <c r="AE1767" s="86"/>
      <c r="AG1767" s="87"/>
      <c r="AN1767" s="86"/>
      <c r="AO1767" s="86"/>
      <c r="AP1767" s="86"/>
      <c r="AQ1767" s="86"/>
      <c r="AR1767" s="86"/>
      <c r="AS1767" s="86"/>
      <c r="AT1767" s="86"/>
      <c r="AU1767" s="86"/>
    </row>
    <row r="1768" spans="27:64" x14ac:dyDescent="0.2">
      <c r="AA1768" s="86"/>
      <c r="AB1768" s="86"/>
      <c r="AC1768" s="86"/>
      <c r="AD1768" s="86"/>
      <c r="AE1768" s="86"/>
      <c r="AG1768" s="87"/>
      <c r="AN1768" s="86"/>
      <c r="AO1768" s="86"/>
      <c r="AP1768" s="86"/>
      <c r="AQ1768" s="86"/>
      <c r="AR1768" s="86"/>
      <c r="AS1768" s="86"/>
      <c r="AT1768" s="86"/>
      <c r="AU1768" s="86"/>
    </row>
    <row r="1769" spans="27:64" x14ac:dyDescent="0.2">
      <c r="AA1769" s="86"/>
      <c r="AB1769" s="86"/>
      <c r="AC1769" s="86"/>
      <c r="AD1769" s="86"/>
      <c r="AE1769" s="86"/>
      <c r="AG1769" s="87"/>
      <c r="AN1769" s="86"/>
      <c r="AO1769" s="86"/>
      <c r="AP1769" s="86"/>
      <c r="AQ1769" s="86"/>
      <c r="AR1769" s="86"/>
      <c r="AS1769" s="86"/>
      <c r="AT1769" s="86"/>
      <c r="AU1769" s="86"/>
    </row>
    <row r="1770" spans="27:64" x14ac:dyDescent="0.2">
      <c r="AA1770" s="86"/>
      <c r="AB1770" s="86"/>
      <c r="AC1770" s="86"/>
      <c r="AD1770" s="86"/>
      <c r="AE1770" s="86"/>
      <c r="AG1770" s="87"/>
      <c r="AN1770" s="86"/>
      <c r="AO1770" s="86"/>
      <c r="AP1770" s="86"/>
      <c r="AQ1770" s="86"/>
      <c r="AR1770" s="86"/>
      <c r="AS1770" s="86"/>
      <c r="AT1770" s="86"/>
      <c r="AU1770" s="86"/>
    </row>
    <row r="1771" spans="27:64" x14ac:dyDescent="0.2">
      <c r="AA1771" s="86"/>
      <c r="AB1771" s="86"/>
      <c r="AC1771" s="86"/>
      <c r="AD1771" s="86"/>
      <c r="AE1771" s="86"/>
      <c r="AG1771" s="87"/>
      <c r="AN1771" s="86"/>
      <c r="AO1771" s="86"/>
      <c r="AP1771" s="86"/>
      <c r="AQ1771" s="86"/>
      <c r="AR1771" s="86"/>
      <c r="AS1771" s="86"/>
      <c r="AT1771" s="86"/>
      <c r="AU1771" s="86"/>
    </row>
    <row r="1772" spans="27:64" x14ac:dyDescent="0.2">
      <c r="AA1772" s="86"/>
      <c r="AB1772" s="86"/>
      <c r="AC1772" s="86"/>
      <c r="AD1772" s="86"/>
      <c r="AE1772" s="86"/>
      <c r="AG1772" s="87"/>
      <c r="AN1772" s="86"/>
      <c r="AO1772" s="86"/>
      <c r="AP1772" s="86"/>
      <c r="AQ1772" s="86"/>
      <c r="AR1772" s="86"/>
      <c r="AS1772" s="86"/>
      <c r="AT1772" s="86"/>
      <c r="AU1772" s="86"/>
    </row>
    <row r="1773" spans="27:64" x14ac:dyDescent="0.2">
      <c r="AA1773" s="86"/>
      <c r="AB1773" s="86"/>
      <c r="AC1773" s="86"/>
      <c r="AD1773" s="86"/>
      <c r="AE1773" s="86"/>
      <c r="AG1773" s="87"/>
      <c r="AN1773" s="86"/>
      <c r="AO1773" s="86"/>
      <c r="AP1773" s="86"/>
      <c r="AQ1773" s="86"/>
      <c r="AR1773" s="86"/>
      <c r="AS1773" s="86"/>
      <c r="AT1773" s="86"/>
      <c r="AU1773" s="86"/>
    </row>
    <row r="1774" spans="27:64" x14ac:dyDescent="0.2">
      <c r="AA1774" s="86"/>
      <c r="AB1774" s="86"/>
      <c r="AC1774" s="86"/>
      <c r="AD1774" s="86"/>
      <c r="AE1774" s="86"/>
      <c r="AG1774" s="87"/>
      <c r="AN1774" s="86"/>
      <c r="AO1774" s="86"/>
      <c r="AP1774" s="86"/>
      <c r="AQ1774" s="86"/>
      <c r="AR1774" s="86"/>
      <c r="AS1774" s="86"/>
      <c r="AT1774" s="86"/>
      <c r="AU1774" s="86"/>
      <c r="AV1774" s="86"/>
    </row>
    <row r="1775" spans="27:64" x14ac:dyDescent="0.2">
      <c r="AA1775" s="86"/>
      <c r="AB1775" s="86"/>
      <c r="AC1775" s="86"/>
      <c r="AD1775" s="86"/>
      <c r="AE1775" s="86"/>
      <c r="AG1775" s="87"/>
      <c r="AN1775" s="86"/>
      <c r="AO1775" s="86"/>
      <c r="AP1775" s="86"/>
      <c r="AQ1775" s="86"/>
      <c r="AR1775" s="86"/>
      <c r="AS1775" s="86"/>
      <c r="AT1775" s="86"/>
      <c r="AU1775" s="86"/>
    </row>
    <row r="1776" spans="27:64" x14ac:dyDescent="0.2">
      <c r="AA1776" s="86"/>
      <c r="AB1776" s="86"/>
      <c r="AC1776" s="86"/>
      <c r="AD1776" s="86"/>
      <c r="AE1776" s="86"/>
      <c r="AG1776" s="87"/>
      <c r="AN1776" s="86"/>
      <c r="AO1776" s="86"/>
      <c r="AP1776" s="86"/>
      <c r="AQ1776" s="86"/>
      <c r="AR1776" s="86"/>
      <c r="AS1776" s="86"/>
      <c r="AT1776" s="86"/>
      <c r="AU1776" s="86"/>
    </row>
    <row r="1777" spans="27:64" x14ac:dyDescent="0.2">
      <c r="AA1777" s="86"/>
      <c r="AB1777" s="86"/>
      <c r="AC1777" s="86"/>
      <c r="AD1777" s="86"/>
      <c r="AE1777" s="86"/>
      <c r="AG1777" s="87"/>
      <c r="AN1777" s="86"/>
      <c r="AO1777" s="86"/>
      <c r="AP1777" s="86"/>
      <c r="AQ1777" s="86"/>
      <c r="AR1777" s="86"/>
      <c r="AS1777" s="86"/>
      <c r="AT1777" s="86"/>
      <c r="AU1777" s="86"/>
    </row>
    <row r="1778" spans="27:64" x14ac:dyDescent="0.2">
      <c r="AA1778" s="86"/>
      <c r="AB1778" s="86"/>
      <c r="AC1778" s="86"/>
      <c r="AD1778" s="86"/>
      <c r="AE1778" s="86"/>
      <c r="AG1778" s="87"/>
      <c r="AN1778" s="86"/>
      <c r="AO1778" s="86"/>
      <c r="AP1778" s="86"/>
      <c r="AQ1778" s="86"/>
      <c r="AR1778" s="86"/>
      <c r="AS1778" s="86"/>
      <c r="AT1778" s="86"/>
      <c r="AU1778" s="86"/>
    </row>
    <row r="1779" spans="27:64" x14ac:dyDescent="0.2">
      <c r="AA1779" s="86"/>
      <c r="AB1779" s="86"/>
      <c r="AC1779" s="86"/>
      <c r="AD1779" s="86"/>
      <c r="AE1779" s="86"/>
      <c r="AG1779" s="87"/>
      <c r="AN1779" s="86"/>
      <c r="AO1779" s="86"/>
      <c r="AP1779" s="86"/>
      <c r="AQ1779" s="86"/>
      <c r="AR1779" s="86"/>
      <c r="AS1779" s="86"/>
      <c r="AT1779" s="86"/>
      <c r="AU1779" s="86"/>
      <c r="AV1779" s="86"/>
    </row>
    <row r="1780" spans="27:64" x14ac:dyDescent="0.2">
      <c r="AA1780" s="86"/>
      <c r="AB1780" s="86"/>
      <c r="AC1780" s="86"/>
      <c r="AD1780" s="86"/>
      <c r="AE1780" s="86"/>
      <c r="AG1780" s="87"/>
      <c r="AN1780" s="86"/>
      <c r="AO1780" s="86"/>
      <c r="AP1780" s="86"/>
      <c r="AQ1780" s="86"/>
      <c r="AR1780" s="86"/>
      <c r="AS1780" s="86"/>
      <c r="AT1780" s="86"/>
      <c r="AU1780" s="86"/>
    </row>
    <row r="1781" spans="27:64" x14ac:dyDescent="0.2">
      <c r="AA1781" s="86"/>
      <c r="AB1781" s="86"/>
      <c r="AC1781" s="86"/>
      <c r="AD1781" s="86"/>
      <c r="AE1781" s="86"/>
      <c r="AG1781" s="87"/>
      <c r="AN1781" s="86"/>
      <c r="AO1781" s="86"/>
      <c r="AP1781" s="86"/>
      <c r="AQ1781" s="86"/>
      <c r="AR1781" s="86"/>
      <c r="AS1781" s="86"/>
      <c r="AT1781" s="86"/>
      <c r="AU1781" s="86"/>
    </row>
    <row r="1782" spans="27:64" x14ac:dyDescent="0.2">
      <c r="AA1782" s="86"/>
      <c r="AB1782" s="86"/>
      <c r="AC1782" s="86"/>
      <c r="AD1782" s="86"/>
      <c r="AE1782" s="86"/>
      <c r="AG1782" s="87"/>
      <c r="AN1782" s="86"/>
      <c r="AO1782" s="86"/>
      <c r="AP1782" s="86"/>
      <c r="AQ1782" s="86"/>
      <c r="AR1782" s="86"/>
      <c r="AS1782" s="86"/>
      <c r="AT1782" s="86"/>
      <c r="AU1782" s="86"/>
    </row>
    <row r="1783" spans="27:64" x14ac:dyDescent="0.2">
      <c r="AA1783" s="86"/>
      <c r="AB1783" s="86"/>
      <c r="AC1783" s="86"/>
      <c r="AD1783" s="86"/>
      <c r="AE1783" s="86"/>
      <c r="AG1783" s="87"/>
      <c r="AN1783" s="86"/>
      <c r="AO1783" s="86"/>
      <c r="AP1783" s="86"/>
      <c r="AQ1783" s="86"/>
      <c r="AR1783" s="86"/>
      <c r="AS1783" s="86"/>
      <c r="AT1783" s="86"/>
      <c r="AU1783" s="86"/>
    </row>
    <row r="1784" spans="27:64" x14ac:dyDescent="0.2">
      <c r="AA1784" s="86"/>
      <c r="AB1784" s="86"/>
      <c r="AC1784" s="86"/>
      <c r="AD1784" s="86"/>
      <c r="AE1784" s="86"/>
      <c r="AG1784" s="87"/>
      <c r="AN1784" s="86"/>
      <c r="AO1784" s="86"/>
      <c r="AP1784" s="86"/>
      <c r="AQ1784" s="86"/>
      <c r="AR1784" s="86"/>
      <c r="AS1784" s="86"/>
      <c r="AT1784" s="86"/>
      <c r="AU1784" s="86"/>
    </row>
    <row r="1785" spans="27:64" x14ac:dyDescent="0.2">
      <c r="AA1785" s="86"/>
      <c r="AB1785" s="86"/>
      <c r="AC1785" s="86"/>
      <c r="AD1785" s="86"/>
      <c r="AE1785" s="86"/>
      <c r="AG1785" s="87"/>
      <c r="AN1785" s="86"/>
      <c r="AO1785" s="86"/>
      <c r="AP1785" s="86"/>
      <c r="AQ1785" s="86"/>
      <c r="AR1785" s="86"/>
      <c r="AS1785" s="86"/>
      <c r="AT1785" s="86"/>
      <c r="AU1785" s="86"/>
    </row>
    <row r="1786" spans="27:64" x14ac:dyDescent="0.2">
      <c r="AA1786" s="86"/>
      <c r="AB1786" s="86"/>
      <c r="AC1786" s="86"/>
      <c r="AD1786" s="86"/>
      <c r="AE1786" s="86"/>
      <c r="AG1786" s="87"/>
      <c r="AN1786" s="86"/>
      <c r="AO1786" s="86"/>
      <c r="AP1786" s="86"/>
      <c r="AQ1786" s="86"/>
      <c r="AR1786" s="86"/>
      <c r="AS1786" s="86"/>
      <c r="AT1786" s="86"/>
      <c r="AU1786" s="86"/>
    </row>
    <row r="1787" spans="27:64" x14ac:dyDescent="0.2">
      <c r="AA1787" s="86"/>
      <c r="AB1787" s="86"/>
      <c r="AC1787" s="86"/>
      <c r="AD1787" s="86"/>
      <c r="AE1787" s="86"/>
      <c r="AG1787" s="87"/>
      <c r="AN1787" s="86"/>
      <c r="AO1787" s="86"/>
      <c r="AP1787" s="86"/>
      <c r="AQ1787" s="86"/>
      <c r="AR1787" s="86"/>
      <c r="AS1787" s="86"/>
      <c r="AT1787" s="86"/>
      <c r="AU1787" s="86"/>
    </row>
    <row r="1788" spans="27:64" x14ac:dyDescent="0.2">
      <c r="AA1788" s="86"/>
      <c r="AB1788" s="86"/>
      <c r="AC1788" s="86"/>
      <c r="AD1788" s="86"/>
      <c r="AE1788" s="86"/>
      <c r="AG1788" s="87"/>
      <c r="AN1788" s="86"/>
      <c r="AO1788" s="86"/>
      <c r="AP1788" s="86"/>
      <c r="AQ1788" s="86"/>
      <c r="AR1788" s="86"/>
      <c r="AS1788" s="86"/>
      <c r="AT1788" s="86"/>
      <c r="AU1788" s="86"/>
      <c r="AV1788" s="86"/>
    </row>
    <row r="1789" spans="27:64" x14ac:dyDescent="0.2">
      <c r="AA1789" s="86"/>
      <c r="AB1789" s="86"/>
      <c r="AC1789" s="86"/>
      <c r="AD1789" s="86"/>
      <c r="AE1789" s="86"/>
      <c r="AG1789" s="87"/>
      <c r="AN1789" s="86"/>
      <c r="AO1789" s="86"/>
      <c r="AP1789" s="86"/>
      <c r="AQ1789" s="86"/>
      <c r="AR1789" s="86"/>
      <c r="AS1789" s="86"/>
      <c r="AT1789" s="86"/>
      <c r="AU1789" s="86"/>
    </row>
    <row r="1790" spans="27:64" x14ac:dyDescent="0.2">
      <c r="AA1790" s="86"/>
      <c r="AB1790" s="86"/>
      <c r="AC1790" s="86"/>
      <c r="AD1790" s="86"/>
      <c r="AE1790" s="86"/>
      <c r="AG1790" s="87"/>
      <c r="AN1790" s="86"/>
      <c r="AO1790" s="86"/>
      <c r="AP1790" s="86"/>
      <c r="AQ1790" s="86"/>
      <c r="AR1790" s="86"/>
      <c r="AS1790" s="86"/>
      <c r="AT1790" s="86"/>
      <c r="AU1790" s="86"/>
      <c r="AV1790" s="86"/>
      <c r="AX1790" s="86"/>
    </row>
    <row r="1791" spans="27:64" x14ac:dyDescent="0.2">
      <c r="AA1791" s="86"/>
      <c r="AB1791" s="86"/>
      <c r="AC1791" s="86"/>
      <c r="AD1791" s="86"/>
      <c r="AE1791" s="86"/>
      <c r="AG1791" s="87"/>
      <c r="AN1791" s="86"/>
      <c r="AO1791" s="86"/>
      <c r="AP1791" s="86"/>
      <c r="AQ1791" s="86"/>
      <c r="AR1791" s="86"/>
      <c r="AS1791" s="86"/>
      <c r="AT1791" s="86"/>
      <c r="AU1791" s="86"/>
      <c r="AV1791" s="86"/>
      <c r="AW1791" s="86"/>
      <c r="AX1791" s="86"/>
      <c r="AY1791" s="86"/>
      <c r="AZ1791" s="86"/>
      <c r="BA1791" s="86"/>
      <c r="BB1791" s="86"/>
      <c r="BC1791" s="86"/>
      <c r="BD1791" s="86"/>
      <c r="BE1791" s="86"/>
      <c r="BF1791" s="86"/>
      <c r="BG1791" s="86"/>
      <c r="BH1791" s="86"/>
      <c r="BI1791" s="86"/>
      <c r="BJ1791" s="86"/>
      <c r="BK1791" s="86"/>
      <c r="BL1791" s="86"/>
    </row>
    <row r="1792" spans="27:64" x14ac:dyDescent="0.2">
      <c r="AA1792" s="86"/>
      <c r="AB1792" s="86"/>
      <c r="AC1792" s="86"/>
      <c r="AD1792" s="86"/>
      <c r="AE1792" s="86"/>
      <c r="AG1792" s="87"/>
      <c r="AN1792" s="86"/>
      <c r="AO1792" s="86"/>
      <c r="AP1792" s="86"/>
      <c r="AQ1792" s="86"/>
      <c r="AR1792" s="86"/>
      <c r="AS1792" s="86"/>
      <c r="AT1792" s="86"/>
      <c r="AU1792" s="86"/>
    </row>
    <row r="1793" spans="27:64" x14ac:dyDescent="0.2">
      <c r="AA1793" s="86"/>
      <c r="AB1793" s="86"/>
      <c r="AC1793" s="86"/>
      <c r="AD1793" s="86"/>
      <c r="AE1793" s="86"/>
      <c r="AG1793" s="87"/>
      <c r="AN1793" s="86"/>
      <c r="AO1793" s="86"/>
      <c r="AP1793" s="86"/>
      <c r="AQ1793" s="86"/>
      <c r="AR1793" s="86"/>
      <c r="AS1793" s="86"/>
      <c r="AT1793" s="86"/>
      <c r="AU1793" s="86"/>
    </row>
    <row r="1794" spans="27:64" x14ac:dyDescent="0.2">
      <c r="AA1794" s="86"/>
      <c r="AB1794" s="86"/>
      <c r="AC1794" s="86"/>
      <c r="AD1794" s="86"/>
      <c r="AE1794" s="86"/>
      <c r="AG1794" s="87"/>
      <c r="AN1794" s="86"/>
      <c r="AO1794" s="86"/>
      <c r="AP1794" s="86"/>
      <c r="AQ1794" s="86"/>
      <c r="AR1794" s="86"/>
      <c r="AS1794" s="86"/>
      <c r="AT1794" s="86"/>
      <c r="AU1794" s="86"/>
    </row>
    <row r="1795" spans="27:64" x14ac:dyDescent="0.2">
      <c r="AA1795" s="86"/>
      <c r="AB1795" s="86"/>
      <c r="AC1795" s="86"/>
      <c r="AD1795" s="86"/>
      <c r="AE1795" s="86"/>
      <c r="AG1795" s="87"/>
      <c r="AN1795" s="86"/>
      <c r="AO1795" s="86"/>
      <c r="AP1795" s="86"/>
      <c r="AQ1795" s="86"/>
      <c r="AR1795" s="86"/>
      <c r="AS1795" s="86"/>
      <c r="AT1795" s="86"/>
      <c r="AU1795" s="86"/>
      <c r="AV1795" s="86"/>
      <c r="AX1795" s="86"/>
    </row>
    <row r="1796" spans="27:64" x14ac:dyDescent="0.2">
      <c r="AA1796" s="86"/>
      <c r="AB1796" s="86"/>
      <c r="AC1796" s="86"/>
      <c r="AD1796" s="86"/>
      <c r="AE1796" s="86"/>
      <c r="AG1796" s="87"/>
      <c r="AN1796" s="86"/>
      <c r="AO1796" s="86"/>
      <c r="AP1796" s="86"/>
      <c r="AQ1796" s="86"/>
      <c r="AR1796" s="86"/>
      <c r="AS1796" s="86"/>
      <c r="AT1796" s="86"/>
      <c r="AU1796" s="86"/>
      <c r="AV1796" s="86"/>
      <c r="AW1796" s="86"/>
      <c r="AX1796" s="86"/>
      <c r="AY1796" s="86"/>
      <c r="AZ1796" s="86"/>
      <c r="BA1796" s="86"/>
      <c r="BB1796" s="86"/>
      <c r="BC1796" s="86"/>
      <c r="BD1796" s="86"/>
      <c r="BE1796" s="86"/>
      <c r="BF1796" s="86"/>
      <c r="BG1796" s="86"/>
      <c r="BH1796" s="86"/>
      <c r="BI1796" s="86"/>
      <c r="BJ1796" s="86"/>
      <c r="BK1796" s="86"/>
      <c r="BL1796" s="86"/>
    </row>
    <row r="1797" spans="27:64" x14ac:dyDescent="0.2">
      <c r="AA1797" s="86"/>
      <c r="AB1797" s="86"/>
      <c r="AC1797" s="86"/>
      <c r="AD1797" s="86"/>
      <c r="AE1797" s="86"/>
      <c r="AG1797" s="87"/>
      <c r="AN1797" s="86"/>
      <c r="AO1797" s="86"/>
      <c r="AP1797" s="86"/>
      <c r="AQ1797" s="86"/>
      <c r="AR1797" s="86"/>
      <c r="AS1797" s="86"/>
      <c r="AT1797" s="86"/>
      <c r="AU1797" s="86"/>
    </row>
    <row r="1798" spans="27:64" x14ac:dyDescent="0.2">
      <c r="AA1798" s="86"/>
      <c r="AB1798" s="86"/>
      <c r="AC1798" s="86"/>
      <c r="AD1798" s="86"/>
      <c r="AE1798" s="86"/>
      <c r="AG1798" s="87"/>
      <c r="AN1798" s="86"/>
      <c r="AO1798" s="86"/>
      <c r="AP1798" s="86"/>
      <c r="AQ1798" s="86"/>
      <c r="AR1798" s="86"/>
      <c r="AS1798" s="86"/>
      <c r="AT1798" s="86"/>
      <c r="AU1798" s="86"/>
    </row>
    <row r="1799" spans="27:64" x14ac:dyDescent="0.2">
      <c r="AA1799" s="86"/>
      <c r="AB1799" s="86"/>
      <c r="AC1799" s="86"/>
      <c r="AD1799" s="86"/>
      <c r="AE1799" s="86"/>
      <c r="AG1799" s="87"/>
      <c r="AN1799" s="86"/>
      <c r="AO1799" s="86"/>
      <c r="AP1799" s="86"/>
      <c r="AQ1799" s="86"/>
      <c r="AR1799" s="86"/>
      <c r="AS1799" s="86"/>
      <c r="AT1799" s="86"/>
      <c r="AU1799" s="86"/>
    </row>
    <row r="1800" spans="27:64" x14ac:dyDescent="0.2">
      <c r="AA1800" s="86"/>
      <c r="AB1800" s="86"/>
      <c r="AC1800" s="86"/>
      <c r="AD1800" s="86"/>
      <c r="AE1800" s="86"/>
      <c r="AG1800" s="87"/>
      <c r="AN1800" s="86"/>
      <c r="AO1800" s="86"/>
      <c r="AP1800" s="86"/>
      <c r="AQ1800" s="86"/>
      <c r="AR1800" s="86"/>
      <c r="AS1800" s="86"/>
      <c r="AT1800" s="86"/>
      <c r="AU1800" s="86"/>
    </row>
    <row r="1801" spans="27:64" x14ac:dyDescent="0.2">
      <c r="AA1801" s="86"/>
      <c r="AB1801" s="86"/>
      <c r="AC1801" s="86"/>
      <c r="AD1801" s="86"/>
      <c r="AE1801" s="86"/>
      <c r="AG1801" s="87"/>
      <c r="AN1801" s="86"/>
      <c r="AO1801" s="86"/>
      <c r="AP1801" s="86"/>
      <c r="AQ1801" s="86"/>
      <c r="AR1801" s="86"/>
      <c r="AS1801" s="86"/>
      <c r="AT1801" s="86"/>
      <c r="AU1801" s="86"/>
      <c r="AV1801" s="86"/>
      <c r="AX1801" s="86"/>
    </row>
    <row r="1802" spans="27:64" x14ac:dyDescent="0.2">
      <c r="AA1802" s="86"/>
      <c r="AB1802" s="86"/>
      <c r="AC1802" s="86"/>
      <c r="AD1802" s="86"/>
      <c r="AE1802" s="86"/>
      <c r="AG1802" s="87"/>
      <c r="AN1802" s="86"/>
      <c r="AO1802" s="86"/>
      <c r="AP1802" s="86"/>
      <c r="AQ1802" s="86"/>
      <c r="AR1802" s="86"/>
      <c r="AS1802" s="86"/>
      <c r="AT1802" s="86"/>
      <c r="AU1802" s="86"/>
    </row>
    <row r="1803" spans="27:64" x14ac:dyDescent="0.2">
      <c r="AA1803" s="86"/>
      <c r="AB1803" s="86"/>
      <c r="AC1803" s="86"/>
      <c r="AD1803" s="86"/>
      <c r="AE1803" s="86"/>
      <c r="AG1803" s="87"/>
      <c r="AN1803" s="86"/>
      <c r="AO1803" s="86"/>
      <c r="AP1803" s="86"/>
      <c r="AQ1803" s="86"/>
      <c r="AR1803" s="86"/>
      <c r="AS1803" s="86"/>
      <c r="AT1803" s="86"/>
      <c r="AU1803" s="86"/>
    </row>
    <row r="1804" spans="27:64" x14ac:dyDescent="0.2">
      <c r="AA1804" s="86"/>
      <c r="AB1804" s="86"/>
      <c r="AC1804" s="86"/>
      <c r="AD1804" s="86"/>
      <c r="AE1804" s="86"/>
      <c r="AG1804" s="87"/>
      <c r="AN1804" s="86"/>
      <c r="AO1804" s="86"/>
      <c r="AP1804" s="86"/>
      <c r="AQ1804" s="86"/>
      <c r="AR1804" s="86"/>
      <c r="AS1804" s="86"/>
      <c r="AT1804" s="86"/>
      <c r="AU1804" s="86"/>
    </row>
    <row r="1805" spans="27:64" x14ac:dyDescent="0.2">
      <c r="AA1805" s="86"/>
      <c r="AB1805" s="86"/>
      <c r="AC1805" s="86"/>
      <c r="AD1805" s="86"/>
      <c r="AE1805" s="86"/>
      <c r="AG1805" s="87"/>
      <c r="AN1805" s="86"/>
      <c r="AO1805" s="86"/>
      <c r="AP1805" s="86"/>
      <c r="AQ1805" s="86"/>
      <c r="AR1805" s="86"/>
      <c r="AS1805" s="86"/>
      <c r="AT1805" s="86"/>
      <c r="AU1805" s="86"/>
    </row>
    <row r="1806" spans="27:64" x14ac:dyDescent="0.2">
      <c r="AA1806" s="86"/>
      <c r="AB1806" s="86"/>
      <c r="AC1806" s="86"/>
      <c r="AD1806" s="86"/>
      <c r="AE1806" s="86"/>
      <c r="AG1806" s="87"/>
      <c r="AN1806" s="86"/>
      <c r="AO1806" s="86"/>
      <c r="AP1806" s="86"/>
      <c r="AQ1806" s="86"/>
      <c r="AR1806" s="86"/>
      <c r="AS1806" s="86"/>
      <c r="AT1806" s="86"/>
      <c r="AU1806" s="86"/>
    </row>
    <row r="1807" spans="27:64" x14ac:dyDescent="0.2">
      <c r="AA1807" s="86"/>
      <c r="AB1807" s="86"/>
      <c r="AC1807" s="86"/>
      <c r="AD1807" s="86"/>
      <c r="AE1807" s="86"/>
      <c r="AG1807" s="87"/>
      <c r="AN1807" s="86"/>
      <c r="AO1807" s="86"/>
      <c r="AP1807" s="86"/>
      <c r="AQ1807" s="86"/>
      <c r="AR1807" s="86"/>
      <c r="AS1807" s="86"/>
      <c r="AT1807" s="86"/>
      <c r="AU1807" s="86"/>
    </row>
    <row r="1808" spans="27:64" x14ac:dyDescent="0.2">
      <c r="AA1808" s="86"/>
      <c r="AB1808" s="86"/>
      <c r="AC1808" s="86"/>
      <c r="AD1808" s="86"/>
      <c r="AE1808" s="86"/>
      <c r="AG1808" s="87"/>
      <c r="AN1808" s="86"/>
      <c r="AO1808" s="86"/>
      <c r="AP1808" s="86"/>
      <c r="AQ1808" s="86"/>
      <c r="AR1808" s="86"/>
      <c r="AS1808" s="86"/>
      <c r="AT1808" s="86"/>
      <c r="AU1808" s="86"/>
      <c r="AV1808" s="86"/>
      <c r="AX1808" s="86"/>
      <c r="AY1808" s="86"/>
      <c r="AZ1808" s="86"/>
      <c r="BA1808" s="86"/>
      <c r="BB1808" s="86"/>
      <c r="BC1808" s="86"/>
      <c r="BD1808" s="86"/>
      <c r="BE1808" s="86"/>
      <c r="BF1808" s="86"/>
      <c r="BG1808" s="86"/>
      <c r="BH1808" s="86"/>
      <c r="BI1808" s="86"/>
      <c r="BJ1808" s="86"/>
      <c r="BK1808" s="86"/>
      <c r="BL1808" s="86"/>
    </row>
    <row r="1809" spans="27:64" x14ac:dyDescent="0.2">
      <c r="AA1809" s="86"/>
      <c r="AB1809" s="86"/>
      <c r="AC1809" s="86"/>
      <c r="AD1809" s="86"/>
      <c r="AE1809" s="86"/>
      <c r="AG1809" s="87"/>
      <c r="AN1809" s="86"/>
      <c r="AO1809" s="86"/>
      <c r="AP1809" s="86"/>
      <c r="AQ1809" s="86"/>
      <c r="AR1809" s="86"/>
      <c r="AS1809" s="86"/>
      <c r="AT1809" s="86"/>
      <c r="AU1809" s="86"/>
      <c r="AV1809" s="86"/>
    </row>
    <row r="1810" spans="27:64" x14ac:dyDescent="0.2">
      <c r="AA1810" s="86"/>
      <c r="AB1810" s="86"/>
      <c r="AC1810" s="86"/>
      <c r="AD1810" s="86"/>
      <c r="AE1810" s="86"/>
      <c r="AG1810" s="87"/>
      <c r="AN1810" s="86"/>
      <c r="AO1810" s="86"/>
      <c r="AP1810" s="86"/>
      <c r="AQ1810" s="86"/>
      <c r="AR1810" s="86"/>
      <c r="AS1810" s="86"/>
      <c r="AT1810" s="86"/>
      <c r="AU1810" s="86"/>
    </row>
    <row r="1811" spans="27:64" x14ac:dyDescent="0.2">
      <c r="AA1811" s="86"/>
      <c r="AB1811" s="86"/>
      <c r="AC1811" s="86"/>
      <c r="AD1811" s="86"/>
      <c r="AE1811" s="86"/>
      <c r="AG1811" s="87"/>
      <c r="AN1811" s="86"/>
      <c r="AO1811" s="86"/>
      <c r="AP1811" s="86"/>
      <c r="AQ1811" s="86"/>
      <c r="AR1811" s="86"/>
      <c r="AS1811" s="86"/>
      <c r="AT1811" s="86"/>
      <c r="AU1811" s="86"/>
      <c r="AV1811" s="86"/>
    </row>
    <row r="1812" spans="27:64" x14ac:dyDescent="0.2">
      <c r="AA1812" s="86"/>
      <c r="AB1812" s="86"/>
      <c r="AC1812" s="86"/>
      <c r="AD1812" s="86"/>
      <c r="AE1812" s="86"/>
      <c r="AG1812" s="87"/>
      <c r="AN1812" s="86"/>
      <c r="AO1812" s="86"/>
      <c r="AP1812" s="86"/>
      <c r="AQ1812" s="86"/>
      <c r="AR1812" s="86"/>
      <c r="AS1812" s="86"/>
      <c r="AT1812" s="86"/>
      <c r="AU1812" s="86"/>
    </row>
    <row r="1813" spans="27:64" x14ac:dyDescent="0.2">
      <c r="AA1813" s="86"/>
      <c r="AB1813" s="86"/>
      <c r="AC1813" s="86"/>
      <c r="AD1813" s="86"/>
      <c r="AE1813" s="86"/>
      <c r="AG1813" s="87"/>
      <c r="AN1813" s="86"/>
      <c r="AO1813" s="86"/>
      <c r="AP1813" s="86"/>
      <c r="AQ1813" s="86"/>
      <c r="AR1813" s="86"/>
      <c r="AS1813" s="86"/>
      <c r="AT1813" s="86"/>
      <c r="AU1813" s="86"/>
    </row>
    <row r="1814" spans="27:64" x14ac:dyDescent="0.2">
      <c r="AA1814" s="86"/>
      <c r="AB1814" s="86"/>
      <c r="AC1814" s="86"/>
      <c r="AD1814" s="86"/>
      <c r="AE1814" s="86"/>
      <c r="AG1814" s="87"/>
      <c r="AN1814" s="86"/>
      <c r="AO1814" s="86"/>
      <c r="AP1814" s="86"/>
      <c r="AQ1814" s="86"/>
      <c r="AR1814" s="86"/>
      <c r="AS1814" s="86"/>
      <c r="AT1814" s="86"/>
      <c r="AU1814" s="86"/>
    </row>
    <row r="1815" spans="27:64" x14ac:dyDescent="0.2">
      <c r="AA1815" s="86"/>
      <c r="AB1815" s="86"/>
      <c r="AC1815" s="86"/>
      <c r="AD1815" s="86"/>
      <c r="AE1815" s="86"/>
      <c r="AG1815" s="87"/>
      <c r="AN1815" s="86"/>
      <c r="AO1815" s="86"/>
      <c r="AP1815" s="86"/>
      <c r="AQ1815" s="86"/>
      <c r="AR1815" s="86"/>
      <c r="AS1815" s="86"/>
      <c r="AT1815" s="86"/>
      <c r="AU1815" s="86"/>
    </row>
    <row r="1816" spans="27:64" x14ac:dyDescent="0.2">
      <c r="AA1816" s="86"/>
      <c r="AB1816" s="86"/>
      <c r="AC1816" s="86"/>
      <c r="AD1816" s="86"/>
      <c r="AE1816" s="86"/>
      <c r="AG1816" s="87"/>
      <c r="AN1816" s="86"/>
      <c r="AO1816" s="86"/>
      <c r="AP1816" s="86"/>
      <c r="AQ1816" s="86"/>
      <c r="AR1816" s="86"/>
      <c r="AS1816" s="86"/>
      <c r="AT1816" s="86"/>
      <c r="AU1816" s="86"/>
    </row>
    <row r="1817" spans="27:64" x14ac:dyDescent="0.2">
      <c r="AA1817" s="86"/>
      <c r="AB1817" s="86"/>
      <c r="AC1817" s="86"/>
      <c r="AD1817" s="86"/>
      <c r="AE1817" s="86"/>
      <c r="AG1817" s="87"/>
      <c r="AN1817" s="86"/>
      <c r="AO1817" s="86"/>
      <c r="AP1817" s="86"/>
      <c r="AQ1817" s="86"/>
      <c r="AR1817" s="86"/>
      <c r="AS1817" s="86"/>
      <c r="AT1817" s="86"/>
      <c r="AU1817" s="86"/>
    </row>
    <row r="1818" spans="27:64" x14ac:dyDescent="0.2">
      <c r="AA1818" s="86"/>
      <c r="AB1818" s="86"/>
      <c r="AC1818" s="86"/>
      <c r="AD1818" s="86"/>
      <c r="AE1818" s="86"/>
      <c r="AG1818" s="87"/>
      <c r="AN1818" s="86"/>
      <c r="AO1818" s="86"/>
      <c r="AP1818" s="86"/>
      <c r="AQ1818" s="86"/>
      <c r="AR1818" s="86"/>
      <c r="AS1818" s="86"/>
      <c r="AT1818" s="86"/>
      <c r="AU1818" s="86"/>
    </row>
    <row r="1819" spans="27:64" x14ac:dyDescent="0.2">
      <c r="AA1819" s="86"/>
      <c r="AB1819" s="86"/>
      <c r="AC1819" s="86"/>
      <c r="AD1819" s="86"/>
      <c r="AE1819" s="86"/>
      <c r="AG1819" s="87"/>
      <c r="AN1819" s="86"/>
      <c r="AO1819" s="86"/>
      <c r="AP1819" s="86"/>
      <c r="AQ1819" s="86"/>
      <c r="AR1819" s="86"/>
      <c r="AS1819" s="86"/>
      <c r="AT1819" s="86"/>
      <c r="AU1819" s="86"/>
    </row>
    <row r="1820" spans="27:64" x14ac:dyDescent="0.2">
      <c r="AA1820" s="86"/>
      <c r="AB1820" s="86"/>
      <c r="AC1820" s="86"/>
      <c r="AD1820" s="86"/>
      <c r="AE1820" s="86"/>
      <c r="AG1820" s="87"/>
      <c r="AN1820" s="86"/>
      <c r="AO1820" s="86"/>
      <c r="AP1820" s="86"/>
      <c r="AQ1820" s="86"/>
      <c r="AR1820" s="86"/>
      <c r="AS1820" s="86"/>
      <c r="AT1820" s="86"/>
      <c r="AU1820" s="86"/>
    </row>
    <row r="1821" spans="27:64" x14ac:dyDescent="0.2">
      <c r="AA1821" s="86"/>
      <c r="AB1821" s="86"/>
      <c r="AC1821" s="86"/>
      <c r="AD1821" s="86"/>
      <c r="AE1821" s="86"/>
      <c r="AG1821" s="87"/>
      <c r="AN1821" s="86"/>
      <c r="AO1821" s="86"/>
      <c r="AP1821" s="86"/>
      <c r="AQ1821" s="86"/>
      <c r="AR1821" s="86"/>
      <c r="AS1821" s="86"/>
      <c r="AT1821" s="86"/>
      <c r="AU1821" s="86"/>
      <c r="AV1821" s="86"/>
      <c r="AW1821" s="86"/>
      <c r="AX1821" s="86"/>
      <c r="AY1821" s="86"/>
      <c r="AZ1821" s="86"/>
      <c r="BA1821" s="86"/>
      <c r="BB1821" s="86"/>
      <c r="BC1821" s="86"/>
      <c r="BD1821" s="86"/>
      <c r="BE1821" s="86"/>
      <c r="BF1821" s="86"/>
      <c r="BG1821" s="86"/>
      <c r="BH1821" s="86"/>
      <c r="BI1821" s="86"/>
      <c r="BJ1821" s="86"/>
      <c r="BK1821" s="86"/>
      <c r="BL1821" s="86"/>
    </row>
    <row r="1822" spans="27:64" x14ac:dyDescent="0.2">
      <c r="AA1822" s="86"/>
      <c r="AB1822" s="86"/>
      <c r="AC1822" s="86"/>
      <c r="AD1822" s="86"/>
      <c r="AE1822" s="86"/>
      <c r="AG1822" s="87"/>
      <c r="AN1822" s="86"/>
      <c r="AO1822" s="86"/>
      <c r="AP1822" s="86"/>
      <c r="AQ1822" s="86"/>
      <c r="AR1822" s="86"/>
      <c r="AS1822" s="86"/>
      <c r="AT1822" s="86"/>
      <c r="AU1822" s="86"/>
    </row>
    <row r="1823" spans="27:64" x14ac:dyDescent="0.2">
      <c r="AA1823" s="86"/>
      <c r="AB1823" s="86"/>
      <c r="AC1823" s="86"/>
      <c r="AD1823" s="86"/>
      <c r="AE1823" s="86"/>
      <c r="AG1823" s="87"/>
      <c r="AN1823" s="86"/>
      <c r="AO1823" s="86"/>
      <c r="AP1823" s="86"/>
      <c r="AQ1823" s="86"/>
      <c r="AR1823" s="86"/>
      <c r="AS1823" s="86"/>
      <c r="AT1823" s="86"/>
      <c r="AU1823" s="86"/>
    </row>
    <row r="1824" spans="27:64" x14ac:dyDescent="0.2">
      <c r="AA1824" s="86"/>
      <c r="AB1824" s="86"/>
      <c r="AC1824" s="86"/>
      <c r="AD1824" s="86"/>
      <c r="AE1824" s="86"/>
      <c r="AG1824" s="87"/>
      <c r="AN1824" s="86"/>
      <c r="AO1824" s="86"/>
      <c r="AP1824" s="86"/>
      <c r="AQ1824" s="86"/>
      <c r="AR1824" s="86"/>
      <c r="AS1824" s="86"/>
      <c r="AT1824" s="86"/>
      <c r="AU1824" s="86"/>
    </row>
    <row r="1825" spans="27:48" x14ac:dyDescent="0.2">
      <c r="AA1825" s="86"/>
      <c r="AB1825" s="86"/>
      <c r="AC1825" s="86"/>
      <c r="AD1825" s="86"/>
      <c r="AE1825" s="86"/>
      <c r="AG1825" s="87"/>
      <c r="AN1825" s="86"/>
      <c r="AO1825" s="86"/>
      <c r="AP1825" s="86"/>
      <c r="AQ1825" s="86"/>
      <c r="AR1825" s="86"/>
      <c r="AS1825" s="86"/>
      <c r="AT1825" s="86"/>
      <c r="AU1825" s="86"/>
    </row>
    <row r="1826" spans="27:48" x14ac:dyDescent="0.2">
      <c r="AA1826" s="86"/>
      <c r="AB1826" s="86"/>
      <c r="AC1826" s="86"/>
      <c r="AD1826" s="86"/>
      <c r="AE1826" s="86"/>
      <c r="AG1826" s="87"/>
      <c r="AN1826" s="86"/>
      <c r="AO1826" s="86"/>
      <c r="AP1826" s="86"/>
      <c r="AQ1826" s="86"/>
      <c r="AR1826" s="86"/>
      <c r="AS1826" s="86"/>
      <c r="AT1826" s="86"/>
      <c r="AU1826" s="86"/>
    </row>
    <row r="1827" spans="27:48" x14ac:dyDescent="0.2">
      <c r="AA1827" s="86"/>
      <c r="AB1827" s="86"/>
      <c r="AC1827" s="86"/>
      <c r="AD1827" s="86"/>
      <c r="AE1827" s="86"/>
      <c r="AG1827" s="87"/>
      <c r="AN1827" s="86"/>
      <c r="AO1827" s="86"/>
      <c r="AP1827" s="86"/>
      <c r="AQ1827" s="86"/>
      <c r="AR1827" s="86"/>
      <c r="AS1827" s="86"/>
      <c r="AT1827" s="86"/>
      <c r="AU1827" s="86"/>
    </row>
    <row r="1828" spans="27:48" x14ac:dyDescent="0.2">
      <c r="AA1828" s="86"/>
      <c r="AB1828" s="86"/>
      <c r="AC1828" s="86"/>
      <c r="AD1828" s="86"/>
      <c r="AE1828" s="86"/>
      <c r="AG1828" s="87"/>
      <c r="AN1828" s="86"/>
      <c r="AO1828" s="86"/>
      <c r="AP1828" s="86"/>
      <c r="AQ1828" s="86"/>
      <c r="AR1828" s="86"/>
      <c r="AS1828" s="86"/>
      <c r="AT1828" s="86"/>
      <c r="AU1828" s="86"/>
    </row>
    <row r="1829" spans="27:48" x14ac:dyDescent="0.2">
      <c r="AA1829" s="86"/>
      <c r="AB1829" s="86"/>
      <c r="AC1829" s="86"/>
      <c r="AD1829" s="86"/>
      <c r="AE1829" s="86"/>
      <c r="AG1829" s="87"/>
      <c r="AN1829" s="86"/>
      <c r="AO1829" s="86"/>
      <c r="AP1829" s="86"/>
      <c r="AQ1829" s="86"/>
      <c r="AR1829" s="86"/>
      <c r="AS1829" s="86"/>
      <c r="AT1829" s="86"/>
      <c r="AU1829" s="86"/>
    </row>
    <row r="1830" spans="27:48" x14ac:dyDescent="0.2">
      <c r="AA1830" s="86"/>
      <c r="AB1830" s="86"/>
      <c r="AC1830" s="86"/>
      <c r="AD1830" s="86"/>
      <c r="AE1830" s="86"/>
      <c r="AG1830" s="87"/>
      <c r="AN1830" s="86"/>
      <c r="AO1830" s="86"/>
      <c r="AP1830" s="86"/>
      <c r="AQ1830" s="86"/>
      <c r="AR1830" s="86"/>
      <c r="AS1830" s="86"/>
      <c r="AT1830" s="86"/>
      <c r="AU1830" s="86"/>
    </row>
    <row r="1831" spans="27:48" x14ac:dyDescent="0.2">
      <c r="AA1831" s="86"/>
      <c r="AB1831" s="86"/>
      <c r="AC1831" s="86"/>
      <c r="AD1831" s="86"/>
      <c r="AE1831" s="86"/>
      <c r="AG1831" s="87"/>
      <c r="AN1831" s="86"/>
      <c r="AO1831" s="86"/>
      <c r="AP1831" s="86"/>
      <c r="AQ1831" s="86"/>
      <c r="AR1831" s="86"/>
      <c r="AS1831" s="86"/>
      <c r="AT1831" s="86"/>
      <c r="AU1831" s="86"/>
    </row>
    <row r="1832" spans="27:48" x14ac:dyDescent="0.2">
      <c r="AA1832" s="86"/>
      <c r="AB1832" s="86"/>
      <c r="AC1832" s="86"/>
      <c r="AD1832" s="86"/>
      <c r="AE1832" s="86"/>
      <c r="AG1832" s="87"/>
      <c r="AN1832" s="86"/>
      <c r="AO1832" s="86"/>
      <c r="AP1832" s="86"/>
      <c r="AQ1832" s="86"/>
      <c r="AR1832" s="86"/>
      <c r="AS1832" s="86"/>
      <c r="AT1832" s="86"/>
      <c r="AU1832" s="86"/>
    </row>
    <row r="1833" spans="27:48" x14ac:dyDescent="0.2">
      <c r="AA1833" s="86"/>
      <c r="AB1833" s="86"/>
      <c r="AC1833" s="86"/>
      <c r="AD1833" s="86"/>
      <c r="AE1833" s="86"/>
      <c r="AG1833" s="87"/>
      <c r="AN1833" s="86"/>
      <c r="AO1833" s="86"/>
      <c r="AP1833" s="86"/>
      <c r="AQ1833" s="86"/>
      <c r="AR1833" s="86"/>
      <c r="AS1833" s="86"/>
      <c r="AT1833" s="86"/>
      <c r="AU1833" s="86"/>
    </row>
    <row r="1834" spans="27:48" x14ac:dyDescent="0.2">
      <c r="AA1834" s="86"/>
      <c r="AB1834" s="86"/>
      <c r="AC1834" s="86"/>
      <c r="AD1834" s="86"/>
      <c r="AE1834" s="86"/>
      <c r="AG1834" s="87"/>
      <c r="AN1834" s="86"/>
      <c r="AO1834" s="86"/>
      <c r="AP1834" s="86"/>
      <c r="AQ1834" s="86"/>
      <c r="AR1834" s="86"/>
      <c r="AS1834" s="86"/>
      <c r="AT1834" s="86"/>
      <c r="AU1834" s="86"/>
    </row>
    <row r="1835" spans="27:48" x14ac:dyDescent="0.2">
      <c r="AA1835" s="86"/>
      <c r="AB1835" s="86"/>
      <c r="AC1835" s="86"/>
      <c r="AD1835" s="86"/>
      <c r="AE1835" s="86"/>
      <c r="AG1835" s="87"/>
      <c r="AN1835" s="86"/>
      <c r="AO1835" s="86"/>
      <c r="AP1835" s="86"/>
      <c r="AQ1835" s="86"/>
      <c r="AR1835" s="86"/>
      <c r="AS1835" s="86"/>
      <c r="AT1835" s="86"/>
      <c r="AU1835" s="86"/>
    </row>
    <row r="1836" spans="27:48" x14ac:dyDescent="0.2">
      <c r="AA1836" s="86"/>
      <c r="AB1836" s="86"/>
      <c r="AC1836" s="86"/>
      <c r="AD1836" s="86"/>
      <c r="AE1836" s="86"/>
      <c r="AG1836" s="87"/>
      <c r="AN1836" s="86"/>
      <c r="AO1836" s="86"/>
      <c r="AP1836" s="86"/>
      <c r="AQ1836" s="86"/>
      <c r="AR1836" s="86"/>
      <c r="AS1836" s="86"/>
      <c r="AT1836" s="86"/>
      <c r="AU1836" s="86"/>
    </row>
    <row r="1837" spans="27:48" x14ac:dyDescent="0.2">
      <c r="AA1837" s="86"/>
      <c r="AB1837" s="86"/>
      <c r="AC1837" s="86"/>
      <c r="AD1837" s="86"/>
      <c r="AE1837" s="86"/>
      <c r="AG1837" s="87"/>
      <c r="AN1837" s="86"/>
      <c r="AO1837" s="86"/>
      <c r="AP1837" s="86"/>
      <c r="AQ1837" s="86"/>
      <c r="AR1837" s="86"/>
      <c r="AS1837" s="86"/>
      <c r="AT1837" s="86"/>
      <c r="AU1837" s="86"/>
    </row>
    <row r="1838" spans="27:48" x14ac:dyDescent="0.2">
      <c r="AA1838" s="86"/>
      <c r="AB1838" s="86"/>
      <c r="AC1838" s="86"/>
      <c r="AD1838" s="86"/>
      <c r="AE1838" s="86"/>
      <c r="AG1838" s="87"/>
      <c r="AN1838" s="86"/>
      <c r="AO1838" s="86"/>
      <c r="AP1838" s="86"/>
      <c r="AQ1838" s="86"/>
      <c r="AR1838" s="86"/>
      <c r="AS1838" s="86"/>
      <c r="AT1838" s="86"/>
      <c r="AU1838" s="86"/>
    </row>
    <row r="1839" spans="27:48" x14ac:dyDescent="0.2">
      <c r="AA1839" s="86"/>
      <c r="AB1839" s="86"/>
      <c r="AC1839" s="86"/>
      <c r="AD1839" s="86"/>
      <c r="AE1839" s="86"/>
      <c r="AG1839" s="87"/>
      <c r="AN1839" s="86"/>
      <c r="AO1839" s="86"/>
      <c r="AP1839" s="86"/>
      <c r="AQ1839" s="86"/>
      <c r="AR1839" s="86"/>
      <c r="AS1839" s="86"/>
      <c r="AT1839" s="86"/>
      <c r="AU1839" s="86"/>
    </row>
    <row r="1840" spans="27:48" x14ac:dyDescent="0.2">
      <c r="AA1840" s="86"/>
      <c r="AB1840" s="86"/>
      <c r="AC1840" s="86"/>
      <c r="AD1840" s="86"/>
      <c r="AE1840" s="86"/>
      <c r="AG1840" s="87"/>
      <c r="AN1840" s="86"/>
      <c r="AO1840" s="86"/>
      <c r="AP1840" s="86"/>
      <c r="AQ1840" s="86"/>
      <c r="AR1840" s="86"/>
      <c r="AS1840" s="86"/>
      <c r="AT1840" s="86"/>
      <c r="AU1840" s="86"/>
      <c r="AV1840" s="86"/>
    </row>
    <row r="1841" spans="27:64" x14ac:dyDescent="0.2">
      <c r="AA1841" s="86"/>
      <c r="AB1841" s="86"/>
      <c r="AC1841" s="86"/>
      <c r="AD1841" s="86"/>
      <c r="AE1841" s="86"/>
      <c r="AG1841" s="87"/>
      <c r="AN1841" s="86"/>
      <c r="AO1841" s="86"/>
      <c r="AP1841" s="86"/>
      <c r="AQ1841" s="86"/>
      <c r="AR1841" s="86"/>
      <c r="AS1841" s="86"/>
      <c r="AT1841" s="86"/>
      <c r="AU1841" s="86"/>
    </row>
    <row r="1842" spans="27:64" x14ac:dyDescent="0.2">
      <c r="AA1842" s="86"/>
      <c r="AB1842" s="86"/>
      <c r="AC1842" s="86"/>
      <c r="AD1842" s="86"/>
      <c r="AE1842" s="86"/>
      <c r="AG1842" s="87"/>
      <c r="AN1842" s="86"/>
      <c r="AO1842" s="86"/>
      <c r="AP1842" s="86"/>
      <c r="AQ1842" s="86"/>
      <c r="AR1842" s="86"/>
      <c r="AS1842" s="86"/>
      <c r="AT1842" s="86"/>
      <c r="AU1842" s="86"/>
      <c r="AV1842" s="86"/>
      <c r="AW1842" s="86"/>
      <c r="AX1842" s="86"/>
      <c r="AY1842" s="86"/>
      <c r="AZ1842" s="86"/>
      <c r="BA1842" s="86"/>
      <c r="BB1842" s="86"/>
      <c r="BC1842" s="86"/>
      <c r="BD1842" s="86"/>
      <c r="BE1842" s="86"/>
      <c r="BF1842" s="86"/>
      <c r="BG1842" s="86"/>
      <c r="BH1842" s="86"/>
      <c r="BI1842" s="86"/>
      <c r="BJ1842" s="86"/>
      <c r="BK1842" s="86"/>
      <c r="BL1842" s="86"/>
    </row>
    <row r="1843" spans="27:64" x14ac:dyDescent="0.2">
      <c r="AA1843" s="86"/>
      <c r="AB1843" s="86"/>
      <c r="AC1843" s="86"/>
      <c r="AD1843" s="86"/>
      <c r="AE1843" s="86"/>
      <c r="AG1843" s="87"/>
      <c r="AN1843" s="86"/>
      <c r="AO1843" s="86"/>
      <c r="AP1843" s="86"/>
      <c r="AQ1843" s="86"/>
      <c r="AR1843" s="86"/>
      <c r="AS1843" s="86"/>
      <c r="AT1843" s="86"/>
      <c r="AU1843" s="86"/>
      <c r="AV1843" s="86"/>
    </row>
    <row r="1844" spans="27:64" x14ac:dyDescent="0.2">
      <c r="AA1844" s="86"/>
      <c r="AB1844" s="86"/>
      <c r="AC1844" s="86"/>
      <c r="AD1844" s="86"/>
      <c r="AE1844" s="86"/>
      <c r="AG1844" s="87"/>
      <c r="AN1844" s="86"/>
      <c r="AO1844" s="86"/>
      <c r="AP1844" s="86"/>
      <c r="AQ1844" s="86"/>
      <c r="AR1844" s="86"/>
      <c r="AS1844" s="86"/>
      <c r="AT1844" s="86"/>
      <c r="AU1844" s="86"/>
    </row>
    <row r="1845" spans="27:64" x14ac:dyDescent="0.2">
      <c r="AA1845" s="86"/>
      <c r="AB1845" s="86"/>
      <c r="AC1845" s="86"/>
      <c r="AD1845" s="86"/>
      <c r="AE1845" s="86"/>
      <c r="AG1845" s="87"/>
      <c r="AN1845" s="86"/>
      <c r="AO1845" s="86"/>
      <c r="AP1845" s="86"/>
      <c r="AQ1845" s="86"/>
      <c r="AR1845" s="86"/>
      <c r="AS1845" s="86"/>
      <c r="AT1845" s="86"/>
      <c r="AU1845" s="86"/>
    </row>
    <row r="1846" spans="27:64" x14ac:dyDescent="0.2">
      <c r="AA1846" s="86"/>
      <c r="AB1846" s="86"/>
      <c r="AC1846" s="86"/>
      <c r="AD1846" s="86"/>
      <c r="AE1846" s="86"/>
      <c r="AG1846" s="87"/>
      <c r="AN1846" s="86"/>
      <c r="AO1846" s="86"/>
      <c r="AP1846" s="86"/>
      <c r="AQ1846" s="86"/>
      <c r="AR1846" s="86"/>
      <c r="AS1846" s="86"/>
      <c r="AT1846" s="86"/>
      <c r="AU1846" s="86"/>
    </row>
    <row r="1847" spans="27:64" x14ac:dyDescent="0.2">
      <c r="AA1847" s="86"/>
      <c r="AB1847" s="86"/>
      <c r="AC1847" s="86"/>
      <c r="AD1847" s="86"/>
      <c r="AE1847" s="86"/>
      <c r="AG1847" s="87"/>
      <c r="AN1847" s="86"/>
      <c r="AO1847" s="86"/>
      <c r="AP1847" s="86"/>
      <c r="AQ1847" s="86"/>
      <c r="AR1847" s="86"/>
      <c r="AS1847" s="86"/>
      <c r="AT1847" s="86"/>
      <c r="AU1847" s="86"/>
    </row>
    <row r="1848" spans="27:64" x14ac:dyDescent="0.2">
      <c r="AA1848" s="86"/>
      <c r="AB1848" s="86"/>
      <c r="AC1848" s="86"/>
      <c r="AD1848" s="86"/>
      <c r="AE1848" s="86"/>
      <c r="AG1848" s="87"/>
      <c r="AN1848" s="86"/>
      <c r="AO1848" s="86"/>
      <c r="AP1848" s="86"/>
      <c r="AQ1848" s="86"/>
      <c r="AR1848" s="86"/>
      <c r="AS1848" s="86"/>
      <c r="AT1848" s="86"/>
      <c r="AU1848" s="86"/>
    </row>
    <row r="1849" spans="27:64" x14ac:dyDescent="0.2">
      <c r="AA1849" s="86"/>
      <c r="AB1849" s="86"/>
      <c r="AC1849" s="86"/>
      <c r="AD1849" s="86"/>
      <c r="AE1849" s="86"/>
      <c r="AG1849" s="87"/>
      <c r="AN1849" s="86"/>
      <c r="AO1849" s="86"/>
      <c r="AP1849" s="86"/>
      <c r="AQ1849" s="86"/>
      <c r="AR1849" s="86"/>
      <c r="AS1849" s="86"/>
      <c r="AT1849" s="86"/>
      <c r="AU1849" s="86"/>
    </row>
    <row r="1850" spans="27:64" x14ac:dyDescent="0.2">
      <c r="AA1850" s="86"/>
      <c r="AB1850" s="86"/>
      <c r="AC1850" s="86"/>
      <c r="AD1850" s="86"/>
      <c r="AE1850" s="86"/>
      <c r="AG1850" s="87"/>
      <c r="AN1850" s="86"/>
      <c r="AO1850" s="86"/>
      <c r="AP1850" s="86"/>
      <c r="AQ1850" s="86"/>
      <c r="AR1850" s="86"/>
      <c r="AS1850" s="86"/>
      <c r="AT1850" s="86"/>
      <c r="AU1850" s="86"/>
    </row>
    <row r="1851" spans="27:64" x14ac:dyDescent="0.2">
      <c r="AA1851" s="86"/>
      <c r="AB1851" s="86"/>
      <c r="AC1851" s="86"/>
      <c r="AD1851" s="86"/>
      <c r="AE1851" s="86"/>
      <c r="AG1851" s="87"/>
      <c r="AN1851" s="86"/>
      <c r="AO1851" s="86"/>
      <c r="AP1851" s="86"/>
      <c r="AQ1851" s="86"/>
      <c r="AR1851" s="86"/>
      <c r="AS1851" s="86"/>
      <c r="AT1851" s="86"/>
      <c r="AU1851" s="86"/>
    </row>
    <row r="1852" spans="27:64" x14ac:dyDescent="0.2">
      <c r="AA1852" s="86"/>
      <c r="AB1852" s="86"/>
      <c r="AC1852" s="86"/>
      <c r="AD1852" s="86"/>
      <c r="AE1852" s="86"/>
      <c r="AG1852" s="87"/>
      <c r="AN1852" s="86"/>
      <c r="AO1852" s="86"/>
      <c r="AP1852" s="86"/>
      <c r="AQ1852" s="86"/>
      <c r="AR1852" s="86"/>
      <c r="AS1852" s="86"/>
      <c r="AT1852" s="86"/>
      <c r="AU1852" s="86"/>
    </row>
    <row r="1853" spans="27:64" x14ac:dyDescent="0.2">
      <c r="AA1853" s="86"/>
      <c r="AB1853" s="86"/>
      <c r="AC1853" s="86"/>
      <c r="AD1853" s="86"/>
      <c r="AE1853" s="86"/>
      <c r="AG1853" s="87"/>
      <c r="AN1853" s="86"/>
      <c r="AO1853" s="86"/>
      <c r="AP1853" s="86"/>
      <c r="AQ1853" s="86"/>
      <c r="AR1853" s="86"/>
      <c r="AS1853" s="86"/>
      <c r="AT1853" s="86"/>
      <c r="AU1853" s="86"/>
    </row>
    <row r="1854" spans="27:64" x14ac:dyDescent="0.2">
      <c r="AA1854" s="86"/>
      <c r="AB1854" s="86"/>
      <c r="AC1854" s="86"/>
      <c r="AD1854" s="86"/>
      <c r="AE1854" s="86"/>
      <c r="AG1854" s="87"/>
      <c r="AN1854" s="86"/>
      <c r="AO1854" s="86"/>
      <c r="AP1854" s="86"/>
      <c r="AQ1854" s="86"/>
      <c r="AR1854" s="86"/>
      <c r="AS1854" s="86"/>
      <c r="AT1854" s="86"/>
      <c r="AU1854" s="86"/>
    </row>
    <row r="1855" spans="27:64" x14ac:dyDescent="0.2">
      <c r="AA1855" s="86"/>
      <c r="AB1855" s="86"/>
      <c r="AC1855" s="86"/>
      <c r="AD1855" s="86"/>
      <c r="AE1855" s="86"/>
      <c r="AG1855" s="87"/>
      <c r="AN1855" s="86"/>
      <c r="AO1855" s="86"/>
      <c r="AP1855" s="86"/>
      <c r="AQ1855" s="86"/>
      <c r="AR1855" s="86"/>
      <c r="AS1855" s="86"/>
      <c r="AT1855" s="86"/>
      <c r="AU1855" s="86"/>
    </row>
    <row r="1856" spans="27:64" x14ac:dyDescent="0.2">
      <c r="AA1856" s="86"/>
      <c r="AB1856" s="86"/>
      <c r="AC1856" s="86"/>
      <c r="AD1856" s="86"/>
      <c r="AE1856" s="86"/>
      <c r="AG1856" s="87"/>
      <c r="AN1856" s="86"/>
      <c r="AO1856" s="86"/>
      <c r="AP1856" s="86"/>
      <c r="AQ1856" s="86"/>
      <c r="AR1856" s="86"/>
      <c r="AS1856" s="86"/>
      <c r="AT1856" s="86"/>
      <c r="AU1856" s="86"/>
    </row>
    <row r="1857" spans="27:47" x14ac:dyDescent="0.2">
      <c r="AA1857" s="86"/>
      <c r="AB1857" s="86"/>
      <c r="AC1857" s="86"/>
      <c r="AD1857" s="86"/>
      <c r="AE1857" s="86"/>
      <c r="AG1857" s="87"/>
      <c r="AN1857" s="86"/>
      <c r="AO1857" s="86"/>
      <c r="AP1857" s="86"/>
      <c r="AQ1857" s="86"/>
      <c r="AR1857" s="86"/>
      <c r="AS1857" s="86"/>
      <c r="AT1857" s="86"/>
      <c r="AU1857" s="86"/>
    </row>
    <row r="1858" spans="27:47" x14ac:dyDescent="0.2">
      <c r="AA1858" s="86"/>
      <c r="AB1858" s="86"/>
      <c r="AC1858" s="86"/>
      <c r="AD1858" s="86"/>
      <c r="AE1858" s="86"/>
      <c r="AG1858" s="87"/>
      <c r="AN1858" s="86"/>
      <c r="AO1858" s="86"/>
      <c r="AP1858" s="86"/>
      <c r="AQ1858" s="86"/>
      <c r="AR1858" s="86"/>
      <c r="AS1858" s="86"/>
      <c r="AT1858" s="86"/>
      <c r="AU1858" s="86"/>
    </row>
    <row r="1859" spans="27:47" x14ac:dyDescent="0.2">
      <c r="AA1859" s="86"/>
      <c r="AB1859" s="86"/>
      <c r="AC1859" s="86"/>
      <c r="AD1859" s="86"/>
      <c r="AE1859" s="86"/>
      <c r="AG1859" s="87"/>
      <c r="AN1859" s="86"/>
      <c r="AO1859" s="86"/>
      <c r="AP1859" s="86"/>
      <c r="AQ1859" s="86"/>
      <c r="AR1859" s="86"/>
      <c r="AS1859" s="86"/>
      <c r="AT1859" s="86"/>
      <c r="AU1859" s="86"/>
    </row>
    <row r="1860" spans="27:47" x14ac:dyDescent="0.2">
      <c r="AA1860" s="86"/>
      <c r="AB1860" s="86"/>
      <c r="AC1860" s="86"/>
      <c r="AD1860" s="86"/>
      <c r="AE1860" s="86"/>
      <c r="AG1860" s="87"/>
      <c r="AN1860" s="86"/>
      <c r="AO1860" s="86"/>
      <c r="AP1860" s="86"/>
      <c r="AQ1860" s="86"/>
      <c r="AR1860" s="86"/>
      <c r="AS1860" s="86"/>
      <c r="AT1860" s="86"/>
      <c r="AU1860" s="86"/>
    </row>
    <row r="1861" spans="27:47" x14ac:dyDescent="0.2">
      <c r="AA1861" s="86"/>
      <c r="AB1861" s="86"/>
      <c r="AC1861" s="86"/>
      <c r="AD1861" s="86"/>
      <c r="AE1861" s="86"/>
      <c r="AG1861" s="87"/>
      <c r="AN1861" s="86"/>
      <c r="AO1861" s="86"/>
      <c r="AP1861" s="86"/>
      <c r="AQ1861" s="86"/>
      <c r="AR1861" s="86"/>
      <c r="AS1861" s="86"/>
      <c r="AT1861" s="86"/>
      <c r="AU1861" s="86"/>
    </row>
    <row r="1862" spans="27:47" x14ac:dyDescent="0.2">
      <c r="AA1862" s="86"/>
      <c r="AB1862" s="86"/>
      <c r="AC1862" s="86"/>
      <c r="AD1862" s="86"/>
      <c r="AE1862" s="86"/>
      <c r="AG1862" s="87"/>
      <c r="AN1862" s="86"/>
      <c r="AO1862" s="86"/>
      <c r="AP1862" s="86"/>
      <c r="AQ1862" s="86"/>
      <c r="AR1862" s="86"/>
      <c r="AS1862" s="86"/>
      <c r="AT1862" s="86"/>
      <c r="AU1862" s="86"/>
    </row>
    <row r="1863" spans="27:47" x14ac:dyDescent="0.2">
      <c r="AA1863" s="86"/>
      <c r="AB1863" s="86"/>
      <c r="AC1863" s="86"/>
      <c r="AD1863" s="86"/>
      <c r="AE1863" s="86"/>
      <c r="AG1863" s="87"/>
      <c r="AN1863" s="86"/>
      <c r="AO1863" s="86"/>
      <c r="AP1863" s="86"/>
      <c r="AQ1863" s="86"/>
      <c r="AR1863" s="86"/>
      <c r="AS1863" s="86"/>
      <c r="AT1863" s="86"/>
      <c r="AU1863" s="86"/>
    </row>
    <row r="1864" spans="27:47" x14ac:dyDescent="0.2">
      <c r="AA1864" s="86"/>
      <c r="AB1864" s="86"/>
      <c r="AC1864" s="86"/>
      <c r="AD1864" s="86"/>
      <c r="AE1864" s="86"/>
      <c r="AG1864" s="87"/>
      <c r="AN1864" s="86"/>
      <c r="AO1864" s="86"/>
      <c r="AP1864" s="86"/>
      <c r="AQ1864" s="86"/>
      <c r="AR1864" s="86"/>
      <c r="AS1864" s="86"/>
      <c r="AT1864" s="86"/>
      <c r="AU1864" s="86"/>
    </row>
    <row r="1865" spans="27:47" x14ac:dyDescent="0.2">
      <c r="AA1865" s="86"/>
      <c r="AB1865" s="86"/>
      <c r="AC1865" s="86"/>
      <c r="AD1865" s="86"/>
      <c r="AE1865" s="86"/>
      <c r="AG1865" s="87"/>
      <c r="AN1865" s="86"/>
      <c r="AO1865" s="86"/>
      <c r="AP1865" s="86"/>
      <c r="AQ1865" s="86"/>
      <c r="AR1865" s="86"/>
      <c r="AS1865" s="86"/>
      <c r="AT1865" s="86"/>
      <c r="AU1865" s="86"/>
    </row>
    <row r="1866" spans="27:47" x14ac:dyDescent="0.2">
      <c r="AA1866" s="86"/>
      <c r="AB1866" s="86"/>
      <c r="AC1866" s="86"/>
      <c r="AD1866" s="86"/>
      <c r="AE1866" s="86"/>
      <c r="AG1866" s="87"/>
      <c r="AN1866" s="86"/>
      <c r="AO1866" s="86"/>
      <c r="AP1866" s="86"/>
      <c r="AQ1866" s="86"/>
      <c r="AR1866" s="86"/>
      <c r="AS1866" s="86"/>
      <c r="AT1866" s="86"/>
      <c r="AU1866" s="86"/>
    </row>
    <row r="1867" spans="27:47" x14ac:dyDescent="0.2">
      <c r="AA1867" s="86"/>
      <c r="AB1867" s="86"/>
      <c r="AC1867" s="86"/>
      <c r="AD1867" s="86"/>
      <c r="AE1867" s="86"/>
      <c r="AG1867" s="87"/>
      <c r="AN1867" s="86"/>
      <c r="AO1867" s="86"/>
      <c r="AP1867" s="86"/>
      <c r="AQ1867" s="86"/>
      <c r="AR1867" s="86"/>
      <c r="AS1867" s="86"/>
      <c r="AT1867" s="86"/>
      <c r="AU1867" s="86"/>
    </row>
    <row r="1868" spans="27:47" x14ac:dyDescent="0.2">
      <c r="AA1868" s="86"/>
      <c r="AB1868" s="86"/>
      <c r="AC1868" s="86"/>
      <c r="AD1868" s="86"/>
      <c r="AE1868" s="86"/>
      <c r="AG1868" s="87"/>
      <c r="AN1868" s="86"/>
      <c r="AO1868" s="86"/>
      <c r="AP1868" s="86"/>
      <c r="AQ1868" s="86"/>
      <c r="AR1868" s="86"/>
      <c r="AS1868" s="86"/>
      <c r="AT1868" s="86"/>
      <c r="AU1868" s="86"/>
    </row>
    <row r="1869" spans="27:47" x14ac:dyDescent="0.2">
      <c r="AA1869" s="86"/>
      <c r="AB1869" s="86"/>
      <c r="AC1869" s="86"/>
      <c r="AD1869" s="86"/>
      <c r="AE1869" s="86"/>
      <c r="AG1869" s="87"/>
      <c r="AN1869" s="86"/>
      <c r="AO1869" s="86"/>
      <c r="AP1869" s="86"/>
      <c r="AQ1869" s="86"/>
      <c r="AR1869" s="86"/>
      <c r="AS1869" s="86"/>
      <c r="AT1869" s="86"/>
      <c r="AU1869" s="86"/>
    </row>
    <row r="1870" spans="27:47" x14ac:dyDescent="0.2">
      <c r="AA1870" s="86"/>
      <c r="AB1870" s="86"/>
      <c r="AC1870" s="86"/>
      <c r="AD1870" s="86"/>
      <c r="AE1870" s="86"/>
      <c r="AG1870" s="87"/>
      <c r="AN1870" s="86"/>
      <c r="AO1870" s="86"/>
      <c r="AP1870" s="86"/>
      <c r="AQ1870" s="86"/>
      <c r="AR1870" s="86"/>
      <c r="AS1870" s="86"/>
      <c r="AT1870" s="86"/>
      <c r="AU1870" s="86"/>
    </row>
    <row r="1871" spans="27:47" x14ac:dyDescent="0.2">
      <c r="AA1871" s="86"/>
      <c r="AB1871" s="86"/>
      <c r="AC1871" s="86"/>
      <c r="AD1871" s="86"/>
      <c r="AE1871" s="86"/>
      <c r="AG1871" s="87"/>
      <c r="AN1871" s="86"/>
      <c r="AO1871" s="86"/>
      <c r="AP1871" s="86"/>
      <c r="AQ1871" s="86"/>
      <c r="AR1871" s="86"/>
      <c r="AS1871" s="86"/>
      <c r="AT1871" s="86"/>
      <c r="AU1871" s="86"/>
    </row>
    <row r="1872" spans="27:47" x14ac:dyDescent="0.2">
      <c r="AA1872" s="86"/>
      <c r="AB1872" s="86"/>
      <c r="AC1872" s="86"/>
      <c r="AD1872" s="86"/>
      <c r="AE1872" s="86"/>
      <c r="AG1872" s="87"/>
      <c r="AN1872" s="86"/>
      <c r="AO1872" s="86"/>
      <c r="AP1872" s="86"/>
      <c r="AQ1872" s="86"/>
      <c r="AR1872" s="86"/>
      <c r="AS1872" s="86"/>
      <c r="AT1872" s="86"/>
      <c r="AU1872" s="86"/>
    </row>
    <row r="1873" spans="27:47" x14ac:dyDescent="0.2">
      <c r="AA1873" s="86"/>
      <c r="AB1873" s="86"/>
      <c r="AC1873" s="86"/>
      <c r="AD1873" s="86"/>
      <c r="AE1873" s="86"/>
      <c r="AG1873" s="87"/>
      <c r="AN1873" s="86"/>
      <c r="AO1873" s="86"/>
      <c r="AP1873" s="86"/>
      <c r="AQ1873" s="86"/>
      <c r="AR1873" s="86"/>
      <c r="AS1873" s="86"/>
      <c r="AT1873" s="86"/>
      <c r="AU1873" s="86"/>
    </row>
    <row r="1874" spans="27:47" x14ac:dyDescent="0.2">
      <c r="AA1874" s="86"/>
      <c r="AB1874" s="86"/>
      <c r="AC1874" s="86"/>
      <c r="AD1874" s="86"/>
      <c r="AE1874" s="86"/>
      <c r="AG1874" s="87"/>
      <c r="AN1874" s="86"/>
      <c r="AO1874" s="86"/>
      <c r="AP1874" s="86"/>
      <c r="AQ1874" s="86"/>
      <c r="AR1874" s="86"/>
      <c r="AS1874" s="86"/>
      <c r="AT1874" s="86"/>
      <c r="AU1874" s="86"/>
    </row>
    <row r="1875" spans="27:47" x14ac:dyDescent="0.2">
      <c r="AA1875" s="86"/>
      <c r="AB1875" s="86"/>
      <c r="AC1875" s="86"/>
      <c r="AD1875" s="86"/>
      <c r="AE1875" s="86"/>
      <c r="AG1875" s="87"/>
      <c r="AN1875" s="86"/>
      <c r="AO1875" s="86"/>
      <c r="AP1875" s="86"/>
      <c r="AQ1875" s="86"/>
      <c r="AR1875" s="86"/>
      <c r="AS1875" s="86"/>
      <c r="AT1875" s="86"/>
      <c r="AU1875" s="86"/>
    </row>
    <row r="1876" spans="27:47" x14ac:dyDescent="0.2">
      <c r="AA1876" s="86"/>
      <c r="AB1876" s="86"/>
      <c r="AC1876" s="86"/>
      <c r="AD1876" s="86"/>
      <c r="AE1876" s="86"/>
      <c r="AG1876" s="87"/>
      <c r="AN1876" s="86"/>
      <c r="AO1876" s="86"/>
      <c r="AP1876" s="86"/>
      <c r="AQ1876" s="86"/>
      <c r="AR1876" s="86"/>
      <c r="AS1876" s="86"/>
      <c r="AT1876" s="86"/>
      <c r="AU1876" s="86"/>
    </row>
    <row r="1877" spans="27:47" x14ac:dyDescent="0.2">
      <c r="AA1877" s="86"/>
      <c r="AB1877" s="86"/>
      <c r="AC1877" s="86"/>
      <c r="AD1877" s="86"/>
      <c r="AE1877" s="86"/>
      <c r="AG1877" s="87"/>
      <c r="AN1877" s="86"/>
      <c r="AO1877" s="86"/>
      <c r="AP1877" s="86"/>
      <c r="AQ1877" s="86"/>
      <c r="AR1877" s="86"/>
      <c r="AS1877" s="86"/>
      <c r="AT1877" s="86"/>
      <c r="AU1877" s="86"/>
    </row>
    <row r="1878" spans="27:47" x14ac:dyDescent="0.2">
      <c r="AA1878" s="86"/>
      <c r="AB1878" s="86"/>
      <c r="AC1878" s="86"/>
      <c r="AD1878" s="86"/>
      <c r="AE1878" s="86"/>
      <c r="AG1878" s="87"/>
      <c r="AN1878" s="86"/>
      <c r="AO1878" s="86"/>
      <c r="AP1878" s="86"/>
      <c r="AQ1878" s="86"/>
      <c r="AR1878" s="86"/>
      <c r="AS1878" s="86"/>
      <c r="AT1878" s="86"/>
      <c r="AU1878" s="86"/>
    </row>
    <row r="1879" spans="27:47" x14ac:dyDescent="0.2">
      <c r="AA1879" s="86"/>
      <c r="AB1879" s="86"/>
      <c r="AC1879" s="86"/>
      <c r="AD1879" s="86"/>
      <c r="AE1879" s="86"/>
      <c r="AG1879" s="87"/>
      <c r="AN1879" s="86"/>
      <c r="AO1879" s="86"/>
      <c r="AP1879" s="86"/>
      <c r="AQ1879" s="86"/>
      <c r="AR1879" s="86"/>
      <c r="AS1879" s="86"/>
      <c r="AT1879" s="86"/>
      <c r="AU1879" s="86"/>
    </row>
    <row r="1880" spans="27:47" x14ac:dyDescent="0.2">
      <c r="AA1880" s="86"/>
      <c r="AB1880" s="86"/>
      <c r="AC1880" s="86"/>
      <c r="AD1880" s="86"/>
      <c r="AE1880" s="86"/>
      <c r="AG1880" s="87"/>
      <c r="AN1880" s="86"/>
      <c r="AO1880" s="86"/>
      <c r="AP1880" s="86"/>
      <c r="AQ1880" s="86"/>
      <c r="AR1880" s="86"/>
      <c r="AS1880" s="86"/>
      <c r="AT1880" s="86"/>
      <c r="AU1880" s="86"/>
    </row>
    <row r="1881" spans="27:47" x14ac:dyDescent="0.2">
      <c r="AA1881" s="86"/>
      <c r="AB1881" s="86"/>
      <c r="AC1881" s="86"/>
      <c r="AD1881" s="86"/>
      <c r="AE1881" s="86"/>
      <c r="AG1881" s="87"/>
      <c r="AN1881" s="86"/>
      <c r="AO1881" s="86"/>
      <c r="AP1881" s="86"/>
      <c r="AQ1881" s="86"/>
      <c r="AR1881" s="86"/>
      <c r="AS1881" s="86"/>
      <c r="AT1881" s="86"/>
      <c r="AU1881" s="86"/>
    </row>
    <row r="1882" spans="27:47" x14ac:dyDescent="0.2">
      <c r="AA1882" s="86"/>
      <c r="AB1882" s="86"/>
      <c r="AC1882" s="86"/>
      <c r="AD1882" s="86"/>
      <c r="AE1882" s="86"/>
      <c r="AG1882" s="87"/>
      <c r="AN1882" s="86"/>
      <c r="AO1882" s="86"/>
      <c r="AP1882" s="86"/>
      <c r="AQ1882" s="86"/>
      <c r="AR1882" s="86"/>
      <c r="AS1882" s="86"/>
      <c r="AT1882" s="86"/>
      <c r="AU1882" s="86"/>
    </row>
    <row r="1883" spans="27:47" x14ac:dyDescent="0.2">
      <c r="AA1883" s="86"/>
      <c r="AB1883" s="86"/>
      <c r="AC1883" s="86"/>
      <c r="AD1883" s="86"/>
      <c r="AE1883" s="86"/>
      <c r="AG1883" s="87"/>
      <c r="AN1883" s="86"/>
      <c r="AO1883" s="86"/>
      <c r="AP1883" s="86"/>
      <c r="AQ1883" s="86"/>
      <c r="AR1883" s="86"/>
      <c r="AS1883" s="86"/>
      <c r="AT1883" s="86"/>
      <c r="AU1883" s="86"/>
    </row>
    <row r="1884" spans="27:47" x14ac:dyDescent="0.2">
      <c r="AA1884" s="86"/>
      <c r="AB1884" s="86"/>
      <c r="AC1884" s="86"/>
      <c r="AD1884" s="86"/>
      <c r="AE1884" s="86"/>
      <c r="AG1884" s="87"/>
      <c r="AN1884" s="86"/>
      <c r="AO1884" s="86"/>
      <c r="AP1884" s="86"/>
      <c r="AQ1884" s="86"/>
      <c r="AR1884" s="86"/>
      <c r="AS1884" s="86"/>
      <c r="AT1884" s="86"/>
      <c r="AU1884" s="86"/>
    </row>
    <row r="1885" spans="27:47" x14ac:dyDescent="0.2">
      <c r="AA1885" s="86"/>
      <c r="AB1885" s="86"/>
      <c r="AC1885" s="86"/>
      <c r="AD1885" s="86"/>
      <c r="AE1885" s="86"/>
      <c r="AG1885" s="87"/>
      <c r="AN1885" s="86"/>
      <c r="AO1885" s="86"/>
      <c r="AP1885" s="86"/>
      <c r="AQ1885" s="86"/>
      <c r="AR1885" s="86"/>
      <c r="AS1885" s="86"/>
      <c r="AT1885" s="86"/>
      <c r="AU1885" s="86"/>
    </row>
    <row r="1886" spans="27:47" x14ac:dyDescent="0.2">
      <c r="AA1886" s="86"/>
      <c r="AB1886" s="86"/>
      <c r="AC1886" s="86"/>
      <c r="AD1886" s="86"/>
      <c r="AE1886" s="86"/>
      <c r="AG1886" s="87"/>
      <c r="AN1886" s="86"/>
      <c r="AO1886" s="86"/>
      <c r="AP1886" s="86"/>
      <c r="AQ1886" s="86"/>
      <c r="AR1886" s="86"/>
      <c r="AS1886" s="86"/>
      <c r="AT1886" s="86"/>
      <c r="AU1886" s="86"/>
    </row>
    <row r="1887" spans="27:47" x14ac:dyDescent="0.2">
      <c r="AA1887" s="86"/>
      <c r="AB1887" s="86"/>
      <c r="AC1887" s="86"/>
      <c r="AD1887" s="86"/>
      <c r="AE1887" s="86"/>
      <c r="AG1887" s="87"/>
      <c r="AN1887" s="86"/>
      <c r="AO1887" s="86"/>
      <c r="AP1887" s="86"/>
      <c r="AQ1887" s="86"/>
      <c r="AR1887" s="86"/>
      <c r="AS1887" s="86"/>
      <c r="AT1887" s="86"/>
      <c r="AU1887" s="86"/>
    </row>
    <row r="1888" spans="27:47" x14ac:dyDescent="0.2">
      <c r="AA1888" s="86"/>
      <c r="AB1888" s="86"/>
      <c r="AC1888" s="86"/>
      <c r="AD1888" s="86"/>
      <c r="AE1888" s="86"/>
      <c r="AG1888" s="87"/>
      <c r="AN1888" s="86"/>
      <c r="AO1888" s="86"/>
      <c r="AP1888" s="86"/>
      <c r="AQ1888" s="86"/>
      <c r="AR1888" s="86"/>
      <c r="AS1888" s="86"/>
      <c r="AT1888" s="86"/>
      <c r="AU1888" s="86"/>
    </row>
    <row r="1889" spans="27:47" x14ac:dyDescent="0.2">
      <c r="AA1889" s="86"/>
      <c r="AB1889" s="86"/>
      <c r="AC1889" s="86"/>
      <c r="AD1889" s="86"/>
      <c r="AE1889" s="86"/>
      <c r="AG1889" s="87"/>
      <c r="AN1889" s="86"/>
      <c r="AO1889" s="86"/>
      <c r="AP1889" s="86"/>
      <c r="AQ1889" s="86"/>
      <c r="AR1889" s="86"/>
      <c r="AS1889" s="86"/>
      <c r="AT1889" s="86"/>
      <c r="AU1889" s="86"/>
    </row>
    <row r="1890" spans="27:47" x14ac:dyDescent="0.2">
      <c r="AA1890" s="86"/>
      <c r="AB1890" s="86"/>
      <c r="AC1890" s="86"/>
      <c r="AD1890" s="86"/>
      <c r="AE1890" s="86"/>
      <c r="AG1890" s="87"/>
      <c r="AN1890" s="86"/>
      <c r="AO1890" s="86"/>
      <c r="AP1890" s="86"/>
      <c r="AQ1890" s="86"/>
      <c r="AR1890" s="86"/>
      <c r="AS1890" s="86"/>
      <c r="AT1890" s="86"/>
      <c r="AU1890" s="86"/>
    </row>
    <row r="1891" spans="27:47" x14ac:dyDescent="0.2">
      <c r="AA1891" s="86"/>
      <c r="AB1891" s="86"/>
      <c r="AC1891" s="86"/>
      <c r="AD1891" s="86"/>
      <c r="AE1891" s="86"/>
      <c r="AG1891" s="87"/>
      <c r="AN1891" s="86"/>
      <c r="AO1891" s="86"/>
      <c r="AP1891" s="86"/>
      <c r="AQ1891" s="86"/>
      <c r="AR1891" s="86"/>
      <c r="AS1891" s="86"/>
      <c r="AT1891" s="86"/>
      <c r="AU1891" s="86"/>
    </row>
    <row r="1892" spans="27:47" x14ac:dyDescent="0.2">
      <c r="AA1892" s="86"/>
      <c r="AB1892" s="86"/>
      <c r="AC1892" s="86"/>
      <c r="AD1892" s="86"/>
      <c r="AE1892" s="86"/>
      <c r="AG1892" s="87"/>
      <c r="AN1892" s="86"/>
      <c r="AO1892" s="86"/>
      <c r="AP1892" s="86"/>
      <c r="AQ1892" s="86"/>
      <c r="AR1892" s="86"/>
      <c r="AS1892" s="86"/>
      <c r="AT1892" s="86"/>
      <c r="AU1892" s="86"/>
    </row>
    <row r="1893" spans="27:47" x14ac:dyDescent="0.2">
      <c r="AA1893" s="86"/>
      <c r="AB1893" s="86"/>
      <c r="AC1893" s="86"/>
      <c r="AD1893" s="86"/>
      <c r="AE1893" s="86"/>
      <c r="AG1893" s="87"/>
      <c r="AN1893" s="86"/>
      <c r="AO1893" s="86"/>
      <c r="AP1893" s="86"/>
      <c r="AQ1893" s="86"/>
      <c r="AR1893" s="86"/>
      <c r="AS1893" s="86"/>
      <c r="AT1893" s="86"/>
      <c r="AU1893" s="86"/>
    </row>
    <row r="1894" spans="27:47" x14ac:dyDescent="0.2">
      <c r="AA1894" s="86"/>
      <c r="AB1894" s="86"/>
      <c r="AC1894" s="86"/>
      <c r="AD1894" s="86"/>
      <c r="AE1894" s="86"/>
      <c r="AG1894" s="87"/>
      <c r="AN1894" s="86"/>
      <c r="AO1894" s="86"/>
      <c r="AP1894" s="86"/>
      <c r="AQ1894" s="86"/>
      <c r="AR1894" s="86"/>
      <c r="AS1894" s="86"/>
      <c r="AT1894" s="86"/>
      <c r="AU1894" s="86"/>
    </row>
    <row r="1895" spans="27:47" x14ac:dyDescent="0.2">
      <c r="AA1895" s="86"/>
      <c r="AB1895" s="86"/>
      <c r="AC1895" s="86"/>
      <c r="AD1895" s="86"/>
      <c r="AE1895" s="86"/>
      <c r="AG1895" s="87"/>
      <c r="AN1895" s="86"/>
      <c r="AO1895" s="86"/>
      <c r="AP1895" s="86"/>
      <c r="AQ1895" s="86"/>
      <c r="AR1895" s="86"/>
      <c r="AS1895" s="86"/>
      <c r="AT1895" s="86"/>
      <c r="AU1895" s="86"/>
    </row>
    <row r="1896" spans="27:47" x14ac:dyDescent="0.2">
      <c r="AA1896" s="86"/>
      <c r="AB1896" s="86"/>
      <c r="AC1896" s="86"/>
      <c r="AD1896" s="86"/>
      <c r="AE1896" s="86"/>
      <c r="AG1896" s="87"/>
      <c r="AN1896" s="86"/>
      <c r="AO1896" s="86"/>
      <c r="AP1896" s="86"/>
      <c r="AQ1896" s="86"/>
      <c r="AR1896" s="86"/>
      <c r="AS1896" s="86"/>
      <c r="AT1896" s="86"/>
      <c r="AU1896" s="86"/>
    </row>
    <row r="1897" spans="27:47" x14ac:dyDescent="0.2">
      <c r="AA1897" s="86"/>
      <c r="AB1897" s="86"/>
      <c r="AC1897" s="86"/>
      <c r="AD1897" s="86"/>
      <c r="AE1897" s="86"/>
      <c r="AG1897" s="87"/>
      <c r="AN1897" s="86"/>
      <c r="AO1897" s="86"/>
      <c r="AP1897" s="86"/>
      <c r="AQ1897" s="86"/>
      <c r="AR1897" s="86"/>
      <c r="AS1897" s="86"/>
      <c r="AT1897" s="86"/>
      <c r="AU1897" s="86"/>
    </row>
    <row r="1898" spans="27:47" x14ac:dyDescent="0.2">
      <c r="AA1898" s="86"/>
      <c r="AB1898" s="86"/>
      <c r="AC1898" s="86"/>
      <c r="AD1898" s="86"/>
      <c r="AE1898" s="86"/>
      <c r="AG1898" s="87"/>
      <c r="AN1898" s="86"/>
      <c r="AO1898" s="86"/>
      <c r="AP1898" s="86"/>
      <c r="AQ1898" s="86"/>
      <c r="AR1898" s="86"/>
      <c r="AS1898" s="86"/>
      <c r="AT1898" s="86"/>
      <c r="AU1898" s="86"/>
    </row>
    <row r="1899" spans="27:47" x14ac:dyDescent="0.2">
      <c r="AA1899" s="86"/>
      <c r="AB1899" s="86"/>
      <c r="AC1899" s="86"/>
      <c r="AD1899" s="86"/>
      <c r="AE1899" s="86"/>
      <c r="AG1899" s="87"/>
      <c r="AN1899" s="86"/>
      <c r="AO1899" s="86"/>
      <c r="AP1899" s="86"/>
      <c r="AQ1899" s="86"/>
      <c r="AR1899" s="86"/>
      <c r="AS1899" s="86"/>
      <c r="AT1899" s="86"/>
      <c r="AU1899" s="86"/>
    </row>
    <row r="1900" spans="27:47" x14ac:dyDescent="0.2">
      <c r="AA1900" s="86"/>
      <c r="AB1900" s="86"/>
      <c r="AC1900" s="86"/>
      <c r="AD1900" s="86"/>
      <c r="AE1900" s="86"/>
      <c r="AG1900" s="87"/>
      <c r="AN1900" s="86"/>
      <c r="AO1900" s="86"/>
      <c r="AP1900" s="86"/>
      <c r="AQ1900" s="86"/>
      <c r="AR1900" s="86"/>
      <c r="AS1900" s="86"/>
      <c r="AT1900" s="86"/>
      <c r="AU1900" s="86"/>
    </row>
    <row r="1901" spans="27:47" x14ac:dyDescent="0.2">
      <c r="AA1901" s="86"/>
      <c r="AB1901" s="86"/>
      <c r="AC1901" s="86"/>
      <c r="AD1901" s="86"/>
      <c r="AE1901" s="86"/>
      <c r="AG1901" s="87"/>
      <c r="AN1901" s="86"/>
      <c r="AO1901" s="86"/>
      <c r="AP1901" s="86"/>
      <c r="AQ1901" s="86"/>
      <c r="AR1901" s="86"/>
      <c r="AS1901" s="86"/>
      <c r="AT1901" s="86"/>
      <c r="AU1901" s="86"/>
    </row>
    <row r="1902" spans="27:47" x14ac:dyDescent="0.2">
      <c r="AA1902" s="86"/>
      <c r="AB1902" s="86"/>
      <c r="AC1902" s="86"/>
      <c r="AD1902" s="86"/>
      <c r="AE1902" s="86"/>
      <c r="AG1902" s="87"/>
      <c r="AN1902" s="86"/>
      <c r="AO1902" s="86"/>
      <c r="AP1902" s="86"/>
      <c r="AQ1902" s="86"/>
      <c r="AR1902" s="86"/>
      <c r="AS1902" s="86"/>
      <c r="AT1902" s="86"/>
      <c r="AU1902" s="86"/>
    </row>
    <row r="1903" spans="27:47" x14ac:dyDescent="0.2">
      <c r="AA1903" s="86"/>
      <c r="AB1903" s="86"/>
      <c r="AC1903" s="86"/>
      <c r="AD1903" s="86"/>
      <c r="AE1903" s="86"/>
      <c r="AG1903" s="87"/>
      <c r="AN1903" s="86"/>
      <c r="AO1903" s="86"/>
      <c r="AP1903" s="86"/>
      <c r="AQ1903" s="86"/>
      <c r="AR1903" s="86"/>
      <c r="AS1903" s="86"/>
      <c r="AT1903" s="86"/>
      <c r="AU1903" s="86"/>
    </row>
    <row r="1904" spans="27:47" x14ac:dyDescent="0.2">
      <c r="AA1904" s="86"/>
      <c r="AB1904" s="86"/>
      <c r="AC1904" s="86"/>
      <c r="AD1904" s="86"/>
      <c r="AE1904" s="86"/>
      <c r="AG1904" s="87"/>
      <c r="AN1904" s="86"/>
      <c r="AO1904" s="86"/>
      <c r="AP1904" s="86"/>
      <c r="AQ1904" s="86"/>
      <c r="AR1904" s="86"/>
      <c r="AS1904" s="86"/>
      <c r="AT1904" s="86"/>
      <c r="AU1904" s="86"/>
    </row>
    <row r="1905" spans="27:48" x14ac:dyDescent="0.2">
      <c r="AA1905" s="86"/>
      <c r="AB1905" s="86"/>
      <c r="AC1905" s="86"/>
      <c r="AD1905" s="86"/>
      <c r="AE1905" s="86"/>
      <c r="AG1905" s="87"/>
      <c r="AN1905" s="86"/>
      <c r="AO1905" s="86"/>
      <c r="AP1905" s="86"/>
      <c r="AQ1905" s="86"/>
      <c r="AR1905" s="86"/>
      <c r="AS1905" s="86"/>
      <c r="AT1905" s="86"/>
      <c r="AU1905" s="86"/>
    </row>
    <row r="1906" spans="27:48" x14ac:dyDescent="0.2">
      <c r="AA1906" s="86"/>
      <c r="AB1906" s="86"/>
      <c r="AC1906" s="86"/>
      <c r="AD1906" s="86"/>
      <c r="AE1906" s="86"/>
      <c r="AG1906" s="87"/>
      <c r="AN1906" s="86"/>
      <c r="AO1906" s="86"/>
      <c r="AP1906" s="86"/>
      <c r="AQ1906" s="86"/>
      <c r="AR1906" s="86"/>
      <c r="AS1906" s="86"/>
      <c r="AT1906" s="86"/>
      <c r="AU1906" s="86"/>
      <c r="AV1906" s="86"/>
    </row>
    <row r="1907" spans="27:48" x14ac:dyDescent="0.2">
      <c r="AA1907" s="86"/>
      <c r="AB1907" s="86"/>
      <c r="AC1907" s="86"/>
      <c r="AD1907" s="86"/>
      <c r="AE1907" s="86"/>
      <c r="AG1907" s="87"/>
      <c r="AN1907" s="86"/>
      <c r="AO1907" s="86"/>
      <c r="AP1907" s="86"/>
      <c r="AQ1907" s="86"/>
      <c r="AR1907" s="86"/>
      <c r="AS1907" s="86"/>
      <c r="AT1907" s="86"/>
      <c r="AU1907" s="86"/>
    </row>
    <row r="1908" spans="27:48" x14ac:dyDescent="0.2">
      <c r="AA1908" s="86"/>
      <c r="AB1908" s="86"/>
      <c r="AC1908" s="86"/>
      <c r="AD1908" s="86"/>
      <c r="AE1908" s="86"/>
      <c r="AG1908" s="87"/>
      <c r="AN1908" s="86"/>
      <c r="AO1908" s="86"/>
      <c r="AP1908" s="86"/>
      <c r="AQ1908" s="86"/>
      <c r="AR1908" s="86"/>
      <c r="AS1908" s="86"/>
      <c r="AT1908" s="86"/>
      <c r="AU1908" s="86"/>
    </row>
    <row r="1909" spans="27:48" x14ac:dyDescent="0.2">
      <c r="AA1909" s="86"/>
      <c r="AB1909" s="86"/>
      <c r="AC1909" s="86"/>
      <c r="AD1909" s="86"/>
      <c r="AE1909" s="86"/>
      <c r="AG1909" s="87"/>
      <c r="AN1909" s="86"/>
      <c r="AO1909" s="86"/>
      <c r="AP1909" s="86"/>
      <c r="AQ1909" s="86"/>
      <c r="AR1909" s="86"/>
      <c r="AS1909" s="86"/>
      <c r="AT1909" s="86"/>
      <c r="AU1909" s="86"/>
    </row>
    <row r="1910" spans="27:48" x14ac:dyDescent="0.2">
      <c r="AA1910" s="86"/>
      <c r="AB1910" s="86"/>
      <c r="AC1910" s="86"/>
      <c r="AD1910" s="86"/>
      <c r="AE1910" s="86"/>
      <c r="AG1910" s="87"/>
      <c r="AN1910" s="86"/>
      <c r="AO1910" s="86"/>
      <c r="AP1910" s="86"/>
      <c r="AQ1910" s="86"/>
      <c r="AR1910" s="86"/>
      <c r="AS1910" s="86"/>
      <c r="AT1910" s="86"/>
      <c r="AU1910" s="86"/>
      <c r="AV1910" s="86"/>
    </row>
    <row r="1911" spans="27:48" x14ac:dyDescent="0.2">
      <c r="AA1911" s="86"/>
      <c r="AB1911" s="86"/>
      <c r="AC1911" s="86"/>
      <c r="AD1911" s="86"/>
      <c r="AE1911" s="86"/>
      <c r="AG1911" s="87"/>
      <c r="AN1911" s="86"/>
      <c r="AO1911" s="86"/>
      <c r="AP1911" s="86"/>
      <c r="AQ1911" s="86"/>
      <c r="AR1911" s="86"/>
      <c r="AS1911" s="86"/>
      <c r="AT1911" s="86"/>
      <c r="AU1911" s="86"/>
    </row>
    <row r="1912" spans="27:48" x14ac:dyDescent="0.2">
      <c r="AA1912" s="86"/>
      <c r="AB1912" s="86"/>
      <c r="AC1912" s="86"/>
      <c r="AD1912" s="86"/>
      <c r="AE1912" s="86"/>
      <c r="AG1912" s="87"/>
      <c r="AN1912" s="86"/>
      <c r="AO1912" s="86"/>
      <c r="AP1912" s="86"/>
      <c r="AQ1912" s="86"/>
      <c r="AR1912" s="86"/>
      <c r="AS1912" s="86"/>
      <c r="AT1912" s="86"/>
      <c r="AU1912" s="86"/>
    </row>
    <row r="1913" spans="27:48" x14ac:dyDescent="0.2">
      <c r="AA1913" s="86"/>
      <c r="AB1913" s="86"/>
      <c r="AC1913" s="86"/>
      <c r="AD1913" s="86"/>
      <c r="AE1913" s="86"/>
      <c r="AG1913" s="87"/>
      <c r="AN1913" s="86"/>
      <c r="AO1913" s="86"/>
      <c r="AP1913" s="86"/>
      <c r="AQ1913" s="86"/>
      <c r="AR1913" s="86"/>
      <c r="AS1913" s="86"/>
      <c r="AT1913" s="86"/>
      <c r="AU1913" s="86"/>
      <c r="AV1913" s="86"/>
    </row>
    <row r="1914" spans="27:48" x14ac:dyDescent="0.2">
      <c r="AA1914" s="86"/>
      <c r="AB1914" s="86"/>
      <c r="AC1914" s="86"/>
      <c r="AD1914" s="86"/>
      <c r="AE1914" s="86"/>
      <c r="AG1914" s="87"/>
      <c r="AN1914" s="86"/>
      <c r="AO1914" s="86"/>
      <c r="AP1914" s="86"/>
      <c r="AQ1914" s="86"/>
      <c r="AR1914" s="86"/>
      <c r="AS1914" s="86"/>
      <c r="AT1914" s="86"/>
      <c r="AU1914" s="86"/>
    </row>
    <row r="1915" spans="27:48" x14ac:dyDescent="0.2">
      <c r="AA1915" s="86"/>
      <c r="AB1915" s="86"/>
      <c r="AC1915" s="86"/>
      <c r="AD1915" s="86"/>
      <c r="AE1915" s="86"/>
      <c r="AG1915" s="87"/>
      <c r="AN1915" s="86"/>
      <c r="AO1915" s="86"/>
      <c r="AP1915" s="86"/>
      <c r="AQ1915" s="86"/>
      <c r="AR1915" s="86"/>
      <c r="AS1915" s="86"/>
      <c r="AT1915" s="86"/>
      <c r="AU1915" s="86"/>
    </row>
    <row r="1916" spans="27:48" x14ac:dyDescent="0.2">
      <c r="AA1916" s="86"/>
      <c r="AB1916" s="86"/>
      <c r="AC1916" s="86"/>
      <c r="AD1916" s="86"/>
      <c r="AE1916" s="86"/>
      <c r="AG1916" s="87"/>
      <c r="AN1916" s="86"/>
      <c r="AO1916" s="86"/>
      <c r="AP1916" s="86"/>
      <c r="AQ1916" s="86"/>
      <c r="AR1916" s="86"/>
      <c r="AS1916" s="86"/>
      <c r="AT1916" s="86"/>
      <c r="AU1916" s="86"/>
    </row>
    <row r="1917" spans="27:48" x14ac:dyDescent="0.2">
      <c r="AA1917" s="86"/>
      <c r="AB1917" s="86"/>
      <c r="AC1917" s="86"/>
      <c r="AD1917" s="86"/>
      <c r="AE1917" s="86"/>
      <c r="AG1917" s="87"/>
      <c r="AN1917" s="86"/>
      <c r="AO1917" s="86"/>
      <c r="AP1917" s="86"/>
      <c r="AQ1917" s="86"/>
      <c r="AR1917" s="86"/>
      <c r="AS1917" s="86"/>
      <c r="AT1917" s="86"/>
      <c r="AU1917" s="86"/>
    </row>
    <row r="1918" spans="27:48" x14ac:dyDescent="0.2">
      <c r="AA1918" s="86"/>
      <c r="AB1918" s="86"/>
      <c r="AC1918" s="86"/>
      <c r="AD1918" s="86"/>
      <c r="AE1918" s="86"/>
      <c r="AG1918" s="87"/>
      <c r="AN1918" s="86"/>
      <c r="AO1918" s="86"/>
      <c r="AP1918" s="86"/>
      <c r="AQ1918" s="86"/>
      <c r="AR1918" s="86"/>
      <c r="AS1918" s="86"/>
      <c r="AT1918" s="86"/>
      <c r="AU1918" s="86"/>
    </row>
    <row r="1919" spans="27:48" x14ac:dyDescent="0.2">
      <c r="AA1919" s="86"/>
      <c r="AB1919" s="86"/>
      <c r="AC1919" s="86"/>
      <c r="AD1919" s="86"/>
      <c r="AE1919" s="86"/>
      <c r="AG1919" s="87"/>
      <c r="AN1919" s="86"/>
      <c r="AO1919" s="86"/>
      <c r="AP1919" s="86"/>
      <c r="AQ1919" s="86"/>
      <c r="AR1919" s="86"/>
      <c r="AS1919" s="86"/>
      <c r="AT1919" s="86"/>
      <c r="AU1919" s="86"/>
    </row>
    <row r="1920" spans="27:48" x14ac:dyDescent="0.2">
      <c r="AA1920" s="86"/>
      <c r="AB1920" s="86"/>
      <c r="AC1920" s="86"/>
      <c r="AD1920" s="86"/>
      <c r="AE1920" s="86"/>
      <c r="AG1920" s="87"/>
      <c r="AN1920" s="86"/>
      <c r="AO1920" s="86"/>
      <c r="AP1920" s="86"/>
      <c r="AQ1920" s="86"/>
      <c r="AR1920" s="86"/>
      <c r="AS1920" s="86"/>
      <c r="AT1920" s="86"/>
      <c r="AU1920" s="86"/>
    </row>
    <row r="1921" spans="27:47" x14ac:dyDescent="0.2">
      <c r="AA1921" s="86"/>
      <c r="AB1921" s="86"/>
      <c r="AC1921" s="86"/>
      <c r="AD1921" s="86"/>
      <c r="AE1921" s="86"/>
      <c r="AG1921" s="87"/>
      <c r="AN1921" s="86"/>
      <c r="AO1921" s="86"/>
      <c r="AP1921" s="86"/>
      <c r="AQ1921" s="86"/>
      <c r="AR1921" s="86"/>
      <c r="AS1921" s="86"/>
      <c r="AT1921" s="86"/>
      <c r="AU1921" s="86"/>
    </row>
    <row r="1922" spans="27:47" x14ac:dyDescent="0.2">
      <c r="AA1922" s="86"/>
      <c r="AB1922" s="86"/>
      <c r="AC1922" s="86"/>
      <c r="AD1922" s="86"/>
      <c r="AE1922" s="86"/>
      <c r="AG1922" s="87"/>
      <c r="AN1922" s="86"/>
      <c r="AO1922" s="86"/>
      <c r="AP1922" s="86"/>
      <c r="AQ1922" s="86"/>
      <c r="AR1922" s="86"/>
      <c r="AS1922" s="86"/>
      <c r="AT1922" s="86"/>
      <c r="AU1922" s="86"/>
    </row>
    <row r="1923" spans="27:47" x14ac:dyDescent="0.2">
      <c r="AA1923" s="86"/>
      <c r="AB1923" s="86"/>
      <c r="AC1923" s="86"/>
      <c r="AD1923" s="86"/>
      <c r="AE1923" s="86"/>
      <c r="AG1923" s="87"/>
      <c r="AN1923" s="86"/>
      <c r="AO1923" s="86"/>
      <c r="AP1923" s="86"/>
      <c r="AQ1923" s="86"/>
      <c r="AR1923" s="86"/>
      <c r="AS1923" s="86"/>
      <c r="AT1923" s="86"/>
      <c r="AU1923" s="86"/>
    </row>
    <row r="1924" spans="27:47" x14ac:dyDescent="0.2">
      <c r="AA1924" s="86"/>
      <c r="AB1924" s="86"/>
      <c r="AC1924" s="86"/>
      <c r="AD1924" s="86"/>
      <c r="AE1924" s="86"/>
      <c r="AG1924" s="87"/>
      <c r="AN1924" s="86"/>
      <c r="AO1924" s="86"/>
      <c r="AP1924" s="86"/>
      <c r="AQ1924" s="86"/>
      <c r="AR1924" s="86"/>
      <c r="AS1924" s="86"/>
      <c r="AT1924" s="86"/>
      <c r="AU1924" s="86"/>
    </row>
    <row r="1925" spans="27:47" x14ac:dyDescent="0.2">
      <c r="AA1925" s="86"/>
      <c r="AB1925" s="86"/>
      <c r="AC1925" s="86"/>
      <c r="AD1925" s="86"/>
      <c r="AE1925" s="86"/>
      <c r="AG1925" s="87"/>
      <c r="AN1925" s="86"/>
      <c r="AO1925" s="86"/>
      <c r="AP1925" s="86"/>
      <c r="AQ1925" s="86"/>
      <c r="AR1925" s="86"/>
      <c r="AS1925" s="86"/>
      <c r="AT1925" s="86"/>
      <c r="AU1925" s="86"/>
    </row>
    <row r="1926" spans="27:47" x14ac:dyDescent="0.2">
      <c r="AA1926" s="86"/>
      <c r="AB1926" s="86"/>
      <c r="AC1926" s="86"/>
      <c r="AD1926" s="86"/>
      <c r="AE1926" s="86"/>
      <c r="AG1926" s="87"/>
      <c r="AN1926" s="86"/>
      <c r="AO1926" s="86"/>
      <c r="AP1926" s="86"/>
      <c r="AQ1926" s="86"/>
      <c r="AR1926" s="86"/>
      <c r="AS1926" s="86"/>
      <c r="AT1926" s="86"/>
      <c r="AU1926" s="86"/>
    </row>
    <row r="1927" spans="27:47" x14ac:dyDescent="0.2">
      <c r="AA1927" s="86"/>
      <c r="AB1927" s="86"/>
      <c r="AC1927" s="86"/>
      <c r="AD1927" s="86"/>
      <c r="AE1927" s="86"/>
      <c r="AG1927" s="87"/>
      <c r="AN1927" s="86"/>
      <c r="AO1927" s="86"/>
      <c r="AP1927" s="86"/>
      <c r="AQ1927" s="86"/>
      <c r="AR1927" s="86"/>
      <c r="AS1927" s="86"/>
      <c r="AT1927" s="86"/>
      <c r="AU1927" s="86"/>
    </row>
    <row r="1928" spans="27:47" x14ac:dyDescent="0.2">
      <c r="AA1928" s="86"/>
      <c r="AB1928" s="86"/>
      <c r="AC1928" s="86"/>
      <c r="AD1928" s="86"/>
      <c r="AE1928" s="86"/>
      <c r="AG1928" s="87"/>
      <c r="AN1928" s="86"/>
      <c r="AO1928" s="86"/>
      <c r="AP1928" s="86"/>
      <c r="AQ1928" s="86"/>
      <c r="AR1928" s="86"/>
      <c r="AS1928" s="86"/>
      <c r="AT1928" s="86"/>
      <c r="AU1928" s="86"/>
    </row>
    <row r="1929" spans="27:47" x14ac:dyDescent="0.2">
      <c r="AA1929" s="86"/>
      <c r="AB1929" s="86"/>
      <c r="AC1929" s="86"/>
      <c r="AD1929" s="86"/>
      <c r="AE1929" s="86"/>
      <c r="AG1929" s="87"/>
      <c r="AN1929" s="86"/>
      <c r="AO1929" s="86"/>
      <c r="AP1929" s="86"/>
      <c r="AQ1929" s="86"/>
      <c r="AR1929" s="86"/>
      <c r="AS1929" s="86"/>
      <c r="AT1929" s="86"/>
      <c r="AU1929" s="86"/>
    </row>
    <row r="1930" spans="27:47" x14ac:dyDescent="0.2">
      <c r="AA1930" s="86"/>
      <c r="AB1930" s="86"/>
      <c r="AC1930" s="86"/>
      <c r="AD1930" s="86"/>
      <c r="AE1930" s="86"/>
      <c r="AG1930" s="87"/>
      <c r="AN1930" s="86"/>
      <c r="AO1930" s="86"/>
      <c r="AP1930" s="86"/>
      <c r="AQ1930" s="86"/>
      <c r="AR1930" s="86"/>
      <c r="AS1930" s="86"/>
      <c r="AT1930" s="86"/>
      <c r="AU1930" s="86"/>
    </row>
    <row r="1931" spans="27:47" x14ac:dyDescent="0.2">
      <c r="AA1931" s="86"/>
      <c r="AB1931" s="86"/>
      <c r="AC1931" s="86"/>
      <c r="AD1931" s="86"/>
      <c r="AE1931" s="86"/>
      <c r="AG1931" s="87"/>
      <c r="AN1931" s="86"/>
      <c r="AO1931" s="86"/>
      <c r="AP1931" s="86"/>
      <c r="AQ1931" s="86"/>
      <c r="AR1931" s="86"/>
      <c r="AS1931" s="86"/>
      <c r="AT1931" s="86"/>
      <c r="AU1931" s="86"/>
    </row>
    <row r="1932" spans="27:47" x14ac:dyDescent="0.2">
      <c r="AA1932" s="86"/>
      <c r="AB1932" s="86"/>
      <c r="AC1932" s="86"/>
      <c r="AD1932" s="86"/>
      <c r="AE1932" s="86"/>
      <c r="AG1932" s="87"/>
      <c r="AN1932" s="86"/>
      <c r="AO1932" s="86"/>
      <c r="AP1932" s="86"/>
      <c r="AQ1932" s="86"/>
      <c r="AR1932" s="86"/>
      <c r="AS1932" s="86"/>
      <c r="AT1932" s="86"/>
      <c r="AU1932" s="86"/>
    </row>
    <row r="1933" spans="27:47" x14ac:dyDescent="0.2">
      <c r="AA1933" s="86"/>
      <c r="AB1933" s="86"/>
      <c r="AC1933" s="86"/>
      <c r="AD1933" s="86"/>
      <c r="AE1933" s="86"/>
      <c r="AG1933" s="87"/>
      <c r="AN1933" s="86"/>
      <c r="AO1933" s="86"/>
      <c r="AP1933" s="86"/>
      <c r="AQ1933" s="86"/>
      <c r="AR1933" s="86"/>
      <c r="AS1933" s="86"/>
      <c r="AT1933" s="86"/>
      <c r="AU1933" s="86"/>
    </row>
    <row r="1934" spans="27:47" x14ac:dyDescent="0.2">
      <c r="AA1934" s="86"/>
      <c r="AB1934" s="86"/>
      <c r="AC1934" s="86"/>
      <c r="AD1934" s="86"/>
      <c r="AE1934" s="86"/>
      <c r="AG1934" s="87"/>
      <c r="AN1934" s="86"/>
      <c r="AO1934" s="86"/>
      <c r="AP1934" s="86"/>
      <c r="AQ1934" s="86"/>
      <c r="AR1934" s="86"/>
      <c r="AS1934" s="86"/>
      <c r="AT1934" s="86"/>
      <c r="AU1934" s="86"/>
    </row>
    <row r="1935" spans="27:47" x14ac:dyDescent="0.2">
      <c r="AA1935" s="86"/>
      <c r="AB1935" s="86"/>
      <c r="AC1935" s="86"/>
      <c r="AD1935" s="86"/>
      <c r="AE1935" s="86"/>
      <c r="AG1935" s="87"/>
      <c r="AN1935" s="86"/>
      <c r="AO1935" s="86"/>
      <c r="AP1935" s="86"/>
      <c r="AQ1935" s="86"/>
      <c r="AR1935" s="86"/>
      <c r="AS1935" s="86"/>
      <c r="AT1935" s="86"/>
      <c r="AU1935" s="86"/>
    </row>
    <row r="1936" spans="27:47" x14ac:dyDescent="0.2">
      <c r="AA1936" s="86"/>
      <c r="AB1936" s="86"/>
      <c r="AC1936" s="86"/>
      <c r="AD1936" s="86"/>
      <c r="AE1936" s="86"/>
      <c r="AG1936" s="87"/>
      <c r="AN1936" s="86"/>
      <c r="AO1936" s="86"/>
      <c r="AP1936" s="86"/>
      <c r="AQ1936" s="86"/>
      <c r="AR1936" s="86"/>
      <c r="AS1936" s="86"/>
      <c r="AT1936" s="86"/>
      <c r="AU1936" s="86"/>
    </row>
    <row r="1937" spans="26:68" x14ac:dyDescent="0.2">
      <c r="AA1937" s="86"/>
      <c r="AB1937" s="86"/>
      <c r="AC1937" s="86"/>
      <c r="AD1937" s="86"/>
      <c r="AE1937" s="86"/>
      <c r="AG1937" s="87"/>
      <c r="AN1937" s="86"/>
      <c r="AO1937" s="86"/>
      <c r="AP1937" s="86"/>
      <c r="AQ1937" s="86"/>
      <c r="AR1937" s="86"/>
      <c r="AS1937" s="86"/>
      <c r="AT1937" s="86"/>
      <c r="AU1937" s="86"/>
    </row>
    <row r="1938" spans="26:68" x14ac:dyDescent="0.2">
      <c r="AA1938" s="86"/>
      <c r="AB1938" s="86"/>
      <c r="AC1938" s="86"/>
      <c r="AD1938" s="86"/>
      <c r="AE1938" s="86"/>
      <c r="AG1938" s="87"/>
      <c r="AN1938" s="86"/>
      <c r="AO1938" s="86"/>
      <c r="AP1938" s="86"/>
      <c r="AQ1938" s="86"/>
      <c r="AR1938" s="86"/>
      <c r="AS1938" s="86"/>
      <c r="AT1938" s="86"/>
      <c r="AU1938" s="86"/>
    </row>
    <row r="1939" spans="26:68" x14ac:dyDescent="0.2">
      <c r="AA1939" s="86"/>
      <c r="AB1939" s="86"/>
      <c r="AC1939" s="86"/>
      <c r="AD1939" s="86"/>
      <c r="AE1939" s="86"/>
      <c r="AG1939" s="87"/>
      <c r="AN1939" s="86"/>
      <c r="AO1939" s="86"/>
      <c r="AP1939" s="86"/>
      <c r="AQ1939" s="86"/>
      <c r="AR1939" s="86"/>
      <c r="AS1939" s="86"/>
      <c r="AT1939" s="86"/>
      <c r="AU1939" s="86"/>
    </row>
    <row r="1940" spans="26:68" x14ac:dyDescent="0.2">
      <c r="AA1940" s="86"/>
      <c r="AB1940" s="86"/>
      <c r="AC1940" s="86"/>
      <c r="AD1940" s="86"/>
      <c r="AE1940" s="86"/>
      <c r="AG1940" s="87"/>
      <c r="AN1940" s="86"/>
      <c r="AO1940" s="86"/>
      <c r="AP1940" s="86"/>
      <c r="AQ1940" s="86"/>
      <c r="AR1940" s="86"/>
      <c r="AS1940" s="86"/>
      <c r="AT1940" s="86"/>
      <c r="AU1940" s="86"/>
    </row>
    <row r="1941" spans="26:68" x14ac:dyDescent="0.2">
      <c r="AA1941" s="86"/>
      <c r="AB1941" s="86"/>
      <c r="AC1941" s="86"/>
      <c r="AD1941" s="86"/>
      <c r="AE1941" s="86"/>
      <c r="AG1941" s="87"/>
      <c r="AN1941" s="86"/>
      <c r="AO1941" s="86"/>
      <c r="AP1941" s="86"/>
      <c r="AQ1941" s="86"/>
      <c r="AR1941" s="86"/>
      <c r="AS1941" s="86"/>
      <c r="AT1941" s="86"/>
      <c r="AU1941" s="86"/>
    </row>
    <row r="1942" spans="26:68" x14ac:dyDescent="0.2">
      <c r="AA1942" s="86"/>
      <c r="AB1942" s="86"/>
      <c r="AC1942" s="86"/>
      <c r="AD1942" s="86"/>
      <c r="AE1942" s="86"/>
      <c r="AG1942" s="87"/>
      <c r="AN1942" s="86"/>
      <c r="AO1942" s="86"/>
      <c r="AP1942" s="86"/>
      <c r="AQ1942" s="86"/>
      <c r="AR1942" s="86"/>
      <c r="AS1942" s="86"/>
      <c r="AT1942" s="86"/>
      <c r="AU1942" s="86"/>
    </row>
    <row r="1943" spans="26:68" x14ac:dyDescent="0.2">
      <c r="Z1943" s="63"/>
      <c r="AA1943" s="63"/>
      <c r="AB1943" s="63"/>
      <c r="AC1943" s="63"/>
      <c r="AD1943" s="63"/>
      <c r="AE1943" s="63"/>
      <c r="AF1943" s="63"/>
      <c r="AG1943" s="66"/>
      <c r="AH1943" s="63"/>
      <c r="AI1943" s="63"/>
      <c r="AJ1943" s="63"/>
      <c r="AK1943" s="63"/>
      <c r="AL1943" s="63"/>
      <c r="AM1943" s="63"/>
      <c r="AN1943" s="63"/>
      <c r="AO1943" s="63"/>
      <c r="AP1943" s="63"/>
      <c r="AQ1943" s="63"/>
      <c r="AR1943" s="63"/>
      <c r="AS1943" s="63"/>
      <c r="AT1943" s="63"/>
      <c r="AU1943" s="63"/>
      <c r="AV1943" s="63"/>
      <c r="AW1943" s="63"/>
      <c r="AX1943" s="63"/>
      <c r="AY1943" s="63"/>
      <c r="AZ1943" s="63"/>
      <c r="BA1943" s="63"/>
      <c r="BB1943" s="63"/>
      <c r="BC1943" s="63"/>
      <c r="BD1943" s="63"/>
      <c r="BE1943" s="63"/>
      <c r="BF1943" s="63"/>
      <c r="BG1943" s="63"/>
      <c r="BH1943" s="63"/>
      <c r="BI1943" s="63"/>
      <c r="BJ1943" s="63"/>
      <c r="BK1943" s="63"/>
      <c r="BL1943" s="63"/>
      <c r="BM1943" s="63"/>
      <c r="BN1943" s="63"/>
      <c r="BO1943" s="63"/>
      <c r="BP1943" s="63"/>
    </row>
    <row r="1944" spans="26:68" x14ac:dyDescent="0.2">
      <c r="Z1944" s="63"/>
      <c r="AA1944" s="63"/>
      <c r="AB1944" s="63"/>
      <c r="AC1944" s="63"/>
      <c r="AD1944" s="63"/>
      <c r="AE1944" s="63"/>
      <c r="AF1944" s="63"/>
      <c r="AG1944" s="66"/>
      <c r="AH1944" s="63"/>
      <c r="AI1944" s="63"/>
      <c r="AJ1944" s="63"/>
      <c r="AK1944" s="63"/>
      <c r="AL1944" s="63"/>
      <c r="AM1944" s="63"/>
      <c r="AN1944" s="63"/>
      <c r="AO1944" s="63"/>
      <c r="AP1944" s="63"/>
      <c r="AQ1944" s="63"/>
      <c r="AR1944" s="63"/>
      <c r="AS1944" s="63"/>
      <c r="AT1944" s="63"/>
      <c r="AU1944" s="63"/>
      <c r="AV1944" s="63"/>
      <c r="AW1944" s="63"/>
      <c r="AX1944" s="63"/>
      <c r="AY1944" s="63"/>
      <c r="AZ1944" s="63"/>
      <c r="BA1944" s="63"/>
      <c r="BB1944" s="63"/>
      <c r="BC1944" s="63"/>
      <c r="BD1944" s="63"/>
      <c r="BE1944" s="63"/>
      <c r="BF1944" s="63"/>
      <c r="BG1944" s="63"/>
      <c r="BH1944" s="63"/>
      <c r="BI1944" s="63"/>
      <c r="BJ1944" s="63"/>
      <c r="BK1944" s="63"/>
      <c r="BL1944" s="63"/>
      <c r="BM1944" s="63"/>
      <c r="BN1944" s="63"/>
      <c r="BO1944" s="63"/>
      <c r="BP1944" s="63"/>
    </row>
    <row r="1945" spans="26:68" x14ac:dyDescent="0.2">
      <c r="Z1945" s="63"/>
      <c r="AA1945" s="63"/>
      <c r="AB1945" s="63"/>
      <c r="AC1945" s="63"/>
      <c r="AD1945" s="63"/>
      <c r="AE1945" s="63"/>
      <c r="AF1945" s="63"/>
      <c r="AG1945" s="66"/>
      <c r="AH1945" s="63"/>
      <c r="AI1945" s="63"/>
      <c r="AJ1945" s="63"/>
      <c r="AK1945" s="63"/>
      <c r="AL1945" s="63"/>
      <c r="AM1945" s="63"/>
      <c r="AN1945" s="63"/>
      <c r="AO1945" s="63"/>
      <c r="AP1945" s="63"/>
      <c r="AQ1945" s="63"/>
      <c r="AR1945" s="63"/>
      <c r="AS1945" s="63"/>
      <c r="AT1945" s="63"/>
      <c r="AU1945" s="63"/>
      <c r="AV1945" s="63"/>
      <c r="AW1945" s="63"/>
      <c r="AX1945" s="63"/>
      <c r="AY1945" s="63"/>
      <c r="AZ1945" s="63"/>
      <c r="BA1945" s="63"/>
      <c r="BB1945" s="63"/>
      <c r="BC1945" s="63"/>
      <c r="BD1945" s="63"/>
      <c r="BE1945" s="63"/>
      <c r="BF1945" s="63"/>
      <c r="BG1945" s="63"/>
      <c r="BH1945" s="63"/>
      <c r="BI1945" s="63"/>
      <c r="BJ1945" s="63"/>
      <c r="BK1945" s="63"/>
      <c r="BL1945" s="63"/>
      <c r="BM1945" s="63"/>
      <c r="BN1945" s="63"/>
      <c r="BO1945" s="63"/>
      <c r="BP1945" s="63"/>
    </row>
    <row r="1946" spans="26:68" x14ac:dyDescent="0.2">
      <c r="Z1946" s="63"/>
      <c r="AA1946" s="63"/>
      <c r="AB1946" s="63"/>
      <c r="AC1946" s="63"/>
      <c r="AD1946" s="63"/>
      <c r="AE1946" s="63"/>
      <c r="AF1946" s="63"/>
      <c r="AG1946" s="66"/>
      <c r="AH1946" s="63"/>
      <c r="AI1946" s="63"/>
      <c r="AJ1946" s="63"/>
      <c r="AK1946" s="63"/>
      <c r="AL1946" s="63"/>
      <c r="AM1946" s="63"/>
      <c r="AN1946" s="63"/>
      <c r="AO1946" s="63"/>
      <c r="AP1946" s="63"/>
      <c r="AQ1946" s="63"/>
      <c r="AR1946" s="63"/>
      <c r="AS1946" s="63"/>
      <c r="AT1946" s="63"/>
      <c r="AU1946" s="63"/>
      <c r="AV1946" s="63"/>
      <c r="AW1946" s="63"/>
      <c r="AX1946" s="63"/>
      <c r="AY1946" s="63"/>
      <c r="AZ1946" s="63"/>
      <c r="BA1946" s="63"/>
      <c r="BB1946" s="63"/>
      <c r="BC1946" s="63"/>
      <c r="BD1946" s="63"/>
      <c r="BE1946" s="63"/>
      <c r="BF1946" s="63"/>
      <c r="BG1946" s="63"/>
      <c r="BH1946" s="63"/>
      <c r="BI1946" s="63"/>
      <c r="BJ1946" s="63"/>
      <c r="BK1946" s="63"/>
      <c r="BL1946" s="63"/>
      <c r="BM1946" s="63"/>
      <c r="BN1946" s="63"/>
      <c r="BO1946" s="63"/>
      <c r="BP1946" s="63"/>
    </row>
    <row r="1947" spans="26:68" x14ac:dyDescent="0.2">
      <c r="Z1947" s="63"/>
      <c r="AA1947" s="63"/>
      <c r="AB1947" s="63"/>
      <c r="AC1947" s="63"/>
      <c r="AD1947" s="63"/>
      <c r="AE1947" s="63"/>
      <c r="AF1947" s="63"/>
      <c r="AG1947" s="66"/>
      <c r="AH1947" s="63"/>
      <c r="AI1947" s="63"/>
      <c r="AJ1947" s="63"/>
      <c r="AK1947" s="63"/>
      <c r="AL1947" s="63"/>
      <c r="AM1947" s="63"/>
      <c r="AN1947" s="63"/>
      <c r="AO1947" s="63"/>
      <c r="AP1947" s="63"/>
      <c r="AQ1947" s="63"/>
      <c r="AR1947" s="63"/>
      <c r="AS1947" s="63"/>
      <c r="AT1947" s="63"/>
      <c r="AU1947" s="63"/>
      <c r="AV1947" s="63"/>
      <c r="AW1947" s="63"/>
      <c r="AX1947" s="63"/>
      <c r="AY1947" s="63"/>
      <c r="AZ1947" s="63"/>
      <c r="BA1947" s="63"/>
      <c r="BB1947" s="63"/>
      <c r="BC1947" s="63"/>
      <c r="BD1947" s="63"/>
      <c r="BE1947" s="63"/>
      <c r="BF1947" s="63"/>
      <c r="BG1947" s="63"/>
      <c r="BH1947" s="63"/>
      <c r="BI1947" s="63"/>
      <c r="BJ1947" s="63"/>
      <c r="BK1947" s="63"/>
      <c r="BL1947" s="63"/>
      <c r="BM1947" s="63"/>
      <c r="BN1947" s="63"/>
      <c r="BO1947" s="63"/>
      <c r="BP1947" s="63"/>
    </row>
    <row r="1948" spans="26:68" x14ac:dyDescent="0.2">
      <c r="Z1948" s="63"/>
      <c r="AA1948" s="63"/>
      <c r="AB1948" s="63"/>
      <c r="AC1948" s="63"/>
      <c r="AD1948" s="63"/>
      <c r="AE1948" s="63"/>
      <c r="AF1948" s="63"/>
      <c r="AG1948" s="66"/>
      <c r="AH1948" s="63"/>
      <c r="AI1948" s="63"/>
      <c r="AJ1948" s="63"/>
      <c r="AK1948" s="63"/>
      <c r="AL1948" s="63"/>
      <c r="AM1948" s="63"/>
      <c r="AN1948" s="63"/>
      <c r="AO1948" s="63"/>
      <c r="AP1948" s="63"/>
      <c r="AQ1948" s="63"/>
      <c r="AR1948" s="63"/>
      <c r="AS1948" s="63"/>
      <c r="AT1948" s="63"/>
      <c r="AU1948" s="63"/>
      <c r="AV1948" s="63"/>
      <c r="AW1948" s="63"/>
      <c r="AX1948" s="63"/>
      <c r="AY1948" s="63"/>
      <c r="AZ1948" s="63"/>
      <c r="BA1948" s="63"/>
      <c r="BB1948" s="63"/>
      <c r="BC1948" s="63"/>
      <c r="BD1948" s="63"/>
      <c r="BE1948" s="63"/>
      <c r="BF1948" s="63"/>
      <c r="BG1948" s="63"/>
      <c r="BH1948" s="63"/>
      <c r="BI1948" s="63"/>
      <c r="BJ1948" s="63"/>
      <c r="BK1948" s="63"/>
      <c r="BL1948" s="63"/>
      <c r="BM1948" s="63"/>
      <c r="BN1948" s="63"/>
      <c r="BO1948" s="63"/>
      <c r="BP1948" s="63"/>
    </row>
    <row r="1949" spans="26:68" x14ac:dyDescent="0.2">
      <c r="Z1949" s="63"/>
      <c r="AA1949" s="63"/>
      <c r="AB1949" s="63"/>
      <c r="AC1949" s="63"/>
      <c r="AD1949" s="63"/>
      <c r="AE1949" s="63"/>
      <c r="AF1949" s="63"/>
      <c r="AG1949" s="66"/>
      <c r="AH1949" s="63"/>
      <c r="AI1949" s="63"/>
      <c r="AJ1949" s="63"/>
      <c r="AK1949" s="63"/>
      <c r="AL1949" s="63"/>
      <c r="AM1949" s="63"/>
      <c r="AN1949" s="63"/>
      <c r="AO1949" s="63"/>
      <c r="AP1949" s="63"/>
      <c r="AQ1949" s="63"/>
      <c r="AR1949" s="63"/>
      <c r="AS1949" s="63"/>
      <c r="AT1949" s="63"/>
      <c r="AU1949" s="63"/>
    </row>
    <row r="1950" spans="26:68" x14ac:dyDescent="0.2">
      <c r="Z1950" s="63"/>
      <c r="AA1950" s="63"/>
      <c r="AB1950" s="63"/>
      <c r="AC1950" s="63"/>
      <c r="AD1950" s="63"/>
      <c r="AE1950" s="63"/>
      <c r="AF1950" s="63"/>
      <c r="AG1950" s="66"/>
      <c r="AH1950" s="63"/>
      <c r="AI1950" s="63"/>
      <c r="AJ1950" s="63"/>
      <c r="AK1950" s="63"/>
      <c r="AL1950" s="63"/>
      <c r="AM1950" s="63"/>
      <c r="AN1950" s="63"/>
      <c r="AO1950" s="63"/>
      <c r="AP1950" s="63"/>
      <c r="AQ1950" s="63"/>
      <c r="AR1950" s="63"/>
      <c r="AS1950" s="63"/>
      <c r="AT1950" s="63"/>
      <c r="AU1950" s="63"/>
    </row>
    <row r="1951" spans="26:68" x14ac:dyDescent="0.2">
      <c r="Z1951" s="63"/>
      <c r="AA1951" s="63"/>
      <c r="AB1951" s="63"/>
      <c r="AC1951" s="63"/>
      <c r="AD1951" s="63"/>
      <c r="AE1951" s="63"/>
      <c r="AF1951" s="63"/>
      <c r="AG1951" s="66"/>
      <c r="AH1951" s="63"/>
      <c r="AI1951" s="63"/>
      <c r="AJ1951" s="63"/>
      <c r="AK1951" s="63"/>
      <c r="AL1951" s="63"/>
      <c r="AM1951" s="63"/>
      <c r="AN1951" s="63"/>
      <c r="AO1951" s="63"/>
      <c r="AP1951" s="63"/>
      <c r="AQ1951" s="63"/>
      <c r="AR1951" s="63"/>
      <c r="AS1951" s="63"/>
      <c r="AT1951" s="63"/>
      <c r="AU1951" s="63"/>
    </row>
    <row r="1952" spans="26:68" x14ac:dyDescent="0.2">
      <c r="Z1952" s="63"/>
      <c r="AA1952" s="63"/>
      <c r="AB1952" s="63"/>
      <c r="AC1952" s="63"/>
      <c r="AD1952" s="63"/>
      <c r="AE1952" s="63"/>
      <c r="AF1952" s="63"/>
      <c r="AG1952" s="66"/>
      <c r="AH1952" s="63"/>
      <c r="AI1952" s="63"/>
      <c r="AJ1952" s="63"/>
      <c r="AK1952" s="63"/>
      <c r="AL1952" s="63"/>
      <c r="AM1952" s="63"/>
      <c r="AN1952" s="63"/>
      <c r="AO1952" s="63"/>
      <c r="AP1952" s="63"/>
      <c r="AQ1952" s="63"/>
      <c r="AR1952" s="63"/>
      <c r="AS1952" s="63"/>
      <c r="AT1952" s="63"/>
      <c r="AU1952" s="63"/>
    </row>
    <row r="1953" spans="26:47" x14ac:dyDescent="0.2">
      <c r="Z1953" s="63"/>
      <c r="AA1953" s="63"/>
      <c r="AB1953" s="63"/>
      <c r="AC1953" s="63"/>
      <c r="AD1953" s="63"/>
      <c r="AE1953" s="63"/>
      <c r="AF1953" s="63"/>
      <c r="AG1953" s="66"/>
      <c r="AH1953" s="63"/>
      <c r="AI1953" s="63"/>
      <c r="AJ1953" s="63"/>
      <c r="AK1953" s="63"/>
      <c r="AL1953" s="63"/>
      <c r="AM1953" s="63"/>
      <c r="AN1953" s="63"/>
      <c r="AO1953" s="63"/>
      <c r="AP1953" s="63"/>
      <c r="AQ1953" s="63"/>
      <c r="AR1953" s="63"/>
      <c r="AS1953" s="63"/>
      <c r="AT1953" s="63"/>
      <c r="AU1953" s="63"/>
    </row>
    <row r="1954" spans="26:47" x14ac:dyDescent="0.2">
      <c r="Z1954" s="63"/>
      <c r="AA1954" s="63"/>
      <c r="AB1954" s="63"/>
      <c r="AC1954" s="63"/>
      <c r="AD1954" s="63"/>
      <c r="AE1954" s="63"/>
      <c r="AF1954" s="63"/>
      <c r="AG1954" s="66"/>
      <c r="AH1954" s="63"/>
      <c r="AI1954" s="63"/>
      <c r="AJ1954" s="63"/>
      <c r="AK1954" s="63"/>
      <c r="AL1954" s="63"/>
      <c r="AM1954" s="63"/>
      <c r="AN1954" s="63"/>
      <c r="AO1954" s="63"/>
      <c r="AP1954" s="63"/>
      <c r="AQ1954" s="63"/>
      <c r="AR1954" s="63"/>
      <c r="AS1954" s="63"/>
      <c r="AT1954" s="63"/>
      <c r="AU1954" s="63"/>
    </row>
    <row r="1955" spans="26:47" x14ac:dyDescent="0.2">
      <c r="Z1955" s="63"/>
      <c r="AA1955" s="63"/>
      <c r="AB1955" s="63"/>
      <c r="AC1955" s="63"/>
      <c r="AD1955" s="63"/>
      <c r="AE1955" s="63"/>
      <c r="AF1955" s="63"/>
      <c r="AG1955" s="66"/>
      <c r="AH1955" s="63"/>
      <c r="AI1955" s="63"/>
      <c r="AJ1955" s="63"/>
      <c r="AK1955" s="63"/>
      <c r="AL1955" s="63"/>
      <c r="AM1955" s="63"/>
      <c r="AN1955" s="63"/>
      <c r="AO1955" s="63"/>
      <c r="AP1955" s="63"/>
      <c r="AQ1955" s="63"/>
      <c r="AR1955" s="63"/>
      <c r="AS1955" s="63"/>
      <c r="AT1955" s="63"/>
      <c r="AU1955" s="63"/>
    </row>
    <row r="1956" spans="26:47" x14ac:dyDescent="0.2">
      <c r="Z1956" s="63"/>
      <c r="AA1956" s="63"/>
      <c r="AB1956" s="63"/>
      <c r="AC1956" s="63"/>
      <c r="AD1956" s="63"/>
      <c r="AE1956" s="63"/>
      <c r="AF1956" s="63"/>
      <c r="AG1956" s="66"/>
      <c r="AH1956" s="63"/>
      <c r="AI1956" s="63"/>
      <c r="AJ1956" s="63"/>
      <c r="AK1956" s="63"/>
      <c r="AL1956" s="63"/>
      <c r="AM1956" s="63"/>
      <c r="AN1956" s="63"/>
      <c r="AO1956" s="63"/>
      <c r="AP1956" s="63"/>
      <c r="AQ1956" s="63"/>
      <c r="AR1956" s="63"/>
      <c r="AS1956" s="63"/>
      <c r="AT1956" s="63"/>
      <c r="AU1956" s="63"/>
    </row>
    <row r="1957" spans="26:47" x14ac:dyDescent="0.2">
      <c r="Z1957" s="63"/>
      <c r="AA1957" s="63"/>
      <c r="AB1957" s="63"/>
      <c r="AC1957" s="63"/>
      <c r="AD1957" s="63"/>
      <c r="AE1957" s="63"/>
      <c r="AF1957" s="63"/>
      <c r="AG1957" s="66"/>
      <c r="AH1957" s="63"/>
      <c r="AI1957" s="63"/>
      <c r="AJ1957" s="63"/>
      <c r="AK1957" s="63"/>
      <c r="AL1957" s="63"/>
      <c r="AM1957" s="63"/>
      <c r="AN1957" s="63"/>
      <c r="AO1957" s="63"/>
      <c r="AP1957" s="63"/>
      <c r="AQ1957" s="63"/>
      <c r="AR1957" s="63"/>
      <c r="AS1957" s="63"/>
      <c r="AT1957" s="63"/>
      <c r="AU1957" s="63"/>
    </row>
    <row r="1958" spans="26:47" x14ac:dyDescent="0.2">
      <c r="Z1958" s="63"/>
      <c r="AA1958" s="63"/>
      <c r="AB1958" s="63"/>
      <c r="AC1958" s="63"/>
      <c r="AD1958" s="63"/>
      <c r="AE1958" s="63"/>
      <c r="AF1958" s="63"/>
      <c r="AG1958" s="66"/>
      <c r="AH1958" s="63"/>
      <c r="AI1958" s="63"/>
      <c r="AJ1958" s="63"/>
      <c r="AK1958" s="63"/>
      <c r="AL1958" s="63"/>
      <c r="AM1958" s="63"/>
      <c r="AN1958" s="63"/>
      <c r="AO1958" s="63"/>
      <c r="AP1958" s="63"/>
      <c r="AQ1958" s="63"/>
      <c r="AR1958" s="63"/>
      <c r="AS1958" s="63"/>
      <c r="AT1958" s="63"/>
      <c r="AU1958" s="63"/>
    </row>
    <row r="1959" spans="26:47" x14ac:dyDescent="0.2">
      <c r="Z1959" s="63"/>
      <c r="AA1959" s="63"/>
      <c r="AB1959" s="63"/>
      <c r="AC1959" s="63"/>
      <c r="AD1959" s="63"/>
      <c r="AE1959" s="63"/>
      <c r="AF1959" s="63"/>
      <c r="AG1959" s="66"/>
      <c r="AH1959" s="63"/>
      <c r="AI1959" s="63"/>
      <c r="AJ1959" s="63"/>
      <c r="AK1959" s="63"/>
      <c r="AL1959" s="63"/>
      <c r="AM1959" s="63"/>
      <c r="AN1959" s="63"/>
      <c r="AO1959" s="63"/>
      <c r="AP1959" s="63"/>
      <c r="AQ1959" s="63"/>
      <c r="AR1959" s="63"/>
      <c r="AS1959" s="63"/>
      <c r="AT1959" s="63"/>
      <c r="AU1959" s="63"/>
    </row>
    <row r="1960" spans="26:47" x14ac:dyDescent="0.2">
      <c r="Z1960" s="63"/>
      <c r="AA1960" s="63"/>
      <c r="AB1960" s="63"/>
      <c r="AC1960" s="63"/>
      <c r="AD1960" s="63"/>
      <c r="AE1960" s="63"/>
      <c r="AF1960" s="63"/>
      <c r="AG1960" s="66"/>
      <c r="AH1960" s="63"/>
      <c r="AI1960" s="63"/>
      <c r="AJ1960" s="63"/>
      <c r="AK1960" s="63"/>
      <c r="AL1960" s="63"/>
      <c r="AM1960" s="63"/>
      <c r="AN1960" s="63"/>
      <c r="AO1960" s="63"/>
      <c r="AP1960" s="63"/>
      <c r="AQ1960" s="63"/>
      <c r="AR1960" s="63"/>
      <c r="AS1960" s="63"/>
      <c r="AT1960" s="63"/>
      <c r="AU1960" s="63"/>
    </row>
    <row r="1961" spans="26:47" x14ac:dyDescent="0.2">
      <c r="Z1961" s="63"/>
      <c r="AA1961" s="63"/>
      <c r="AB1961" s="63"/>
      <c r="AC1961" s="63"/>
      <c r="AD1961" s="63"/>
      <c r="AE1961" s="63"/>
      <c r="AF1961" s="63"/>
      <c r="AG1961" s="66"/>
      <c r="AH1961" s="63"/>
      <c r="AI1961" s="63"/>
      <c r="AJ1961" s="63"/>
      <c r="AK1961" s="63"/>
      <c r="AL1961" s="63"/>
      <c r="AM1961" s="63"/>
      <c r="AN1961" s="63"/>
      <c r="AO1961" s="63"/>
      <c r="AP1961" s="63"/>
      <c r="AQ1961" s="63"/>
      <c r="AR1961" s="63"/>
      <c r="AS1961" s="63"/>
      <c r="AT1961" s="63"/>
      <c r="AU1961" s="63"/>
    </row>
    <row r="1962" spans="26:47" x14ac:dyDescent="0.2">
      <c r="Z1962" s="63"/>
      <c r="AA1962" s="63"/>
      <c r="AB1962" s="63"/>
      <c r="AC1962" s="63"/>
      <c r="AD1962" s="63"/>
      <c r="AE1962" s="63"/>
      <c r="AF1962" s="63"/>
      <c r="AG1962" s="66"/>
      <c r="AH1962" s="63"/>
      <c r="AI1962" s="63"/>
      <c r="AJ1962" s="63"/>
      <c r="AK1962" s="63"/>
      <c r="AL1962" s="63"/>
      <c r="AM1962" s="63"/>
      <c r="AN1962" s="63"/>
      <c r="AO1962" s="63"/>
      <c r="AP1962" s="63"/>
      <c r="AQ1962" s="63"/>
      <c r="AR1962" s="63"/>
      <c r="AS1962" s="63"/>
      <c r="AT1962" s="63"/>
      <c r="AU1962" s="63"/>
    </row>
    <row r="1963" spans="26:47" x14ac:dyDescent="0.2">
      <c r="Z1963" s="63"/>
      <c r="AA1963" s="63"/>
      <c r="AB1963" s="63"/>
      <c r="AC1963" s="63"/>
      <c r="AD1963" s="63"/>
      <c r="AE1963" s="63"/>
      <c r="AF1963" s="63"/>
      <c r="AG1963" s="66"/>
      <c r="AH1963" s="63"/>
      <c r="AI1963" s="63"/>
      <c r="AJ1963" s="63"/>
      <c r="AK1963" s="63"/>
      <c r="AL1963" s="63"/>
      <c r="AM1963" s="63"/>
      <c r="AN1963" s="63"/>
      <c r="AO1963" s="63"/>
      <c r="AP1963" s="63"/>
      <c r="AQ1963" s="63"/>
      <c r="AR1963" s="63"/>
      <c r="AS1963" s="63"/>
      <c r="AT1963" s="63"/>
      <c r="AU1963" s="63"/>
    </row>
    <row r="1964" spans="26:47" x14ac:dyDescent="0.2">
      <c r="Z1964" s="63"/>
      <c r="AA1964" s="63"/>
      <c r="AB1964" s="63"/>
      <c r="AC1964" s="63"/>
      <c r="AD1964" s="63"/>
      <c r="AE1964" s="63"/>
      <c r="AF1964" s="63"/>
      <c r="AG1964" s="66"/>
      <c r="AH1964" s="63"/>
      <c r="AI1964" s="63"/>
      <c r="AJ1964" s="63"/>
      <c r="AK1964" s="63"/>
      <c r="AL1964" s="63"/>
      <c r="AM1964" s="63"/>
      <c r="AN1964" s="63"/>
      <c r="AO1964" s="63"/>
      <c r="AP1964" s="63"/>
      <c r="AQ1964" s="63"/>
      <c r="AR1964" s="63"/>
      <c r="AS1964" s="63"/>
      <c r="AT1964" s="63"/>
      <c r="AU1964" s="63"/>
    </row>
    <row r="1965" spans="26:47" x14ac:dyDescent="0.2">
      <c r="Z1965" s="63"/>
      <c r="AA1965" s="63"/>
      <c r="AB1965" s="63"/>
      <c r="AC1965" s="63"/>
      <c r="AD1965" s="63"/>
      <c r="AE1965" s="63"/>
      <c r="AF1965" s="63"/>
      <c r="AG1965" s="66"/>
      <c r="AH1965" s="63"/>
      <c r="AI1965" s="63"/>
      <c r="AJ1965" s="63"/>
      <c r="AK1965" s="63"/>
      <c r="AL1965" s="63"/>
      <c r="AM1965" s="63"/>
      <c r="AN1965" s="63"/>
      <c r="AO1965" s="63"/>
      <c r="AP1965" s="63"/>
      <c r="AQ1965" s="63"/>
      <c r="AR1965" s="63"/>
      <c r="AS1965" s="63"/>
      <c r="AT1965" s="63"/>
      <c r="AU1965" s="63"/>
    </row>
    <row r="1966" spans="26:47" x14ac:dyDescent="0.2">
      <c r="Z1966" s="63"/>
      <c r="AA1966" s="63"/>
      <c r="AB1966" s="63"/>
      <c r="AC1966" s="63"/>
      <c r="AD1966" s="63"/>
      <c r="AE1966" s="63"/>
      <c r="AF1966" s="63"/>
      <c r="AG1966" s="66"/>
      <c r="AH1966" s="63"/>
      <c r="AI1966" s="63"/>
      <c r="AJ1966" s="63"/>
      <c r="AK1966" s="63"/>
      <c r="AL1966" s="63"/>
      <c r="AM1966" s="63"/>
      <c r="AN1966" s="63"/>
      <c r="AO1966" s="63"/>
      <c r="AP1966" s="63"/>
      <c r="AQ1966" s="63"/>
      <c r="AR1966" s="63"/>
      <c r="AS1966" s="63"/>
      <c r="AT1966" s="63"/>
      <c r="AU1966" s="63"/>
    </row>
    <row r="1967" spans="26:47" x14ac:dyDescent="0.2">
      <c r="Z1967" s="63"/>
      <c r="AA1967" s="63"/>
      <c r="AB1967" s="63"/>
      <c r="AC1967" s="63"/>
      <c r="AD1967" s="63"/>
      <c r="AE1967" s="63"/>
      <c r="AF1967" s="63"/>
      <c r="AG1967" s="66"/>
      <c r="AH1967" s="63"/>
      <c r="AI1967" s="63"/>
      <c r="AJ1967" s="63"/>
      <c r="AK1967" s="63"/>
      <c r="AL1967" s="63"/>
      <c r="AM1967" s="63"/>
      <c r="AN1967" s="63"/>
      <c r="AO1967" s="63"/>
      <c r="AP1967" s="63"/>
      <c r="AQ1967" s="63"/>
      <c r="AR1967" s="63"/>
      <c r="AS1967" s="63"/>
      <c r="AT1967" s="63"/>
      <c r="AU1967" s="63"/>
    </row>
    <row r="1968" spans="26:47" x14ac:dyDescent="0.2">
      <c r="Z1968" s="63"/>
      <c r="AA1968" s="63"/>
      <c r="AB1968" s="63"/>
      <c r="AC1968" s="63"/>
      <c r="AD1968" s="63"/>
      <c r="AE1968" s="63"/>
      <c r="AF1968" s="63"/>
      <c r="AG1968" s="66"/>
      <c r="AH1968" s="63"/>
      <c r="AI1968" s="63"/>
      <c r="AJ1968" s="63"/>
      <c r="AK1968" s="63"/>
      <c r="AL1968" s="63"/>
      <c r="AM1968" s="63"/>
      <c r="AN1968" s="63"/>
      <c r="AO1968" s="63"/>
      <c r="AP1968" s="63"/>
      <c r="AQ1968" s="63"/>
      <c r="AR1968" s="63"/>
      <c r="AS1968" s="63"/>
      <c r="AT1968" s="63"/>
      <c r="AU1968" s="63"/>
    </row>
    <row r="1969" spans="26:47" x14ac:dyDescent="0.2">
      <c r="Z1969" s="63"/>
      <c r="AA1969" s="63"/>
      <c r="AB1969" s="63"/>
      <c r="AC1969" s="63"/>
      <c r="AD1969" s="63"/>
      <c r="AE1969" s="63"/>
      <c r="AF1969" s="63"/>
      <c r="AG1969" s="66"/>
      <c r="AH1969" s="63"/>
      <c r="AI1969" s="63"/>
      <c r="AJ1969" s="63"/>
      <c r="AK1969" s="63"/>
      <c r="AL1969" s="63"/>
      <c r="AM1969" s="63"/>
      <c r="AN1969" s="63"/>
      <c r="AO1969" s="63"/>
      <c r="AP1969" s="63"/>
      <c r="AQ1969" s="63"/>
      <c r="AR1969" s="63"/>
      <c r="AS1969" s="63"/>
      <c r="AT1969" s="63"/>
      <c r="AU1969" s="63"/>
    </row>
    <row r="1970" spans="26:47" x14ac:dyDescent="0.2">
      <c r="Z1970" s="63"/>
      <c r="AA1970" s="63"/>
      <c r="AB1970" s="63"/>
      <c r="AC1970" s="63"/>
      <c r="AD1970" s="63"/>
      <c r="AE1970" s="63"/>
      <c r="AF1970" s="63"/>
      <c r="AG1970" s="66"/>
      <c r="AH1970" s="63"/>
      <c r="AI1970" s="63"/>
      <c r="AJ1970" s="63"/>
      <c r="AK1970" s="63"/>
      <c r="AL1970" s="63"/>
      <c r="AM1970" s="63"/>
      <c r="AN1970" s="63"/>
      <c r="AO1970" s="63"/>
      <c r="AP1970" s="63"/>
      <c r="AQ1970" s="63"/>
      <c r="AR1970" s="63"/>
      <c r="AS1970" s="63"/>
      <c r="AT1970" s="63"/>
      <c r="AU1970" s="63"/>
    </row>
    <row r="1971" spans="26:47" x14ac:dyDescent="0.2">
      <c r="Z1971" s="63"/>
      <c r="AA1971" s="63"/>
      <c r="AB1971" s="63"/>
      <c r="AC1971" s="63"/>
      <c r="AD1971" s="63"/>
      <c r="AE1971" s="63"/>
      <c r="AF1971" s="63"/>
      <c r="AG1971" s="66"/>
      <c r="AH1971" s="63"/>
      <c r="AI1971" s="63"/>
      <c r="AJ1971" s="63"/>
      <c r="AK1971" s="63"/>
      <c r="AL1971" s="63"/>
      <c r="AM1971" s="63"/>
      <c r="AN1971" s="63"/>
      <c r="AO1971" s="63"/>
      <c r="AP1971" s="63"/>
      <c r="AQ1971" s="63"/>
      <c r="AR1971" s="63"/>
      <c r="AS1971" s="63"/>
      <c r="AT1971" s="63"/>
      <c r="AU1971" s="63"/>
    </row>
    <row r="1972" spans="26:47" x14ac:dyDescent="0.2">
      <c r="Z1972" s="63"/>
      <c r="AA1972" s="63"/>
      <c r="AB1972" s="63"/>
      <c r="AC1972" s="63"/>
      <c r="AD1972" s="63"/>
      <c r="AE1972" s="63"/>
      <c r="AF1972" s="63"/>
      <c r="AG1972" s="66"/>
      <c r="AH1972" s="63"/>
      <c r="AI1972" s="63"/>
      <c r="AJ1972" s="63"/>
      <c r="AK1972" s="63"/>
      <c r="AL1972" s="63"/>
      <c r="AM1972" s="63"/>
      <c r="AN1972" s="63"/>
      <c r="AO1972" s="63"/>
      <c r="AP1972" s="63"/>
      <c r="AQ1972" s="63"/>
      <c r="AR1972" s="63"/>
      <c r="AS1972" s="63"/>
      <c r="AT1972" s="63"/>
      <c r="AU1972" s="63"/>
    </row>
    <row r="1973" spans="26:47" x14ac:dyDescent="0.2">
      <c r="Z1973" s="63"/>
      <c r="AA1973" s="63"/>
      <c r="AB1973" s="63"/>
      <c r="AC1973" s="63"/>
      <c r="AD1973" s="63"/>
      <c r="AE1973" s="63"/>
      <c r="AF1973" s="63"/>
      <c r="AG1973" s="66"/>
      <c r="AH1973" s="63"/>
      <c r="AI1973" s="63"/>
      <c r="AJ1973" s="63"/>
      <c r="AK1973" s="63"/>
      <c r="AL1973" s="63"/>
      <c r="AM1973" s="63"/>
      <c r="AN1973" s="63"/>
      <c r="AO1973" s="63"/>
      <c r="AP1973" s="63"/>
      <c r="AQ1973" s="63"/>
      <c r="AR1973" s="63"/>
      <c r="AS1973" s="63"/>
      <c r="AT1973" s="63"/>
      <c r="AU1973" s="63"/>
    </row>
    <row r="1974" spans="26:47" x14ac:dyDescent="0.2">
      <c r="Z1974" s="63"/>
      <c r="AA1974" s="63"/>
      <c r="AB1974" s="63"/>
      <c r="AC1974" s="63"/>
      <c r="AD1974" s="63"/>
      <c r="AE1974" s="63"/>
      <c r="AF1974" s="63"/>
      <c r="AG1974" s="66"/>
      <c r="AH1974" s="63"/>
      <c r="AI1974" s="63"/>
      <c r="AJ1974" s="63"/>
      <c r="AK1974" s="63"/>
      <c r="AL1974" s="63"/>
      <c r="AM1974" s="63"/>
      <c r="AN1974" s="63"/>
      <c r="AO1974" s="63"/>
      <c r="AP1974" s="63"/>
      <c r="AQ1974" s="63"/>
      <c r="AR1974" s="63"/>
      <c r="AS1974" s="63"/>
      <c r="AT1974" s="63"/>
      <c r="AU1974" s="63"/>
    </row>
    <row r="1975" spans="26:47" x14ac:dyDescent="0.2">
      <c r="Z1975" s="63"/>
      <c r="AA1975" s="63"/>
      <c r="AB1975" s="63"/>
      <c r="AC1975" s="63"/>
      <c r="AD1975" s="63"/>
      <c r="AE1975" s="63"/>
      <c r="AF1975" s="63"/>
      <c r="AG1975" s="66"/>
      <c r="AH1975" s="63"/>
      <c r="AI1975" s="63"/>
      <c r="AJ1975" s="63"/>
      <c r="AK1975" s="63"/>
      <c r="AL1975" s="63"/>
      <c r="AM1975" s="63"/>
      <c r="AN1975" s="63"/>
      <c r="AO1975" s="63"/>
      <c r="AP1975" s="63"/>
      <c r="AQ1975" s="63"/>
      <c r="AR1975" s="63"/>
      <c r="AS1975" s="63"/>
      <c r="AT1975" s="63"/>
      <c r="AU1975" s="63"/>
    </row>
    <row r="1976" spans="26:47" x14ac:dyDescent="0.2">
      <c r="Z1976" s="63"/>
      <c r="AA1976" s="63"/>
      <c r="AB1976" s="63"/>
      <c r="AC1976" s="63"/>
      <c r="AD1976" s="63"/>
      <c r="AE1976" s="63"/>
      <c r="AF1976" s="63"/>
      <c r="AG1976" s="66"/>
      <c r="AH1976" s="63"/>
      <c r="AI1976" s="63"/>
      <c r="AJ1976" s="63"/>
      <c r="AK1976" s="63"/>
      <c r="AL1976" s="63"/>
      <c r="AM1976" s="63"/>
      <c r="AN1976" s="63"/>
      <c r="AO1976" s="63"/>
      <c r="AP1976" s="63"/>
      <c r="AQ1976" s="63"/>
      <c r="AR1976" s="63"/>
      <c r="AS1976" s="63"/>
      <c r="AT1976" s="63"/>
      <c r="AU1976" s="63"/>
    </row>
    <row r="1977" spans="26:47" x14ac:dyDescent="0.2">
      <c r="Z1977" s="63"/>
      <c r="AA1977" s="63"/>
      <c r="AB1977" s="63"/>
      <c r="AC1977" s="63"/>
      <c r="AD1977" s="63"/>
      <c r="AE1977" s="63"/>
      <c r="AF1977" s="63"/>
      <c r="AG1977" s="66"/>
      <c r="AH1977" s="63"/>
      <c r="AI1977" s="63"/>
      <c r="AJ1977" s="63"/>
      <c r="AK1977" s="63"/>
      <c r="AL1977" s="63"/>
      <c r="AM1977" s="63"/>
      <c r="AN1977" s="63"/>
      <c r="AO1977" s="63"/>
      <c r="AP1977" s="63"/>
      <c r="AQ1977" s="63"/>
      <c r="AR1977" s="63"/>
      <c r="AS1977" s="63"/>
      <c r="AT1977" s="63"/>
      <c r="AU1977" s="63"/>
    </row>
    <row r="1978" spans="26:47" x14ac:dyDescent="0.2">
      <c r="Z1978" s="63"/>
      <c r="AA1978" s="63"/>
      <c r="AB1978" s="63"/>
      <c r="AC1978" s="63"/>
      <c r="AD1978" s="63"/>
      <c r="AE1978" s="63"/>
      <c r="AF1978" s="63"/>
      <c r="AG1978" s="66"/>
      <c r="AH1978" s="63"/>
      <c r="AI1978" s="63"/>
      <c r="AJ1978" s="63"/>
      <c r="AK1978" s="63"/>
      <c r="AL1978" s="63"/>
      <c r="AM1978" s="63"/>
      <c r="AN1978" s="63"/>
      <c r="AO1978" s="63"/>
      <c r="AP1978" s="63"/>
      <c r="AQ1978" s="63"/>
      <c r="AR1978" s="63"/>
      <c r="AS1978" s="63"/>
      <c r="AT1978" s="63"/>
      <c r="AU1978" s="63"/>
    </row>
    <row r="1979" spans="26:47" x14ac:dyDescent="0.2">
      <c r="Z1979" s="63"/>
      <c r="AA1979" s="63"/>
      <c r="AB1979" s="63"/>
      <c r="AC1979" s="63"/>
      <c r="AD1979" s="63"/>
      <c r="AE1979" s="63"/>
      <c r="AF1979" s="63"/>
      <c r="AG1979" s="66"/>
      <c r="AH1979" s="63"/>
      <c r="AI1979" s="63"/>
      <c r="AJ1979" s="63"/>
      <c r="AK1979" s="63"/>
      <c r="AL1979" s="63"/>
      <c r="AM1979" s="63"/>
      <c r="AN1979" s="63"/>
      <c r="AO1979" s="63"/>
      <c r="AP1979" s="63"/>
      <c r="AQ1979" s="63"/>
      <c r="AR1979" s="63"/>
      <c r="AS1979" s="63"/>
      <c r="AT1979" s="63"/>
      <c r="AU1979" s="63"/>
    </row>
    <row r="1980" spans="26:47" x14ac:dyDescent="0.2">
      <c r="AA1980" s="86"/>
      <c r="AB1980" s="86"/>
      <c r="AC1980" s="86"/>
      <c r="AD1980" s="86"/>
      <c r="AE1980" s="86"/>
      <c r="AG1980" s="87"/>
      <c r="AN1980" s="86"/>
      <c r="AO1980" s="86"/>
      <c r="AP1980" s="86"/>
      <c r="AQ1980" s="86"/>
      <c r="AR1980" s="86"/>
      <c r="AS1980" s="86"/>
      <c r="AT1980" s="86"/>
      <c r="AU1980" s="86"/>
    </row>
    <row r="1981" spans="26:47" x14ac:dyDescent="0.2">
      <c r="AA1981" s="86"/>
      <c r="AB1981" s="86"/>
      <c r="AC1981" s="86"/>
      <c r="AD1981" s="86"/>
      <c r="AE1981" s="86"/>
      <c r="AG1981" s="87"/>
      <c r="AN1981" s="86"/>
      <c r="AO1981" s="86"/>
      <c r="AP1981" s="86"/>
      <c r="AQ1981" s="86"/>
      <c r="AR1981" s="86"/>
      <c r="AS1981" s="86"/>
      <c r="AT1981" s="86"/>
      <c r="AU1981" s="86"/>
    </row>
    <row r="1982" spans="26:47" x14ac:dyDescent="0.2">
      <c r="AA1982" s="86"/>
      <c r="AB1982" s="86"/>
      <c r="AC1982" s="86"/>
      <c r="AD1982" s="86"/>
      <c r="AE1982" s="86"/>
      <c r="AG1982" s="87"/>
      <c r="AN1982" s="86"/>
      <c r="AO1982" s="86"/>
      <c r="AP1982" s="86"/>
      <c r="AQ1982" s="86"/>
      <c r="AR1982" s="86"/>
      <c r="AS1982" s="86"/>
      <c r="AT1982" s="86"/>
      <c r="AU1982" s="86"/>
    </row>
    <row r="1983" spans="26:47" x14ac:dyDescent="0.2">
      <c r="AA1983" s="86"/>
      <c r="AB1983" s="86"/>
      <c r="AC1983" s="86"/>
      <c r="AD1983" s="86"/>
      <c r="AE1983" s="86"/>
      <c r="AG1983" s="87"/>
      <c r="AN1983" s="86"/>
      <c r="AO1983" s="86"/>
      <c r="AP1983" s="86"/>
      <c r="AQ1983" s="86"/>
      <c r="AR1983" s="86"/>
      <c r="AS1983" s="86"/>
      <c r="AT1983" s="86"/>
      <c r="AU1983" s="86"/>
    </row>
    <row r="1984" spans="26:47" x14ac:dyDescent="0.2">
      <c r="AA1984" s="86"/>
      <c r="AB1984" s="86"/>
      <c r="AC1984" s="86"/>
      <c r="AD1984" s="86"/>
      <c r="AE1984" s="86"/>
      <c r="AG1984" s="87"/>
      <c r="AN1984" s="86"/>
      <c r="AO1984" s="86"/>
      <c r="AP1984" s="86"/>
      <c r="AQ1984" s="86"/>
      <c r="AR1984" s="86"/>
      <c r="AS1984" s="86"/>
      <c r="AT1984" s="86"/>
      <c r="AU1984" s="86"/>
    </row>
    <row r="1985" spans="27:47" x14ac:dyDescent="0.2">
      <c r="AA1985" s="86"/>
      <c r="AB1985" s="86"/>
      <c r="AC1985" s="86"/>
      <c r="AD1985" s="86"/>
      <c r="AE1985" s="86"/>
      <c r="AG1985" s="87"/>
      <c r="AN1985" s="86"/>
      <c r="AO1985" s="86"/>
      <c r="AP1985" s="86"/>
      <c r="AQ1985" s="86"/>
      <c r="AR1985" s="86"/>
      <c r="AS1985" s="86"/>
      <c r="AT1985" s="86"/>
      <c r="AU1985" s="86"/>
    </row>
    <row r="1986" spans="27:47" x14ac:dyDescent="0.2">
      <c r="AA1986" s="86"/>
      <c r="AB1986" s="86"/>
      <c r="AC1986" s="86"/>
      <c r="AD1986" s="86"/>
      <c r="AE1986" s="86"/>
      <c r="AG1986" s="87"/>
      <c r="AN1986" s="86"/>
      <c r="AO1986" s="86"/>
      <c r="AP1986" s="86"/>
      <c r="AQ1986" s="86"/>
      <c r="AR1986" s="86"/>
      <c r="AS1986" s="86"/>
      <c r="AT1986" s="86"/>
      <c r="AU1986" s="86"/>
    </row>
    <row r="1987" spans="27:47" x14ac:dyDescent="0.2">
      <c r="AA1987" s="86"/>
      <c r="AB1987" s="86"/>
      <c r="AC1987" s="86"/>
      <c r="AD1987" s="86"/>
      <c r="AE1987" s="86"/>
      <c r="AG1987" s="87"/>
      <c r="AN1987" s="86"/>
      <c r="AO1987" s="86"/>
      <c r="AP1987" s="86"/>
      <c r="AQ1987" s="86"/>
      <c r="AR1987" s="86"/>
      <c r="AS1987" s="86"/>
      <c r="AT1987" s="86"/>
      <c r="AU1987" s="86"/>
    </row>
    <row r="1988" spans="27:47" x14ac:dyDescent="0.2">
      <c r="AA1988" s="86"/>
      <c r="AB1988" s="86"/>
      <c r="AC1988" s="86"/>
      <c r="AD1988" s="86"/>
      <c r="AE1988" s="86"/>
      <c r="AG1988" s="87"/>
      <c r="AN1988" s="86"/>
      <c r="AO1988" s="86"/>
      <c r="AP1988" s="86"/>
      <c r="AQ1988" s="86"/>
      <c r="AR1988" s="86"/>
      <c r="AS1988" s="86"/>
      <c r="AT1988" s="86"/>
      <c r="AU1988" s="86"/>
    </row>
    <row r="1989" spans="27:47" x14ac:dyDescent="0.2">
      <c r="AA1989" s="86"/>
      <c r="AB1989" s="86"/>
      <c r="AC1989" s="86"/>
      <c r="AD1989" s="86"/>
      <c r="AE1989" s="86"/>
      <c r="AG1989" s="87"/>
      <c r="AN1989" s="86"/>
      <c r="AO1989" s="86"/>
      <c r="AP1989" s="86"/>
      <c r="AQ1989" s="86"/>
      <c r="AR1989" s="86"/>
      <c r="AS1989" s="86"/>
      <c r="AT1989" s="86"/>
      <c r="AU1989" s="86"/>
    </row>
    <row r="1990" spans="27:47" x14ac:dyDescent="0.2">
      <c r="AA1990" s="86"/>
      <c r="AB1990" s="86"/>
      <c r="AC1990" s="86"/>
      <c r="AD1990" s="86"/>
      <c r="AE1990" s="86"/>
      <c r="AG1990" s="87"/>
      <c r="AN1990" s="86"/>
      <c r="AO1990" s="86"/>
      <c r="AP1990" s="86"/>
      <c r="AQ1990" s="86"/>
      <c r="AR1990" s="86"/>
      <c r="AS1990" s="86"/>
      <c r="AT1990" s="86"/>
      <c r="AU1990" s="86"/>
    </row>
    <row r="1991" spans="27:47" x14ac:dyDescent="0.2">
      <c r="AA1991" s="86"/>
      <c r="AB1991" s="86"/>
      <c r="AC1991" s="86"/>
      <c r="AD1991" s="86"/>
      <c r="AE1991" s="86"/>
      <c r="AG1991" s="87"/>
      <c r="AN1991" s="86"/>
      <c r="AO1991" s="86"/>
      <c r="AP1991" s="86"/>
      <c r="AQ1991" s="86"/>
      <c r="AR1991" s="86"/>
      <c r="AS1991" s="86"/>
      <c r="AT1991" s="86"/>
      <c r="AU1991" s="86"/>
    </row>
    <row r="1992" spans="27:47" x14ac:dyDescent="0.2">
      <c r="AA1992" s="86"/>
      <c r="AB1992" s="86"/>
      <c r="AC1992" s="86"/>
      <c r="AD1992" s="86"/>
      <c r="AE1992" s="86"/>
      <c r="AG1992" s="87"/>
      <c r="AN1992" s="86"/>
      <c r="AO1992" s="86"/>
      <c r="AP1992" s="86"/>
      <c r="AQ1992" s="86"/>
      <c r="AR1992" s="86"/>
      <c r="AS1992" s="86"/>
      <c r="AT1992" s="86"/>
      <c r="AU1992" s="86"/>
    </row>
    <row r="1993" spans="27:47" x14ac:dyDescent="0.2">
      <c r="AA1993" s="86"/>
      <c r="AB1993" s="86"/>
      <c r="AC1993" s="86"/>
      <c r="AD1993" s="86"/>
      <c r="AE1993" s="86"/>
      <c r="AG1993" s="87"/>
      <c r="AN1993" s="86"/>
      <c r="AO1993" s="86"/>
      <c r="AP1993" s="86"/>
      <c r="AQ1993" s="86"/>
      <c r="AR1993" s="86"/>
      <c r="AS1993" s="86"/>
      <c r="AT1993" s="86"/>
      <c r="AU1993" s="86"/>
    </row>
    <row r="1994" spans="27:47" x14ac:dyDescent="0.2">
      <c r="AA1994" s="86"/>
      <c r="AB1994" s="86"/>
      <c r="AC1994" s="86"/>
      <c r="AD1994" s="86"/>
      <c r="AE1994" s="86"/>
      <c r="AG1994" s="87"/>
      <c r="AN1994" s="86"/>
      <c r="AO1994" s="86"/>
      <c r="AP1994" s="86"/>
      <c r="AQ1994" s="86"/>
      <c r="AR1994" s="86"/>
      <c r="AS1994" s="86"/>
      <c r="AT1994" s="86"/>
      <c r="AU1994" s="86"/>
    </row>
    <row r="1995" spans="27:47" x14ac:dyDescent="0.2">
      <c r="AA1995" s="86"/>
      <c r="AB1995" s="86"/>
      <c r="AC1995" s="86"/>
      <c r="AD1995" s="86"/>
      <c r="AE1995" s="86"/>
      <c r="AG1995" s="87"/>
      <c r="AN1995" s="86"/>
      <c r="AO1995" s="86"/>
      <c r="AP1995" s="86"/>
      <c r="AQ1995" s="86"/>
      <c r="AR1995" s="86"/>
      <c r="AS1995" s="86"/>
      <c r="AT1995" s="86"/>
      <c r="AU1995" s="86"/>
    </row>
    <row r="1996" spans="27:47" x14ac:dyDescent="0.2">
      <c r="AA1996" s="86"/>
      <c r="AB1996" s="86"/>
      <c r="AC1996" s="86"/>
      <c r="AD1996" s="86"/>
      <c r="AE1996" s="86"/>
      <c r="AG1996" s="87"/>
      <c r="AN1996" s="86"/>
      <c r="AO1996" s="86"/>
      <c r="AP1996" s="86"/>
      <c r="AQ1996" s="86"/>
      <c r="AR1996" s="86"/>
      <c r="AS1996" s="86"/>
      <c r="AT1996" s="86"/>
      <c r="AU1996" s="86"/>
    </row>
    <row r="1997" spans="27:47" x14ac:dyDescent="0.2">
      <c r="AA1997" s="86"/>
      <c r="AB1997" s="86"/>
      <c r="AC1997" s="86"/>
      <c r="AD1997" s="86"/>
      <c r="AE1997" s="86"/>
      <c r="AG1997" s="87"/>
      <c r="AN1997" s="86"/>
      <c r="AO1997" s="86"/>
      <c r="AP1997" s="86"/>
      <c r="AQ1997" s="86"/>
      <c r="AR1997" s="86"/>
      <c r="AS1997" s="86"/>
      <c r="AT1997" s="86"/>
      <c r="AU1997" s="86"/>
    </row>
    <row r="1998" spans="27:47" x14ac:dyDescent="0.2">
      <c r="AA1998" s="86"/>
      <c r="AB1998" s="86"/>
      <c r="AC1998" s="86"/>
      <c r="AD1998" s="86"/>
      <c r="AE1998" s="86"/>
      <c r="AG1998" s="87"/>
      <c r="AN1998" s="86"/>
      <c r="AO1998" s="86"/>
      <c r="AP1998" s="86"/>
      <c r="AQ1998" s="86"/>
      <c r="AR1998" s="86"/>
      <c r="AS1998" s="86"/>
      <c r="AT1998" s="86"/>
      <c r="AU1998" s="86"/>
    </row>
    <row r="1999" spans="27:47" x14ac:dyDescent="0.2">
      <c r="AA1999" s="86"/>
      <c r="AB1999" s="86"/>
      <c r="AC1999" s="86"/>
      <c r="AD1999" s="86"/>
      <c r="AE1999" s="86"/>
      <c r="AG1999" s="87"/>
      <c r="AN1999" s="86"/>
      <c r="AO1999" s="86"/>
      <c r="AP1999" s="86"/>
      <c r="AQ1999" s="86"/>
      <c r="AR1999" s="86"/>
      <c r="AS1999" s="86"/>
      <c r="AT1999" s="86"/>
      <c r="AU1999" s="86"/>
    </row>
    <row r="2000" spans="27:47" x14ac:dyDescent="0.2">
      <c r="AA2000" s="86"/>
      <c r="AB2000" s="86"/>
      <c r="AC2000" s="86"/>
      <c r="AD2000" s="86"/>
      <c r="AE2000" s="86"/>
      <c r="AG2000" s="87"/>
      <c r="AN2000" s="86"/>
      <c r="AO2000" s="86"/>
      <c r="AP2000" s="86"/>
      <c r="AQ2000" s="86"/>
      <c r="AR2000" s="86"/>
      <c r="AS2000" s="86"/>
      <c r="AT2000" s="86"/>
      <c r="AU2000" s="86"/>
    </row>
    <row r="2001" spans="27:47" x14ac:dyDescent="0.2">
      <c r="AA2001" s="86"/>
      <c r="AB2001" s="86"/>
      <c r="AC2001" s="86"/>
      <c r="AD2001" s="86"/>
      <c r="AE2001" s="86"/>
      <c r="AG2001" s="87"/>
      <c r="AN2001" s="86"/>
      <c r="AO2001" s="86"/>
      <c r="AP2001" s="86"/>
      <c r="AQ2001" s="86"/>
      <c r="AR2001" s="86"/>
      <c r="AS2001" s="86"/>
      <c r="AT2001" s="86"/>
      <c r="AU2001" s="86"/>
    </row>
    <row r="2002" spans="27:47" x14ac:dyDescent="0.2">
      <c r="AA2002" s="86"/>
      <c r="AB2002" s="86"/>
      <c r="AC2002" s="86"/>
      <c r="AD2002" s="86"/>
      <c r="AE2002" s="86"/>
      <c r="AG2002" s="87"/>
      <c r="AN2002" s="86"/>
      <c r="AO2002" s="86"/>
      <c r="AP2002" s="86"/>
      <c r="AQ2002" s="86"/>
      <c r="AR2002" s="86"/>
      <c r="AS2002" s="86"/>
      <c r="AT2002" s="86"/>
      <c r="AU2002" s="86"/>
    </row>
    <row r="2003" spans="27:47" x14ac:dyDescent="0.2">
      <c r="AA2003" s="86"/>
      <c r="AB2003" s="86"/>
      <c r="AC2003" s="86"/>
      <c r="AD2003" s="86"/>
      <c r="AE2003" s="86"/>
      <c r="AG2003" s="87"/>
      <c r="AN2003" s="86"/>
      <c r="AO2003" s="86"/>
      <c r="AP2003" s="86"/>
      <c r="AQ2003" s="86"/>
      <c r="AR2003" s="86"/>
      <c r="AS2003" s="86"/>
      <c r="AT2003" s="86"/>
      <c r="AU2003" s="86"/>
    </row>
    <row r="2004" spans="27:47" x14ac:dyDescent="0.2">
      <c r="AA2004" s="86"/>
      <c r="AB2004" s="86"/>
      <c r="AC2004" s="86"/>
      <c r="AD2004" s="86"/>
      <c r="AE2004" s="86"/>
      <c r="AG2004" s="87"/>
      <c r="AN2004" s="86"/>
      <c r="AO2004" s="86"/>
      <c r="AP2004" s="86"/>
      <c r="AQ2004" s="86"/>
      <c r="AR2004" s="86"/>
      <c r="AS2004" s="86"/>
      <c r="AT2004" s="86"/>
      <c r="AU2004" s="86"/>
    </row>
    <row r="2005" spans="27:47" x14ac:dyDescent="0.2">
      <c r="AA2005" s="86"/>
      <c r="AB2005" s="86"/>
      <c r="AC2005" s="86"/>
      <c r="AD2005" s="86"/>
      <c r="AE2005" s="86"/>
      <c r="AG2005" s="87"/>
      <c r="AN2005" s="86"/>
      <c r="AO2005" s="86"/>
      <c r="AP2005" s="86"/>
      <c r="AQ2005" s="86"/>
      <c r="AR2005" s="86"/>
      <c r="AS2005" s="86"/>
      <c r="AT2005" s="86"/>
      <c r="AU2005" s="86"/>
    </row>
    <row r="2006" spans="27:47" x14ac:dyDescent="0.2">
      <c r="AA2006" s="86"/>
      <c r="AB2006" s="86"/>
      <c r="AC2006" s="86"/>
      <c r="AD2006" s="86"/>
      <c r="AE2006" s="86"/>
      <c r="AG2006" s="87"/>
      <c r="AN2006" s="86"/>
      <c r="AO2006" s="86"/>
      <c r="AP2006" s="86"/>
      <c r="AQ2006" s="86"/>
      <c r="AR2006" s="86"/>
      <c r="AS2006" s="86"/>
      <c r="AT2006" s="86"/>
      <c r="AU2006" s="86"/>
    </row>
    <row r="2007" spans="27:47" x14ac:dyDescent="0.2">
      <c r="AA2007" s="86"/>
      <c r="AB2007" s="86"/>
      <c r="AC2007" s="86"/>
      <c r="AD2007" s="86"/>
      <c r="AE2007" s="86"/>
      <c r="AG2007" s="87"/>
      <c r="AN2007" s="86"/>
      <c r="AO2007" s="86"/>
      <c r="AP2007" s="86"/>
      <c r="AQ2007" s="86"/>
      <c r="AR2007" s="86"/>
      <c r="AS2007" s="86"/>
      <c r="AT2007" s="86"/>
      <c r="AU2007" s="86"/>
    </row>
    <row r="2008" spans="27:47" x14ac:dyDescent="0.2">
      <c r="AA2008" s="86"/>
      <c r="AB2008" s="86"/>
      <c r="AC2008" s="86"/>
      <c r="AD2008" s="86"/>
      <c r="AE2008" s="86"/>
      <c r="AG2008" s="87"/>
      <c r="AN2008" s="86"/>
      <c r="AO2008" s="86"/>
      <c r="AP2008" s="86"/>
      <c r="AQ2008" s="86"/>
      <c r="AR2008" s="86"/>
      <c r="AS2008" s="86"/>
      <c r="AT2008" s="86"/>
      <c r="AU2008" s="86"/>
    </row>
    <row r="2009" spans="27:47" x14ac:dyDescent="0.2">
      <c r="AA2009" s="86"/>
      <c r="AB2009" s="86"/>
      <c r="AC2009" s="86"/>
      <c r="AD2009" s="86"/>
      <c r="AE2009" s="86"/>
      <c r="AG2009" s="87"/>
      <c r="AN2009" s="86"/>
      <c r="AO2009" s="86"/>
      <c r="AP2009" s="86"/>
      <c r="AQ2009" s="86"/>
      <c r="AR2009" s="86"/>
      <c r="AS2009" s="86"/>
      <c r="AT2009" s="86"/>
      <c r="AU2009" s="86"/>
    </row>
    <row r="2010" spans="27:47" x14ac:dyDescent="0.2">
      <c r="AA2010" s="86"/>
      <c r="AB2010" s="86"/>
      <c r="AC2010" s="86"/>
      <c r="AD2010" s="86"/>
      <c r="AE2010" s="86"/>
      <c r="AG2010" s="87"/>
      <c r="AN2010" s="86"/>
      <c r="AO2010" s="86"/>
      <c r="AP2010" s="86"/>
      <c r="AQ2010" s="86"/>
      <c r="AR2010" s="86"/>
      <c r="AS2010" s="86"/>
      <c r="AT2010" s="86"/>
      <c r="AU2010" s="86"/>
    </row>
    <row r="2011" spans="27:47" x14ac:dyDescent="0.2">
      <c r="AA2011" s="86"/>
      <c r="AB2011" s="86"/>
      <c r="AC2011" s="86"/>
      <c r="AD2011" s="86"/>
      <c r="AE2011" s="86"/>
      <c r="AG2011" s="87"/>
      <c r="AN2011" s="86"/>
      <c r="AO2011" s="86"/>
      <c r="AP2011" s="86"/>
      <c r="AQ2011" s="86"/>
      <c r="AR2011" s="86"/>
      <c r="AS2011" s="86"/>
      <c r="AT2011" s="86"/>
      <c r="AU2011" s="86"/>
    </row>
    <row r="2012" spans="27:47" x14ac:dyDescent="0.2">
      <c r="AA2012" s="86"/>
      <c r="AB2012" s="86"/>
      <c r="AC2012" s="86"/>
      <c r="AD2012" s="86"/>
      <c r="AE2012" s="86"/>
      <c r="AG2012" s="87"/>
      <c r="AN2012" s="86"/>
      <c r="AO2012" s="86"/>
      <c r="AP2012" s="86"/>
      <c r="AQ2012" s="86"/>
      <c r="AR2012" s="86"/>
      <c r="AS2012" s="86"/>
      <c r="AT2012" s="86"/>
      <c r="AU2012" s="86"/>
    </row>
    <row r="2013" spans="27:47" x14ac:dyDescent="0.2">
      <c r="AA2013" s="86"/>
      <c r="AB2013" s="86"/>
      <c r="AC2013" s="86"/>
      <c r="AD2013" s="86"/>
      <c r="AE2013" s="86"/>
      <c r="AG2013" s="87"/>
      <c r="AN2013" s="86"/>
      <c r="AO2013" s="86"/>
      <c r="AP2013" s="86"/>
      <c r="AQ2013" s="86"/>
      <c r="AR2013" s="86"/>
      <c r="AS2013" s="86"/>
      <c r="AT2013" s="86"/>
      <c r="AU2013" s="86"/>
    </row>
    <row r="2014" spans="27:47" x14ac:dyDescent="0.2">
      <c r="AA2014" s="86"/>
      <c r="AB2014" s="86"/>
      <c r="AC2014" s="86"/>
      <c r="AD2014" s="86"/>
      <c r="AE2014" s="86"/>
      <c r="AG2014" s="87"/>
      <c r="AN2014" s="86"/>
      <c r="AO2014" s="86"/>
      <c r="AP2014" s="86"/>
      <c r="AQ2014" s="86"/>
      <c r="AR2014" s="86"/>
      <c r="AS2014" s="86"/>
      <c r="AT2014" s="86"/>
      <c r="AU2014" s="86"/>
    </row>
    <row r="2015" spans="27:47" x14ac:dyDescent="0.2">
      <c r="AA2015" s="86"/>
      <c r="AB2015" s="86"/>
      <c r="AC2015" s="86"/>
      <c r="AD2015" s="86"/>
      <c r="AE2015" s="86"/>
      <c r="AG2015" s="87"/>
      <c r="AN2015" s="86"/>
      <c r="AO2015" s="86"/>
      <c r="AP2015" s="86"/>
      <c r="AQ2015" s="86"/>
      <c r="AR2015" s="86"/>
      <c r="AS2015" s="86"/>
      <c r="AT2015" s="86"/>
      <c r="AU2015" s="86"/>
    </row>
    <row r="2016" spans="27:47" x14ac:dyDescent="0.2">
      <c r="AA2016" s="86"/>
      <c r="AB2016" s="86"/>
      <c r="AC2016" s="86"/>
      <c r="AD2016" s="86"/>
      <c r="AE2016" s="86"/>
      <c r="AG2016" s="87"/>
      <c r="AN2016" s="86"/>
      <c r="AO2016" s="86"/>
      <c r="AP2016" s="86"/>
      <c r="AQ2016" s="86"/>
      <c r="AR2016" s="86"/>
      <c r="AS2016" s="86"/>
      <c r="AT2016" s="86"/>
      <c r="AU2016" s="86"/>
    </row>
    <row r="2017" spans="27:47" x14ac:dyDescent="0.2">
      <c r="AA2017" s="86"/>
      <c r="AB2017" s="86"/>
      <c r="AC2017" s="86"/>
      <c r="AD2017" s="86"/>
      <c r="AE2017" s="86"/>
      <c r="AG2017" s="87"/>
      <c r="AN2017" s="86"/>
      <c r="AO2017" s="86"/>
      <c r="AP2017" s="86"/>
      <c r="AQ2017" s="86"/>
      <c r="AR2017" s="86"/>
      <c r="AS2017" s="86"/>
      <c r="AT2017" s="86"/>
      <c r="AU2017" s="86"/>
    </row>
    <row r="2018" spans="27:47" x14ac:dyDescent="0.2">
      <c r="AA2018" s="86"/>
      <c r="AB2018" s="86"/>
      <c r="AC2018" s="86"/>
      <c r="AD2018" s="86"/>
      <c r="AE2018" s="86"/>
      <c r="AG2018" s="87"/>
      <c r="AN2018" s="86"/>
      <c r="AO2018" s="86"/>
      <c r="AP2018" s="86"/>
      <c r="AQ2018" s="86"/>
      <c r="AR2018" s="86"/>
      <c r="AS2018" s="86"/>
      <c r="AT2018" s="86"/>
      <c r="AU2018" s="86"/>
    </row>
    <row r="2019" spans="27:47" x14ac:dyDescent="0.2">
      <c r="AA2019" s="86"/>
      <c r="AB2019" s="86"/>
      <c r="AC2019" s="86"/>
      <c r="AD2019" s="86"/>
      <c r="AE2019" s="86"/>
      <c r="AG2019" s="87"/>
      <c r="AN2019" s="86"/>
      <c r="AO2019" s="86"/>
      <c r="AP2019" s="86"/>
      <c r="AQ2019" s="86"/>
      <c r="AR2019" s="86"/>
      <c r="AS2019" s="86"/>
      <c r="AT2019" s="86"/>
      <c r="AU2019" s="86"/>
    </row>
    <row r="2020" spans="27:47" x14ac:dyDescent="0.2">
      <c r="AA2020" s="86"/>
      <c r="AB2020" s="86"/>
      <c r="AC2020" s="86"/>
      <c r="AD2020" s="86"/>
      <c r="AE2020" s="86"/>
      <c r="AG2020" s="87"/>
      <c r="AN2020" s="86"/>
      <c r="AO2020" s="86"/>
      <c r="AP2020" s="86"/>
      <c r="AQ2020" s="86"/>
      <c r="AR2020" s="86"/>
      <c r="AS2020" s="86"/>
      <c r="AT2020" s="86"/>
      <c r="AU2020" s="86"/>
    </row>
    <row r="2021" spans="27:47" x14ac:dyDescent="0.2">
      <c r="AA2021" s="86"/>
      <c r="AB2021" s="86"/>
      <c r="AC2021" s="86"/>
      <c r="AD2021" s="86"/>
      <c r="AE2021" s="86"/>
      <c r="AG2021" s="87"/>
      <c r="AN2021" s="86"/>
      <c r="AO2021" s="86"/>
      <c r="AP2021" s="86"/>
      <c r="AQ2021" s="86"/>
      <c r="AR2021" s="86"/>
      <c r="AS2021" s="86"/>
      <c r="AT2021" s="86"/>
      <c r="AU2021" s="86"/>
    </row>
    <row r="2022" spans="27:47" x14ac:dyDescent="0.2">
      <c r="AA2022" s="86"/>
      <c r="AB2022" s="86"/>
      <c r="AC2022" s="86"/>
      <c r="AD2022" s="86"/>
      <c r="AE2022" s="86"/>
      <c r="AG2022" s="87"/>
      <c r="AN2022" s="86"/>
      <c r="AO2022" s="86"/>
      <c r="AP2022" s="86"/>
      <c r="AQ2022" s="86"/>
      <c r="AR2022" s="86"/>
      <c r="AS2022" s="86"/>
      <c r="AT2022" s="86"/>
      <c r="AU2022" s="86"/>
    </row>
    <row r="2023" spans="27:47" x14ac:dyDescent="0.2">
      <c r="AA2023" s="86"/>
      <c r="AB2023" s="86"/>
      <c r="AC2023" s="86"/>
      <c r="AD2023" s="86"/>
      <c r="AE2023" s="86"/>
      <c r="AG2023" s="87"/>
      <c r="AN2023" s="86"/>
      <c r="AO2023" s="86"/>
      <c r="AP2023" s="86"/>
      <c r="AQ2023" s="86"/>
      <c r="AR2023" s="86"/>
      <c r="AS2023" s="86"/>
      <c r="AT2023" s="86"/>
      <c r="AU2023" s="86"/>
    </row>
    <row r="2024" spans="27:47" x14ac:dyDescent="0.2">
      <c r="AA2024" s="86"/>
      <c r="AB2024" s="86"/>
      <c r="AC2024" s="86"/>
      <c r="AD2024" s="86"/>
      <c r="AE2024" s="86"/>
      <c r="AG2024" s="87"/>
      <c r="AN2024" s="86"/>
      <c r="AO2024" s="86"/>
      <c r="AP2024" s="86"/>
      <c r="AQ2024" s="86"/>
      <c r="AR2024" s="86"/>
      <c r="AS2024" s="86"/>
      <c r="AT2024" s="86"/>
      <c r="AU2024" s="86"/>
    </row>
    <row r="2025" spans="27:47" x14ac:dyDescent="0.2">
      <c r="AA2025" s="86"/>
      <c r="AB2025" s="86"/>
      <c r="AC2025" s="86"/>
      <c r="AD2025" s="86"/>
      <c r="AE2025" s="86"/>
      <c r="AG2025" s="87"/>
      <c r="AN2025" s="86"/>
      <c r="AO2025" s="86"/>
      <c r="AP2025" s="86"/>
      <c r="AQ2025" s="86"/>
      <c r="AR2025" s="86"/>
      <c r="AS2025" s="86"/>
      <c r="AT2025" s="86"/>
      <c r="AU2025" s="86"/>
    </row>
    <row r="2026" spans="27:47" x14ac:dyDescent="0.2">
      <c r="AA2026" s="86"/>
      <c r="AB2026" s="86"/>
      <c r="AC2026" s="86"/>
      <c r="AD2026" s="86"/>
      <c r="AE2026" s="86"/>
      <c r="AG2026" s="87"/>
      <c r="AN2026" s="86"/>
      <c r="AO2026" s="86"/>
      <c r="AP2026" s="86"/>
      <c r="AQ2026" s="86"/>
      <c r="AR2026" s="86"/>
      <c r="AS2026" s="86"/>
      <c r="AT2026" s="86"/>
      <c r="AU2026" s="86"/>
    </row>
    <row r="2027" spans="27:47" x14ac:dyDescent="0.2">
      <c r="AA2027" s="86"/>
      <c r="AB2027" s="86"/>
      <c r="AC2027" s="86"/>
      <c r="AD2027" s="86"/>
      <c r="AE2027" s="86"/>
      <c r="AG2027" s="87"/>
      <c r="AN2027" s="86"/>
      <c r="AO2027" s="86"/>
      <c r="AP2027" s="86"/>
      <c r="AQ2027" s="86"/>
      <c r="AR2027" s="86"/>
      <c r="AS2027" s="86"/>
      <c r="AT2027" s="86"/>
      <c r="AU2027" s="86"/>
    </row>
    <row r="2028" spans="27:47" x14ac:dyDescent="0.2">
      <c r="AA2028" s="86"/>
      <c r="AB2028" s="86"/>
      <c r="AC2028" s="86"/>
      <c r="AD2028" s="86"/>
      <c r="AE2028" s="86"/>
      <c r="AG2028" s="87"/>
      <c r="AN2028" s="86"/>
      <c r="AO2028" s="86"/>
      <c r="AP2028" s="86"/>
      <c r="AQ2028" s="86"/>
      <c r="AR2028" s="86"/>
      <c r="AS2028" s="86"/>
      <c r="AT2028" s="86"/>
      <c r="AU2028" s="86"/>
    </row>
    <row r="2029" spans="27:47" x14ac:dyDescent="0.2">
      <c r="AA2029" s="86"/>
      <c r="AB2029" s="86"/>
      <c r="AC2029" s="86"/>
      <c r="AD2029" s="86"/>
      <c r="AE2029" s="86"/>
      <c r="AG2029" s="87"/>
      <c r="AN2029" s="86"/>
      <c r="AO2029" s="86"/>
      <c r="AP2029" s="86"/>
      <c r="AQ2029" s="86"/>
      <c r="AR2029" s="86"/>
      <c r="AS2029" s="86"/>
      <c r="AT2029" s="86"/>
      <c r="AU2029" s="86"/>
    </row>
    <row r="2030" spans="27:47" x14ac:dyDescent="0.2">
      <c r="AA2030" s="86"/>
      <c r="AB2030" s="86"/>
      <c r="AC2030" s="86"/>
      <c r="AD2030" s="86"/>
      <c r="AE2030" s="86"/>
      <c r="AG2030" s="87"/>
      <c r="AN2030" s="86"/>
      <c r="AO2030" s="86"/>
      <c r="AP2030" s="86"/>
      <c r="AQ2030" s="86"/>
      <c r="AR2030" s="86"/>
      <c r="AS2030" s="86"/>
      <c r="AT2030" s="86"/>
      <c r="AU2030" s="86"/>
    </row>
    <row r="2031" spans="27:47" x14ac:dyDescent="0.2">
      <c r="AA2031" s="86"/>
      <c r="AB2031" s="86"/>
      <c r="AC2031" s="86"/>
      <c r="AD2031" s="86"/>
      <c r="AE2031" s="86"/>
      <c r="AG2031" s="87"/>
      <c r="AN2031" s="86"/>
      <c r="AO2031" s="86"/>
      <c r="AP2031" s="86"/>
      <c r="AQ2031" s="86"/>
      <c r="AR2031" s="86"/>
      <c r="AS2031" s="86"/>
      <c r="AT2031" s="86"/>
      <c r="AU2031" s="86"/>
    </row>
    <row r="2032" spans="27:47" x14ac:dyDescent="0.2">
      <c r="AA2032" s="86"/>
      <c r="AB2032" s="86"/>
      <c r="AC2032" s="86"/>
      <c r="AD2032" s="86"/>
      <c r="AE2032" s="86"/>
      <c r="AG2032" s="87"/>
      <c r="AN2032" s="86"/>
      <c r="AO2032" s="86"/>
      <c r="AP2032" s="86"/>
      <c r="AQ2032" s="86"/>
      <c r="AR2032" s="86"/>
      <c r="AS2032" s="86"/>
      <c r="AT2032" s="86"/>
      <c r="AU2032" s="86"/>
    </row>
    <row r="2033" spans="27:47" x14ac:dyDescent="0.2">
      <c r="AA2033" s="86"/>
      <c r="AB2033" s="86"/>
      <c r="AC2033" s="86"/>
      <c r="AD2033" s="86"/>
      <c r="AE2033" s="86"/>
      <c r="AG2033" s="87"/>
      <c r="AN2033" s="86"/>
      <c r="AO2033" s="86"/>
      <c r="AP2033" s="86"/>
      <c r="AQ2033" s="86"/>
      <c r="AR2033" s="86"/>
      <c r="AS2033" s="86"/>
      <c r="AT2033" s="86"/>
      <c r="AU2033" s="86"/>
    </row>
    <row r="2034" spans="27:47" x14ac:dyDescent="0.2">
      <c r="AA2034" s="86"/>
      <c r="AB2034" s="86"/>
      <c r="AC2034" s="86"/>
      <c r="AD2034" s="86"/>
      <c r="AE2034" s="86"/>
      <c r="AG2034" s="87"/>
      <c r="AN2034" s="86"/>
      <c r="AO2034" s="86"/>
      <c r="AP2034" s="86"/>
      <c r="AQ2034" s="86"/>
      <c r="AR2034" s="86"/>
      <c r="AS2034" s="86"/>
      <c r="AT2034" s="86"/>
      <c r="AU2034" s="86"/>
    </row>
    <row r="2035" spans="27:47" x14ac:dyDescent="0.2">
      <c r="AA2035" s="86"/>
      <c r="AB2035" s="86"/>
      <c r="AC2035" s="86"/>
      <c r="AD2035" s="86"/>
      <c r="AE2035" s="86"/>
      <c r="AG2035" s="87"/>
      <c r="AN2035" s="86"/>
      <c r="AO2035" s="86"/>
      <c r="AP2035" s="86"/>
      <c r="AQ2035" s="86"/>
      <c r="AR2035" s="86"/>
      <c r="AS2035" s="86"/>
      <c r="AT2035" s="86"/>
      <c r="AU2035" s="86"/>
    </row>
    <row r="2036" spans="27:47" x14ac:dyDescent="0.2">
      <c r="AA2036" s="86"/>
      <c r="AB2036" s="86"/>
      <c r="AC2036" s="86"/>
      <c r="AD2036" s="86"/>
      <c r="AE2036" s="86"/>
      <c r="AG2036" s="87"/>
      <c r="AN2036" s="86"/>
      <c r="AO2036" s="86"/>
      <c r="AP2036" s="86"/>
      <c r="AQ2036" s="86"/>
      <c r="AR2036" s="86"/>
      <c r="AS2036" s="86"/>
      <c r="AT2036" s="86"/>
      <c r="AU2036" s="86"/>
    </row>
    <row r="2037" spans="27:47" x14ac:dyDescent="0.2">
      <c r="AA2037" s="86"/>
      <c r="AB2037" s="86"/>
      <c r="AC2037" s="86"/>
      <c r="AD2037" s="86"/>
      <c r="AE2037" s="86"/>
      <c r="AG2037" s="87"/>
      <c r="AN2037" s="86"/>
      <c r="AO2037" s="86"/>
      <c r="AP2037" s="86"/>
      <c r="AQ2037" s="86"/>
      <c r="AR2037" s="86"/>
      <c r="AS2037" s="86"/>
      <c r="AT2037" s="86"/>
      <c r="AU2037" s="86"/>
    </row>
    <row r="2038" spans="27:47" x14ac:dyDescent="0.2">
      <c r="AA2038" s="86"/>
      <c r="AB2038" s="86"/>
      <c r="AC2038" s="86"/>
      <c r="AD2038" s="86"/>
      <c r="AE2038" s="86"/>
      <c r="AG2038" s="87"/>
      <c r="AN2038" s="86"/>
      <c r="AO2038" s="86"/>
      <c r="AP2038" s="86"/>
      <c r="AQ2038" s="86"/>
      <c r="AR2038" s="86"/>
      <c r="AS2038" s="86"/>
      <c r="AT2038" s="86"/>
      <c r="AU2038" s="86"/>
    </row>
    <row r="2039" spans="27:47" x14ac:dyDescent="0.2">
      <c r="AA2039" s="86"/>
      <c r="AB2039" s="86"/>
      <c r="AC2039" s="86"/>
      <c r="AD2039" s="86"/>
      <c r="AE2039" s="86"/>
      <c r="AG2039" s="87"/>
      <c r="AN2039" s="86"/>
      <c r="AO2039" s="86"/>
      <c r="AP2039" s="86"/>
      <c r="AQ2039" s="86"/>
      <c r="AR2039" s="86"/>
      <c r="AS2039" s="86"/>
      <c r="AT2039" s="86"/>
      <c r="AU2039" s="86"/>
    </row>
    <row r="2040" spans="27:47" x14ac:dyDescent="0.2">
      <c r="AA2040" s="86"/>
      <c r="AB2040" s="86"/>
      <c r="AC2040" s="86"/>
      <c r="AD2040" s="86"/>
      <c r="AE2040" s="86"/>
      <c r="AG2040" s="87"/>
      <c r="AN2040" s="86"/>
      <c r="AO2040" s="86"/>
      <c r="AP2040" s="86"/>
      <c r="AQ2040" s="86"/>
      <c r="AR2040" s="86"/>
      <c r="AS2040" s="86"/>
      <c r="AT2040" s="86"/>
      <c r="AU2040" s="86"/>
    </row>
    <row r="2041" spans="27:47" x14ac:dyDescent="0.2">
      <c r="AA2041" s="86"/>
      <c r="AB2041" s="86"/>
      <c r="AC2041" s="86"/>
      <c r="AD2041" s="86"/>
      <c r="AE2041" s="86"/>
      <c r="AG2041" s="87"/>
      <c r="AN2041" s="86"/>
      <c r="AO2041" s="86"/>
      <c r="AP2041" s="86"/>
      <c r="AQ2041" s="86"/>
      <c r="AR2041" s="86"/>
      <c r="AS2041" s="86"/>
      <c r="AT2041" s="86"/>
      <c r="AU2041" s="86"/>
    </row>
    <row r="2042" spans="27:47" x14ac:dyDescent="0.2">
      <c r="AA2042" s="86"/>
      <c r="AB2042" s="86"/>
      <c r="AC2042" s="86"/>
      <c r="AD2042" s="86"/>
      <c r="AE2042" s="86"/>
      <c r="AG2042" s="87"/>
      <c r="AN2042" s="86"/>
      <c r="AO2042" s="86"/>
      <c r="AP2042" s="86"/>
      <c r="AQ2042" s="86"/>
      <c r="AR2042" s="86"/>
      <c r="AS2042" s="86"/>
      <c r="AT2042" s="86"/>
      <c r="AU2042" s="86"/>
    </row>
    <row r="2043" spans="27:47" x14ac:dyDescent="0.2">
      <c r="AA2043" s="86"/>
      <c r="AB2043" s="86"/>
      <c r="AC2043" s="86"/>
      <c r="AD2043" s="86"/>
      <c r="AE2043" s="86"/>
      <c r="AG2043" s="87"/>
      <c r="AN2043" s="86"/>
      <c r="AO2043" s="86"/>
      <c r="AP2043" s="86"/>
      <c r="AQ2043" s="86"/>
      <c r="AR2043" s="86"/>
      <c r="AS2043" s="86"/>
      <c r="AT2043" s="86"/>
      <c r="AU2043" s="86"/>
    </row>
    <row r="2044" spans="27:47" x14ac:dyDescent="0.2">
      <c r="AA2044" s="86"/>
      <c r="AB2044" s="86"/>
      <c r="AC2044" s="86"/>
      <c r="AD2044" s="86"/>
      <c r="AE2044" s="86"/>
      <c r="AG2044" s="87"/>
      <c r="AN2044" s="86"/>
      <c r="AO2044" s="86"/>
      <c r="AP2044" s="86"/>
      <c r="AQ2044" s="86"/>
      <c r="AR2044" s="86"/>
      <c r="AS2044" s="86"/>
      <c r="AT2044" s="86"/>
      <c r="AU2044" s="86"/>
    </row>
    <row r="2045" spans="27:47" x14ac:dyDescent="0.2">
      <c r="AA2045" s="86"/>
      <c r="AB2045" s="86"/>
      <c r="AC2045" s="86"/>
      <c r="AD2045" s="86"/>
      <c r="AE2045" s="86"/>
      <c r="AG2045" s="87"/>
      <c r="AN2045" s="86"/>
      <c r="AO2045" s="86"/>
      <c r="AP2045" s="86"/>
      <c r="AQ2045" s="86"/>
      <c r="AR2045" s="86"/>
      <c r="AS2045" s="86"/>
      <c r="AT2045" s="86"/>
      <c r="AU2045" s="86"/>
    </row>
    <row r="2046" spans="27:47" x14ac:dyDescent="0.2">
      <c r="AA2046" s="86"/>
      <c r="AB2046" s="86"/>
      <c r="AC2046" s="86"/>
      <c r="AD2046" s="86"/>
      <c r="AE2046" s="86"/>
      <c r="AG2046" s="87"/>
      <c r="AN2046" s="86"/>
      <c r="AO2046" s="86"/>
      <c r="AP2046" s="86"/>
      <c r="AQ2046" s="86"/>
      <c r="AR2046" s="86"/>
      <c r="AS2046" s="86"/>
      <c r="AT2046" s="86"/>
      <c r="AU2046" s="86"/>
    </row>
    <row r="2047" spans="27:47" x14ac:dyDescent="0.2">
      <c r="AA2047" s="86"/>
      <c r="AB2047" s="86"/>
      <c r="AC2047" s="86"/>
      <c r="AD2047" s="86"/>
      <c r="AE2047" s="86"/>
      <c r="AG2047" s="87"/>
      <c r="AN2047" s="86"/>
      <c r="AO2047" s="86"/>
      <c r="AP2047" s="86"/>
      <c r="AQ2047" s="86"/>
      <c r="AR2047" s="86"/>
      <c r="AS2047" s="86"/>
      <c r="AT2047" s="86"/>
      <c r="AU2047" s="86"/>
    </row>
    <row r="2048" spans="27:47" x14ac:dyDescent="0.2">
      <c r="AA2048" s="86"/>
      <c r="AB2048" s="86"/>
      <c r="AC2048" s="86"/>
      <c r="AD2048" s="86"/>
      <c r="AE2048" s="86"/>
      <c r="AG2048" s="87"/>
      <c r="AN2048" s="86"/>
      <c r="AO2048" s="86"/>
      <c r="AP2048" s="86"/>
      <c r="AQ2048" s="86"/>
      <c r="AR2048" s="86"/>
      <c r="AS2048" s="86"/>
      <c r="AT2048" s="86"/>
      <c r="AU2048" s="86"/>
    </row>
    <row r="2049" spans="27:47" x14ac:dyDescent="0.2">
      <c r="AA2049" s="86"/>
      <c r="AB2049" s="86"/>
      <c r="AC2049" s="86"/>
      <c r="AD2049" s="86"/>
      <c r="AE2049" s="86"/>
      <c r="AG2049" s="87"/>
      <c r="AN2049" s="86"/>
      <c r="AO2049" s="86"/>
      <c r="AP2049" s="86"/>
      <c r="AQ2049" s="86"/>
      <c r="AR2049" s="86"/>
      <c r="AS2049" s="86"/>
      <c r="AT2049" s="86"/>
      <c r="AU2049" s="86"/>
    </row>
    <row r="2050" spans="27:47" x14ac:dyDescent="0.2">
      <c r="AA2050" s="86"/>
      <c r="AB2050" s="86"/>
      <c r="AC2050" s="86"/>
      <c r="AD2050" s="86"/>
      <c r="AE2050" s="86"/>
      <c r="AG2050" s="87"/>
      <c r="AN2050" s="86"/>
      <c r="AO2050" s="86"/>
      <c r="AP2050" s="86"/>
      <c r="AQ2050" s="86"/>
      <c r="AR2050" s="86"/>
      <c r="AS2050" s="86"/>
      <c r="AT2050" s="86"/>
      <c r="AU2050" s="86"/>
    </row>
    <row r="2051" spans="27:47" x14ac:dyDescent="0.2">
      <c r="AA2051" s="86"/>
      <c r="AB2051" s="86"/>
      <c r="AC2051" s="86"/>
      <c r="AD2051" s="86"/>
      <c r="AE2051" s="86"/>
      <c r="AG2051" s="87"/>
      <c r="AN2051" s="86"/>
      <c r="AO2051" s="86"/>
      <c r="AP2051" s="86"/>
      <c r="AQ2051" s="86"/>
      <c r="AR2051" s="86"/>
      <c r="AS2051" s="86"/>
      <c r="AT2051" s="86"/>
      <c r="AU2051" s="86"/>
    </row>
    <row r="2052" spans="27:47" x14ac:dyDescent="0.2">
      <c r="AA2052" s="86"/>
      <c r="AB2052" s="86"/>
      <c r="AC2052" s="86"/>
      <c r="AD2052" s="86"/>
      <c r="AE2052" s="86"/>
      <c r="AG2052" s="87"/>
      <c r="AN2052" s="86"/>
      <c r="AO2052" s="86"/>
      <c r="AP2052" s="86"/>
      <c r="AQ2052" s="86"/>
      <c r="AR2052" s="86"/>
      <c r="AS2052" s="86"/>
      <c r="AT2052" s="86"/>
      <c r="AU2052" s="86"/>
    </row>
    <row r="2053" spans="27:47" x14ac:dyDescent="0.2">
      <c r="AA2053" s="86"/>
      <c r="AB2053" s="86"/>
      <c r="AC2053" s="86"/>
      <c r="AD2053" s="86"/>
      <c r="AE2053" s="86"/>
      <c r="AG2053" s="87"/>
      <c r="AN2053" s="86"/>
      <c r="AO2053" s="86"/>
      <c r="AP2053" s="86"/>
      <c r="AQ2053" s="86"/>
      <c r="AR2053" s="86"/>
      <c r="AS2053" s="86"/>
      <c r="AT2053" s="86"/>
      <c r="AU2053" s="86"/>
    </row>
    <row r="2054" spans="27:47" x14ac:dyDescent="0.2">
      <c r="AA2054" s="86"/>
      <c r="AB2054" s="86"/>
      <c r="AC2054" s="86"/>
      <c r="AD2054" s="86"/>
      <c r="AE2054" s="86"/>
      <c r="AG2054" s="87"/>
      <c r="AN2054" s="86"/>
      <c r="AO2054" s="86"/>
      <c r="AP2054" s="86"/>
      <c r="AQ2054" s="86"/>
      <c r="AR2054" s="86"/>
      <c r="AS2054" s="86"/>
      <c r="AT2054" s="86"/>
      <c r="AU2054" s="86"/>
    </row>
    <row r="2055" spans="27:47" x14ac:dyDescent="0.2">
      <c r="AA2055" s="86"/>
      <c r="AB2055" s="86"/>
      <c r="AC2055" s="86"/>
      <c r="AD2055" s="86"/>
      <c r="AE2055" s="86"/>
      <c r="AG2055" s="87"/>
      <c r="AN2055" s="86"/>
      <c r="AO2055" s="86"/>
      <c r="AP2055" s="86"/>
      <c r="AQ2055" s="86"/>
      <c r="AR2055" s="86"/>
      <c r="AS2055" s="86"/>
      <c r="AT2055" s="86"/>
      <c r="AU2055" s="86"/>
    </row>
    <row r="2056" spans="27:47" x14ac:dyDescent="0.2">
      <c r="AA2056" s="86"/>
      <c r="AB2056" s="86"/>
      <c r="AC2056" s="86"/>
      <c r="AD2056" s="86"/>
      <c r="AE2056" s="86"/>
      <c r="AG2056" s="87"/>
      <c r="AN2056" s="86"/>
      <c r="AO2056" s="86"/>
      <c r="AP2056" s="86"/>
      <c r="AQ2056" s="86"/>
      <c r="AR2056" s="86"/>
      <c r="AS2056" s="86"/>
      <c r="AT2056" s="86"/>
      <c r="AU2056" s="86"/>
    </row>
    <row r="2057" spans="27:47" x14ac:dyDescent="0.2">
      <c r="AA2057" s="86"/>
      <c r="AB2057" s="86"/>
      <c r="AC2057" s="86"/>
      <c r="AD2057" s="86"/>
      <c r="AE2057" s="86"/>
      <c r="AG2057" s="87"/>
      <c r="AN2057" s="86"/>
      <c r="AO2057" s="86"/>
      <c r="AP2057" s="86"/>
      <c r="AQ2057" s="86"/>
      <c r="AR2057" s="86"/>
      <c r="AS2057" s="86"/>
      <c r="AT2057" s="86"/>
      <c r="AU2057" s="86"/>
    </row>
    <row r="2058" spans="27:47" x14ac:dyDescent="0.2">
      <c r="AA2058" s="86"/>
      <c r="AB2058" s="86"/>
      <c r="AC2058" s="86"/>
      <c r="AD2058" s="86"/>
      <c r="AE2058" s="86"/>
      <c r="AG2058" s="87"/>
      <c r="AN2058" s="86"/>
      <c r="AO2058" s="86"/>
      <c r="AP2058" s="86"/>
      <c r="AQ2058" s="86"/>
      <c r="AR2058" s="86"/>
      <c r="AS2058" s="86"/>
      <c r="AT2058" s="86"/>
      <c r="AU2058" s="86"/>
    </row>
    <row r="2059" spans="27:47" x14ac:dyDescent="0.2">
      <c r="AA2059" s="86"/>
      <c r="AB2059" s="86"/>
      <c r="AC2059" s="86"/>
      <c r="AD2059" s="86"/>
      <c r="AE2059" s="86"/>
      <c r="AF2059" s="88"/>
      <c r="AG2059" s="87"/>
      <c r="AN2059" s="86"/>
      <c r="AO2059" s="86"/>
      <c r="AP2059" s="86"/>
      <c r="AQ2059" s="86"/>
      <c r="AR2059" s="86"/>
      <c r="AS2059" s="86"/>
      <c r="AT2059" s="86"/>
      <c r="AU2059" s="86"/>
    </row>
    <row r="2060" spans="27:47" x14ac:dyDescent="0.2">
      <c r="AA2060" s="86"/>
      <c r="AB2060" s="86"/>
      <c r="AC2060" s="86"/>
      <c r="AD2060" s="86"/>
      <c r="AE2060" s="86"/>
      <c r="AF2060" s="88"/>
      <c r="AG2060" s="87"/>
      <c r="AN2060" s="86"/>
      <c r="AO2060" s="86"/>
      <c r="AP2060" s="86"/>
      <c r="AQ2060" s="86"/>
      <c r="AR2060" s="86"/>
      <c r="AS2060" s="86"/>
      <c r="AT2060" s="86"/>
      <c r="AU2060" s="86"/>
    </row>
    <row r="2061" spans="27:47" x14ac:dyDescent="0.2">
      <c r="AA2061" s="86"/>
      <c r="AB2061" s="86"/>
      <c r="AC2061" s="86"/>
      <c r="AD2061" s="86"/>
      <c r="AE2061" s="86"/>
      <c r="AF2061" s="88"/>
      <c r="AG2061" s="87"/>
      <c r="AN2061" s="86"/>
      <c r="AO2061" s="86"/>
      <c r="AP2061" s="86"/>
      <c r="AQ2061" s="86"/>
      <c r="AR2061" s="86"/>
      <c r="AS2061" s="86"/>
      <c r="AT2061" s="86"/>
      <c r="AU2061" s="86"/>
    </row>
    <row r="2062" spans="27:47" x14ac:dyDescent="0.2">
      <c r="AA2062" s="86"/>
      <c r="AB2062" s="86"/>
      <c r="AC2062" s="86"/>
      <c r="AD2062" s="86"/>
      <c r="AE2062" s="86"/>
      <c r="AF2062" s="88"/>
      <c r="AG2062" s="87"/>
      <c r="AN2062" s="86"/>
      <c r="AO2062" s="86"/>
      <c r="AP2062" s="86"/>
      <c r="AQ2062" s="86"/>
      <c r="AR2062" s="86"/>
      <c r="AS2062" s="86"/>
      <c r="AT2062" s="86"/>
      <c r="AU2062" s="86"/>
    </row>
    <row r="2063" spans="27:47" x14ac:dyDescent="0.2">
      <c r="AA2063" s="86"/>
      <c r="AB2063" s="86"/>
      <c r="AC2063" s="86"/>
      <c r="AD2063" s="86"/>
      <c r="AE2063" s="86"/>
      <c r="AF2063" s="88"/>
      <c r="AG2063" s="87"/>
      <c r="AN2063" s="86"/>
      <c r="AO2063" s="86"/>
      <c r="AP2063" s="86"/>
      <c r="AQ2063" s="86"/>
      <c r="AR2063" s="86"/>
      <c r="AS2063" s="86"/>
      <c r="AT2063" s="86"/>
      <c r="AU2063" s="86"/>
    </row>
    <row r="2064" spans="27:47" x14ac:dyDescent="0.2">
      <c r="AA2064" s="86"/>
      <c r="AB2064" s="86"/>
      <c r="AC2064" s="86"/>
      <c r="AD2064" s="86"/>
      <c r="AE2064" s="86"/>
      <c r="AF2064" s="88"/>
      <c r="AG2064" s="87"/>
      <c r="AN2064" s="86"/>
      <c r="AO2064" s="86"/>
      <c r="AP2064" s="86"/>
      <c r="AQ2064" s="86"/>
      <c r="AR2064" s="86"/>
      <c r="AS2064" s="86"/>
      <c r="AT2064" s="86"/>
      <c r="AU2064" s="86"/>
    </row>
    <row r="2065" spans="27:47" x14ac:dyDescent="0.2">
      <c r="AA2065" s="86"/>
      <c r="AB2065" s="86"/>
      <c r="AC2065" s="86"/>
      <c r="AD2065" s="86"/>
      <c r="AE2065" s="86"/>
      <c r="AF2065" s="88"/>
      <c r="AG2065" s="87"/>
      <c r="AN2065" s="86"/>
      <c r="AO2065" s="86"/>
      <c r="AP2065" s="86"/>
      <c r="AQ2065" s="86"/>
      <c r="AR2065" s="86"/>
      <c r="AS2065" s="86"/>
      <c r="AT2065" s="86"/>
      <c r="AU2065" s="86"/>
    </row>
    <row r="2066" spans="27:47" x14ac:dyDescent="0.2">
      <c r="AA2066" s="86"/>
      <c r="AB2066" s="86"/>
      <c r="AC2066" s="86"/>
      <c r="AD2066" s="86"/>
      <c r="AE2066" s="86"/>
      <c r="AF2066" s="88"/>
      <c r="AG2066" s="87"/>
      <c r="AN2066" s="86"/>
      <c r="AO2066" s="86"/>
      <c r="AP2066" s="86"/>
      <c r="AQ2066" s="86"/>
      <c r="AR2066" s="86"/>
      <c r="AS2066" s="86"/>
      <c r="AT2066" s="86"/>
      <c r="AU2066" s="86"/>
    </row>
    <row r="2067" spans="27:47" x14ac:dyDescent="0.2">
      <c r="AA2067" s="86"/>
      <c r="AB2067" s="86"/>
      <c r="AC2067" s="86"/>
      <c r="AD2067" s="86"/>
      <c r="AE2067" s="86"/>
      <c r="AF2067" s="88"/>
      <c r="AG2067" s="87"/>
      <c r="AN2067" s="86"/>
      <c r="AO2067" s="86"/>
      <c r="AP2067" s="86"/>
      <c r="AQ2067" s="86"/>
      <c r="AR2067" s="86"/>
      <c r="AS2067" s="86"/>
      <c r="AT2067" s="86"/>
      <c r="AU2067" s="86"/>
    </row>
    <row r="2068" spans="27:47" x14ac:dyDescent="0.2">
      <c r="AA2068" s="86"/>
      <c r="AB2068" s="86"/>
      <c r="AC2068" s="86"/>
      <c r="AD2068" s="86"/>
      <c r="AE2068" s="86"/>
      <c r="AF2068" s="88"/>
      <c r="AG2068" s="87"/>
      <c r="AN2068" s="86"/>
      <c r="AO2068" s="86"/>
      <c r="AP2068" s="86"/>
      <c r="AQ2068" s="86"/>
      <c r="AR2068" s="86"/>
      <c r="AS2068" s="86"/>
      <c r="AT2068" s="86"/>
      <c r="AU2068" s="86"/>
    </row>
    <row r="2069" spans="27:47" x14ac:dyDescent="0.2">
      <c r="AA2069" s="86"/>
      <c r="AB2069" s="86"/>
      <c r="AC2069" s="86"/>
      <c r="AD2069" s="86"/>
      <c r="AE2069" s="86"/>
      <c r="AF2069" s="88"/>
      <c r="AG2069" s="87"/>
      <c r="AN2069" s="86"/>
      <c r="AO2069" s="86"/>
      <c r="AP2069" s="86"/>
      <c r="AQ2069" s="86"/>
      <c r="AR2069" s="86"/>
      <c r="AS2069" s="86"/>
      <c r="AT2069" s="86"/>
      <c r="AU2069" s="86"/>
    </row>
    <row r="2070" spans="27:47" x14ac:dyDescent="0.2">
      <c r="AA2070" s="86"/>
      <c r="AB2070" s="86"/>
      <c r="AC2070" s="86"/>
      <c r="AD2070" s="86"/>
      <c r="AE2070" s="86"/>
      <c r="AF2070" s="88"/>
      <c r="AG2070" s="87"/>
      <c r="AN2070" s="86"/>
      <c r="AO2070" s="86"/>
      <c r="AP2070" s="86"/>
      <c r="AQ2070" s="86"/>
      <c r="AR2070" s="86"/>
      <c r="AS2070" s="86"/>
      <c r="AT2070" s="86"/>
      <c r="AU2070" s="86"/>
    </row>
    <row r="2071" spans="27:47" x14ac:dyDescent="0.2">
      <c r="AA2071" s="86"/>
      <c r="AB2071" s="86"/>
      <c r="AC2071" s="86"/>
      <c r="AD2071" s="86"/>
      <c r="AE2071" s="86"/>
      <c r="AF2071" s="88"/>
      <c r="AG2071" s="87"/>
      <c r="AN2071" s="86"/>
      <c r="AO2071" s="86"/>
      <c r="AP2071" s="86"/>
      <c r="AQ2071" s="86"/>
      <c r="AR2071" s="86"/>
      <c r="AS2071" s="86"/>
      <c r="AT2071" s="86"/>
      <c r="AU2071" s="86"/>
    </row>
    <row r="2072" spans="27:47" x14ac:dyDescent="0.2">
      <c r="AA2072" s="86"/>
      <c r="AB2072" s="86"/>
      <c r="AC2072" s="86"/>
      <c r="AD2072" s="86"/>
      <c r="AE2072" s="86"/>
      <c r="AF2072" s="88"/>
      <c r="AG2072" s="87"/>
      <c r="AN2072" s="86"/>
      <c r="AO2072" s="86"/>
      <c r="AP2072" s="86"/>
      <c r="AQ2072" s="86"/>
      <c r="AR2072" s="86"/>
      <c r="AS2072" s="86"/>
      <c r="AT2072" s="86"/>
      <c r="AU2072" s="86"/>
    </row>
    <row r="2073" spans="27:47" x14ac:dyDescent="0.2">
      <c r="AA2073" s="86"/>
      <c r="AB2073" s="86"/>
      <c r="AC2073" s="86"/>
      <c r="AD2073" s="86"/>
      <c r="AE2073" s="86"/>
      <c r="AF2073" s="88"/>
      <c r="AG2073" s="87"/>
      <c r="AN2073" s="86"/>
      <c r="AO2073" s="86"/>
      <c r="AP2073" s="86"/>
      <c r="AQ2073" s="86"/>
      <c r="AR2073" s="86"/>
      <c r="AS2073" s="86"/>
      <c r="AT2073" s="86"/>
      <c r="AU2073" s="86"/>
    </row>
    <row r="2074" spans="27:47" x14ac:dyDescent="0.2">
      <c r="AA2074" s="86"/>
      <c r="AB2074" s="86"/>
      <c r="AC2074" s="86"/>
      <c r="AD2074" s="86"/>
      <c r="AE2074" s="86"/>
      <c r="AF2074" s="88"/>
      <c r="AG2074" s="87"/>
      <c r="AN2074" s="86"/>
      <c r="AO2074" s="86"/>
      <c r="AP2074" s="86"/>
      <c r="AQ2074" s="86"/>
      <c r="AR2074" s="86"/>
      <c r="AS2074" s="86"/>
      <c r="AT2074" s="86"/>
      <c r="AU2074" s="86"/>
    </row>
    <row r="2075" spans="27:47" x14ac:dyDescent="0.2">
      <c r="AA2075" s="86"/>
      <c r="AB2075" s="86"/>
      <c r="AC2075" s="86"/>
      <c r="AD2075" s="86"/>
      <c r="AE2075" s="86"/>
      <c r="AF2075" s="88"/>
      <c r="AG2075" s="87"/>
      <c r="AN2075" s="86"/>
      <c r="AO2075" s="86"/>
      <c r="AP2075" s="86"/>
      <c r="AQ2075" s="86"/>
      <c r="AR2075" s="86"/>
      <c r="AS2075" s="86"/>
      <c r="AT2075" s="86"/>
      <c r="AU2075" s="86"/>
    </row>
    <row r="2076" spans="27:47" x14ac:dyDescent="0.2">
      <c r="AA2076" s="86"/>
      <c r="AB2076" s="86"/>
      <c r="AC2076" s="86"/>
      <c r="AD2076" s="86"/>
      <c r="AE2076" s="86"/>
      <c r="AF2076" s="88"/>
      <c r="AG2076" s="87"/>
      <c r="AN2076" s="86"/>
      <c r="AO2076" s="86"/>
      <c r="AP2076" s="86"/>
      <c r="AQ2076" s="86"/>
      <c r="AR2076" s="86"/>
      <c r="AS2076" s="86"/>
      <c r="AT2076" s="86"/>
      <c r="AU2076" s="86"/>
    </row>
    <row r="2077" spans="27:47" x14ac:dyDescent="0.2">
      <c r="AA2077" s="86"/>
      <c r="AB2077" s="86"/>
      <c r="AC2077" s="86"/>
      <c r="AD2077" s="86"/>
      <c r="AE2077" s="86"/>
      <c r="AF2077" s="88"/>
      <c r="AG2077" s="87"/>
      <c r="AN2077" s="86"/>
      <c r="AO2077" s="86"/>
      <c r="AP2077" s="86"/>
      <c r="AQ2077" s="86"/>
      <c r="AR2077" s="86"/>
      <c r="AS2077" s="86"/>
      <c r="AT2077" s="86"/>
      <c r="AU2077" s="86"/>
    </row>
    <row r="2078" spans="27:47" x14ac:dyDescent="0.2">
      <c r="AA2078" s="86"/>
      <c r="AB2078" s="86"/>
      <c r="AC2078" s="86"/>
      <c r="AD2078" s="86"/>
      <c r="AE2078" s="86"/>
      <c r="AF2078" s="88"/>
      <c r="AG2078" s="87"/>
      <c r="AN2078" s="86"/>
      <c r="AO2078" s="86"/>
      <c r="AP2078" s="86"/>
      <c r="AQ2078" s="86"/>
      <c r="AR2078" s="86"/>
      <c r="AS2078" s="86"/>
      <c r="AT2078" s="86"/>
      <c r="AU2078" s="86"/>
    </row>
    <row r="2079" spans="27:47" x14ac:dyDescent="0.2">
      <c r="AA2079" s="86"/>
      <c r="AB2079" s="86"/>
      <c r="AC2079" s="86"/>
      <c r="AD2079" s="86"/>
      <c r="AE2079" s="86"/>
      <c r="AF2079" s="88"/>
      <c r="AG2079" s="87"/>
      <c r="AN2079" s="86"/>
      <c r="AO2079" s="86"/>
      <c r="AP2079" s="86"/>
      <c r="AQ2079" s="86"/>
      <c r="AR2079" s="86"/>
      <c r="AS2079" s="86"/>
      <c r="AT2079" s="86"/>
      <c r="AU2079" s="86"/>
    </row>
    <row r="2080" spans="27:47" x14ac:dyDescent="0.2">
      <c r="AA2080" s="86"/>
      <c r="AB2080" s="86"/>
      <c r="AC2080" s="86"/>
      <c r="AD2080" s="86"/>
      <c r="AE2080" s="86"/>
      <c r="AF2080" s="88"/>
      <c r="AG2080" s="87"/>
      <c r="AN2080" s="86"/>
      <c r="AO2080" s="86"/>
      <c r="AP2080" s="86"/>
      <c r="AQ2080" s="86"/>
      <c r="AR2080" s="86"/>
      <c r="AS2080" s="86"/>
      <c r="AT2080" s="86"/>
      <c r="AU2080" s="86"/>
    </row>
    <row r="2081" spans="27:47" x14ac:dyDescent="0.2">
      <c r="AA2081" s="86"/>
      <c r="AB2081" s="86"/>
      <c r="AC2081" s="86"/>
      <c r="AD2081" s="86"/>
      <c r="AE2081" s="86"/>
      <c r="AF2081" s="88"/>
      <c r="AG2081" s="87"/>
      <c r="AN2081" s="86"/>
      <c r="AO2081" s="86"/>
      <c r="AP2081" s="86"/>
      <c r="AQ2081" s="86"/>
      <c r="AR2081" s="86"/>
      <c r="AS2081" s="86"/>
      <c r="AT2081" s="86"/>
      <c r="AU2081" s="86"/>
    </row>
    <row r="2082" spans="27:47" x14ac:dyDescent="0.2">
      <c r="AA2082" s="86"/>
      <c r="AB2082" s="86"/>
      <c r="AC2082" s="86"/>
      <c r="AD2082" s="86"/>
      <c r="AE2082" s="86"/>
      <c r="AF2082" s="88"/>
      <c r="AG2082" s="87"/>
      <c r="AN2082" s="86"/>
      <c r="AO2082" s="86"/>
      <c r="AP2082" s="86"/>
      <c r="AQ2082" s="86"/>
      <c r="AR2082" s="86"/>
      <c r="AS2082" s="86"/>
      <c r="AT2082" s="86"/>
      <c r="AU2082" s="86"/>
    </row>
    <row r="2083" spans="27:47" x14ac:dyDescent="0.2">
      <c r="AA2083" s="86"/>
      <c r="AB2083" s="86"/>
      <c r="AC2083" s="86"/>
      <c r="AD2083" s="86"/>
      <c r="AE2083" s="86"/>
      <c r="AF2083" s="88"/>
      <c r="AG2083" s="87"/>
      <c r="AN2083" s="86"/>
      <c r="AO2083" s="86"/>
      <c r="AP2083" s="86"/>
      <c r="AQ2083" s="86"/>
      <c r="AR2083" s="86"/>
      <c r="AS2083" s="86"/>
      <c r="AT2083" s="86"/>
      <c r="AU2083" s="86"/>
    </row>
    <row r="2084" spans="27:47" x14ac:dyDescent="0.2">
      <c r="AA2084" s="86"/>
      <c r="AB2084" s="86"/>
      <c r="AC2084" s="86"/>
      <c r="AD2084" s="86"/>
      <c r="AE2084" s="86"/>
      <c r="AF2084" s="88"/>
      <c r="AG2084" s="87"/>
      <c r="AN2084" s="86"/>
      <c r="AO2084" s="86"/>
      <c r="AP2084" s="86"/>
      <c r="AQ2084" s="86"/>
      <c r="AR2084" s="86"/>
      <c r="AS2084" s="86"/>
      <c r="AT2084" s="86"/>
      <c r="AU2084" s="86"/>
    </row>
    <row r="2085" spans="27:47" x14ac:dyDescent="0.2">
      <c r="AA2085" s="86"/>
      <c r="AB2085" s="86"/>
      <c r="AC2085" s="86"/>
      <c r="AD2085" s="86"/>
      <c r="AE2085" s="86"/>
      <c r="AF2085" s="88"/>
      <c r="AG2085" s="87"/>
      <c r="AN2085" s="86"/>
      <c r="AO2085" s="86"/>
      <c r="AP2085" s="86"/>
      <c r="AQ2085" s="86"/>
      <c r="AR2085" s="86"/>
      <c r="AS2085" s="86"/>
      <c r="AT2085" s="86"/>
      <c r="AU2085" s="86"/>
    </row>
    <row r="2086" spans="27:47" x14ac:dyDescent="0.2">
      <c r="AA2086" s="86"/>
      <c r="AB2086" s="86"/>
      <c r="AC2086" s="86"/>
      <c r="AD2086" s="86"/>
      <c r="AE2086" s="86"/>
      <c r="AF2086" s="88"/>
      <c r="AG2086" s="87"/>
      <c r="AN2086" s="86"/>
      <c r="AO2086" s="86"/>
      <c r="AP2086" s="86"/>
      <c r="AQ2086" s="86"/>
      <c r="AR2086" s="86"/>
      <c r="AS2086" s="86"/>
      <c r="AT2086" s="86"/>
      <c r="AU2086" s="86"/>
    </row>
    <row r="2087" spans="27:47" x14ac:dyDescent="0.2">
      <c r="AA2087" s="86"/>
      <c r="AB2087" s="86"/>
      <c r="AC2087" s="86"/>
      <c r="AD2087" s="86"/>
      <c r="AE2087" s="86"/>
      <c r="AF2087" s="88"/>
      <c r="AG2087" s="87"/>
      <c r="AN2087" s="86"/>
      <c r="AO2087" s="86"/>
      <c r="AP2087" s="86"/>
      <c r="AQ2087" s="86"/>
      <c r="AR2087" s="86"/>
      <c r="AS2087" s="86"/>
      <c r="AT2087" s="86"/>
      <c r="AU2087" s="86"/>
    </row>
    <row r="2088" spans="27:47" x14ac:dyDescent="0.2">
      <c r="AA2088" s="86"/>
      <c r="AB2088" s="86"/>
      <c r="AC2088" s="86"/>
      <c r="AD2088" s="86"/>
      <c r="AE2088" s="86"/>
      <c r="AF2088" s="88"/>
      <c r="AG2088" s="87"/>
      <c r="AN2088" s="86"/>
      <c r="AO2088" s="86"/>
      <c r="AP2088" s="86"/>
      <c r="AQ2088" s="86"/>
      <c r="AR2088" s="86"/>
      <c r="AS2088" s="86"/>
      <c r="AT2088" s="86"/>
      <c r="AU2088" s="86"/>
    </row>
    <row r="2089" spans="27:47" x14ac:dyDescent="0.2">
      <c r="AA2089" s="86"/>
      <c r="AB2089" s="86"/>
      <c r="AC2089" s="86"/>
      <c r="AD2089" s="86"/>
      <c r="AE2089" s="86"/>
      <c r="AF2089" s="88"/>
      <c r="AG2089" s="87"/>
      <c r="AN2089" s="86"/>
      <c r="AO2089" s="86"/>
      <c r="AP2089" s="86"/>
      <c r="AQ2089" s="86"/>
      <c r="AR2089" s="86"/>
      <c r="AS2089" s="86"/>
      <c r="AT2089" s="86"/>
      <c r="AU2089" s="86"/>
    </row>
    <row r="2090" spans="27:47" x14ac:dyDescent="0.2">
      <c r="AA2090" s="86"/>
      <c r="AB2090" s="86"/>
      <c r="AC2090" s="86"/>
      <c r="AD2090" s="86"/>
      <c r="AE2090" s="86"/>
      <c r="AF2090" s="88"/>
      <c r="AG2090" s="87"/>
      <c r="AN2090" s="86"/>
      <c r="AO2090" s="86"/>
      <c r="AP2090" s="86"/>
      <c r="AQ2090" s="86"/>
      <c r="AR2090" s="86"/>
      <c r="AS2090" s="86"/>
      <c r="AT2090" s="86"/>
      <c r="AU2090" s="86"/>
    </row>
    <row r="2091" spans="27:47" x14ac:dyDescent="0.2">
      <c r="AA2091" s="86"/>
      <c r="AB2091" s="86"/>
      <c r="AC2091" s="86"/>
      <c r="AD2091" s="86"/>
      <c r="AE2091" s="86"/>
      <c r="AF2091" s="88"/>
      <c r="AG2091" s="87"/>
      <c r="AN2091" s="86"/>
      <c r="AO2091" s="86"/>
      <c r="AP2091" s="86"/>
      <c r="AQ2091" s="86"/>
      <c r="AR2091" s="86"/>
      <c r="AS2091" s="86"/>
      <c r="AT2091" s="86"/>
      <c r="AU2091" s="86"/>
    </row>
    <row r="2092" spans="27:47" x14ac:dyDescent="0.2">
      <c r="AA2092" s="86"/>
      <c r="AB2092" s="86"/>
      <c r="AC2092" s="86"/>
      <c r="AD2092" s="86"/>
      <c r="AE2092" s="86"/>
      <c r="AF2092" s="88"/>
      <c r="AG2092" s="87"/>
      <c r="AN2092" s="86"/>
      <c r="AO2092" s="86"/>
      <c r="AP2092" s="86"/>
      <c r="AQ2092" s="86"/>
      <c r="AR2092" s="86"/>
      <c r="AS2092" s="86"/>
      <c r="AT2092" s="86"/>
      <c r="AU2092" s="86"/>
    </row>
    <row r="2093" spans="27:47" x14ac:dyDescent="0.2">
      <c r="AA2093" s="86"/>
      <c r="AB2093" s="86"/>
      <c r="AC2093" s="86"/>
      <c r="AD2093" s="86"/>
      <c r="AE2093" s="86"/>
      <c r="AF2093" s="88"/>
      <c r="AG2093" s="87"/>
      <c r="AN2093" s="86"/>
      <c r="AO2093" s="86"/>
      <c r="AP2093" s="86"/>
      <c r="AQ2093" s="86"/>
      <c r="AR2093" s="86"/>
      <c r="AS2093" s="86"/>
      <c r="AT2093" s="86"/>
      <c r="AU2093" s="86"/>
    </row>
    <row r="2094" spans="27:47" x14ac:dyDescent="0.2">
      <c r="AA2094" s="86"/>
      <c r="AB2094" s="86"/>
      <c r="AC2094" s="86"/>
      <c r="AD2094" s="86"/>
      <c r="AE2094" s="86"/>
      <c r="AF2094" s="88"/>
      <c r="AG2094" s="87"/>
      <c r="AN2094" s="86"/>
      <c r="AO2094" s="86"/>
      <c r="AP2094" s="86"/>
      <c r="AQ2094" s="86"/>
      <c r="AR2094" s="86"/>
      <c r="AS2094" s="86"/>
      <c r="AT2094" s="86"/>
      <c r="AU2094" s="86"/>
    </row>
    <row r="2095" spans="27:47" x14ac:dyDescent="0.2">
      <c r="AA2095" s="86"/>
      <c r="AB2095" s="86"/>
      <c r="AC2095" s="86"/>
      <c r="AD2095" s="86"/>
      <c r="AE2095" s="86"/>
      <c r="AF2095" s="88"/>
      <c r="AG2095" s="87"/>
      <c r="AN2095" s="86"/>
      <c r="AO2095" s="86"/>
      <c r="AP2095" s="86"/>
      <c r="AQ2095" s="86"/>
      <c r="AR2095" s="86"/>
      <c r="AS2095" s="86"/>
      <c r="AT2095" s="86"/>
      <c r="AU2095" s="86"/>
    </row>
    <row r="2096" spans="27:47" x14ac:dyDescent="0.2">
      <c r="AA2096" s="86"/>
      <c r="AB2096" s="86"/>
      <c r="AC2096" s="86"/>
      <c r="AD2096" s="86"/>
      <c r="AE2096" s="86"/>
      <c r="AF2096" s="88"/>
      <c r="AG2096" s="87"/>
      <c r="AN2096" s="86"/>
      <c r="AO2096" s="86"/>
      <c r="AP2096" s="86"/>
      <c r="AQ2096" s="86"/>
      <c r="AR2096" s="86"/>
      <c r="AS2096" s="86"/>
      <c r="AT2096" s="86"/>
      <c r="AU2096" s="86"/>
    </row>
    <row r="2097" spans="27:47" x14ac:dyDescent="0.2">
      <c r="AA2097" s="86"/>
      <c r="AB2097" s="86"/>
      <c r="AC2097" s="86"/>
      <c r="AD2097" s="86"/>
      <c r="AE2097" s="86"/>
      <c r="AF2097" s="88"/>
      <c r="AG2097" s="87"/>
      <c r="AN2097" s="86"/>
      <c r="AO2097" s="86"/>
      <c r="AP2097" s="86"/>
      <c r="AQ2097" s="86"/>
      <c r="AR2097" s="86"/>
      <c r="AS2097" s="86"/>
      <c r="AT2097" s="86"/>
      <c r="AU2097" s="86"/>
    </row>
    <row r="2098" spans="27:47" x14ac:dyDescent="0.2">
      <c r="AA2098" s="86"/>
      <c r="AB2098" s="86"/>
      <c r="AC2098" s="86"/>
      <c r="AD2098" s="86"/>
      <c r="AE2098" s="86"/>
      <c r="AF2098" s="88"/>
      <c r="AG2098" s="87"/>
      <c r="AN2098" s="86"/>
      <c r="AO2098" s="86"/>
      <c r="AP2098" s="86"/>
      <c r="AQ2098" s="86"/>
      <c r="AR2098" s="86"/>
      <c r="AS2098" s="86"/>
      <c r="AT2098" s="86"/>
      <c r="AU2098" s="86"/>
    </row>
    <row r="2099" spans="27:47" x14ac:dyDescent="0.2">
      <c r="AA2099" s="86"/>
      <c r="AB2099" s="86"/>
      <c r="AC2099" s="86"/>
      <c r="AD2099" s="86"/>
      <c r="AE2099" s="86"/>
      <c r="AF2099" s="88"/>
      <c r="AG2099" s="87"/>
      <c r="AN2099" s="86"/>
      <c r="AO2099" s="86"/>
      <c r="AP2099" s="86"/>
      <c r="AQ2099" s="86"/>
      <c r="AR2099" s="86"/>
      <c r="AS2099" s="86"/>
      <c r="AT2099" s="86"/>
      <c r="AU2099" s="86"/>
    </row>
    <row r="2100" spans="27:47" x14ac:dyDescent="0.2">
      <c r="AA2100" s="86"/>
      <c r="AB2100" s="86"/>
      <c r="AC2100" s="86"/>
      <c r="AD2100" s="86"/>
      <c r="AE2100" s="86"/>
      <c r="AF2100" s="88"/>
      <c r="AG2100" s="87"/>
      <c r="AN2100" s="86"/>
      <c r="AO2100" s="86"/>
      <c r="AP2100" s="86"/>
      <c r="AQ2100" s="86"/>
      <c r="AR2100" s="86"/>
      <c r="AS2100" s="86"/>
      <c r="AT2100" s="86"/>
      <c r="AU2100" s="86"/>
    </row>
    <row r="2101" spans="27:47" x14ac:dyDescent="0.2">
      <c r="AA2101" s="86"/>
      <c r="AB2101" s="86"/>
      <c r="AC2101" s="86"/>
      <c r="AD2101" s="86"/>
      <c r="AE2101" s="86"/>
      <c r="AF2101" s="88"/>
      <c r="AG2101" s="87"/>
      <c r="AN2101" s="86"/>
      <c r="AO2101" s="86"/>
      <c r="AP2101" s="86"/>
      <c r="AQ2101" s="86"/>
      <c r="AR2101" s="86"/>
      <c r="AS2101" s="86"/>
      <c r="AT2101" s="86"/>
      <c r="AU2101" s="86"/>
    </row>
    <row r="2102" spans="27:47" x14ac:dyDescent="0.2">
      <c r="AA2102" s="86"/>
      <c r="AB2102" s="86"/>
      <c r="AC2102" s="86"/>
      <c r="AD2102" s="86"/>
      <c r="AE2102" s="86"/>
      <c r="AF2102" s="88"/>
      <c r="AG2102" s="87"/>
      <c r="AN2102" s="86"/>
      <c r="AO2102" s="86"/>
      <c r="AP2102" s="86"/>
      <c r="AQ2102" s="86"/>
      <c r="AR2102" s="86"/>
      <c r="AS2102" s="86"/>
      <c r="AT2102" s="86"/>
      <c r="AU2102" s="86"/>
    </row>
    <row r="2103" spans="27:47" x14ac:dyDescent="0.2">
      <c r="AA2103" s="86"/>
      <c r="AB2103" s="86"/>
      <c r="AC2103" s="86"/>
      <c r="AD2103" s="86"/>
      <c r="AE2103" s="86"/>
      <c r="AF2103" s="88"/>
      <c r="AG2103" s="87"/>
      <c r="AN2103" s="86"/>
      <c r="AO2103" s="86"/>
      <c r="AP2103" s="86"/>
      <c r="AQ2103" s="86"/>
      <c r="AR2103" s="86"/>
      <c r="AS2103" s="86"/>
      <c r="AT2103" s="86"/>
      <c r="AU2103" s="86"/>
    </row>
    <row r="2104" spans="27:47" x14ac:dyDescent="0.2">
      <c r="AA2104" s="86"/>
      <c r="AB2104" s="86"/>
      <c r="AC2104" s="86"/>
      <c r="AD2104" s="86"/>
      <c r="AE2104" s="86"/>
      <c r="AF2104" s="88"/>
      <c r="AG2104" s="87"/>
      <c r="AN2104" s="86"/>
      <c r="AO2104" s="86"/>
      <c r="AP2104" s="86"/>
      <c r="AQ2104" s="86"/>
      <c r="AR2104" s="86"/>
      <c r="AS2104" s="86"/>
      <c r="AT2104" s="86"/>
      <c r="AU2104" s="86"/>
    </row>
    <row r="2105" spans="27:47" x14ac:dyDescent="0.2">
      <c r="AA2105" s="86"/>
      <c r="AB2105" s="86"/>
      <c r="AC2105" s="86"/>
      <c r="AD2105" s="86"/>
      <c r="AE2105" s="86"/>
      <c r="AF2105" s="88"/>
      <c r="AG2105" s="87"/>
      <c r="AN2105" s="86"/>
      <c r="AO2105" s="86"/>
      <c r="AP2105" s="86"/>
      <c r="AQ2105" s="86"/>
      <c r="AR2105" s="86"/>
      <c r="AS2105" s="86"/>
      <c r="AT2105" s="86"/>
      <c r="AU2105" s="86"/>
    </row>
    <row r="2106" spans="27:47" x14ac:dyDescent="0.2">
      <c r="AA2106" s="86"/>
      <c r="AB2106" s="86"/>
      <c r="AC2106" s="86"/>
      <c r="AD2106" s="86"/>
      <c r="AE2106" s="86"/>
      <c r="AF2106" s="88"/>
      <c r="AG2106" s="87"/>
      <c r="AN2106" s="86"/>
      <c r="AO2106" s="86"/>
      <c r="AP2106" s="86"/>
      <c r="AQ2106" s="86"/>
      <c r="AR2106" s="86"/>
      <c r="AS2106" s="86"/>
      <c r="AT2106" s="86"/>
      <c r="AU2106" s="86"/>
    </row>
    <row r="2107" spans="27:47" x14ac:dyDescent="0.2">
      <c r="AA2107" s="86"/>
      <c r="AB2107" s="86"/>
      <c r="AC2107" s="86"/>
      <c r="AD2107" s="86"/>
      <c r="AE2107" s="86"/>
      <c r="AF2107" s="88"/>
      <c r="AG2107" s="87"/>
      <c r="AN2107" s="86"/>
      <c r="AO2107" s="86"/>
      <c r="AP2107" s="86"/>
      <c r="AQ2107" s="86"/>
      <c r="AR2107" s="86"/>
      <c r="AS2107" s="86"/>
      <c r="AT2107" s="86"/>
      <c r="AU2107" s="86"/>
    </row>
    <row r="2108" spans="27:47" x14ac:dyDescent="0.2">
      <c r="AA2108" s="86"/>
      <c r="AB2108" s="86"/>
      <c r="AC2108" s="86"/>
      <c r="AD2108" s="86"/>
      <c r="AE2108" s="86"/>
      <c r="AF2108" s="88"/>
      <c r="AG2108" s="87"/>
      <c r="AN2108" s="86"/>
      <c r="AO2108" s="86"/>
      <c r="AP2108" s="86"/>
      <c r="AQ2108" s="86"/>
      <c r="AR2108" s="86"/>
      <c r="AS2108" s="86"/>
      <c r="AT2108" s="86"/>
      <c r="AU2108" s="86"/>
    </row>
    <row r="2109" spans="27:47" x14ac:dyDescent="0.2">
      <c r="AA2109" s="86"/>
      <c r="AB2109" s="86"/>
      <c r="AC2109" s="86"/>
      <c r="AD2109" s="86"/>
      <c r="AE2109" s="86"/>
      <c r="AF2109" s="88"/>
      <c r="AG2109" s="87"/>
      <c r="AN2109" s="86"/>
      <c r="AO2109" s="86"/>
      <c r="AP2109" s="86"/>
      <c r="AQ2109" s="86"/>
      <c r="AR2109" s="86"/>
      <c r="AS2109" s="86"/>
      <c r="AT2109" s="86"/>
      <c r="AU2109" s="86"/>
    </row>
    <row r="2110" spans="27:47" x14ac:dyDescent="0.2">
      <c r="AA2110" s="86"/>
      <c r="AB2110" s="86"/>
      <c r="AC2110" s="86"/>
      <c r="AD2110" s="86"/>
      <c r="AE2110" s="86"/>
      <c r="AF2110" s="88"/>
      <c r="AG2110" s="87"/>
      <c r="AN2110" s="86"/>
      <c r="AO2110" s="86"/>
      <c r="AP2110" s="86"/>
      <c r="AQ2110" s="86"/>
      <c r="AR2110" s="86"/>
      <c r="AS2110" s="86"/>
      <c r="AT2110" s="86"/>
      <c r="AU2110" s="86"/>
    </row>
    <row r="2111" spans="27:47" x14ac:dyDescent="0.2">
      <c r="AA2111" s="86"/>
      <c r="AB2111" s="86"/>
      <c r="AC2111" s="86"/>
      <c r="AD2111" s="86"/>
      <c r="AE2111" s="86"/>
      <c r="AF2111" s="88"/>
      <c r="AG2111" s="87"/>
      <c r="AN2111" s="86"/>
      <c r="AO2111" s="86"/>
      <c r="AP2111" s="86"/>
      <c r="AQ2111" s="86"/>
      <c r="AR2111" s="86"/>
      <c r="AS2111" s="86"/>
      <c r="AT2111" s="86"/>
      <c r="AU2111" s="86"/>
    </row>
    <row r="2112" spans="27:47" x14ac:dyDescent="0.2">
      <c r="AA2112" s="86"/>
      <c r="AB2112" s="86"/>
      <c r="AC2112" s="86"/>
      <c r="AD2112" s="86"/>
      <c r="AE2112" s="86"/>
      <c r="AF2112" s="88"/>
      <c r="AG2112" s="87"/>
      <c r="AN2112" s="86"/>
      <c r="AO2112" s="86"/>
      <c r="AP2112" s="86"/>
      <c r="AQ2112" s="86"/>
      <c r="AR2112" s="86"/>
      <c r="AS2112" s="86"/>
      <c r="AT2112" s="86"/>
      <c r="AU2112" s="86"/>
    </row>
    <row r="2113" spans="27:47" x14ac:dyDescent="0.2">
      <c r="AA2113" s="86"/>
      <c r="AB2113" s="86"/>
      <c r="AC2113" s="86"/>
      <c r="AD2113" s="86"/>
      <c r="AE2113" s="86"/>
      <c r="AF2113" s="88"/>
      <c r="AG2113" s="87"/>
      <c r="AN2113" s="86"/>
      <c r="AO2113" s="86"/>
      <c r="AP2113" s="86"/>
      <c r="AQ2113" s="86"/>
      <c r="AR2113" s="86"/>
      <c r="AS2113" s="86"/>
      <c r="AT2113" s="86"/>
      <c r="AU2113" s="86"/>
    </row>
    <row r="2114" spans="27:47" x14ac:dyDescent="0.2">
      <c r="AA2114" s="86"/>
      <c r="AB2114" s="86"/>
      <c r="AC2114" s="86"/>
      <c r="AD2114" s="86"/>
      <c r="AE2114" s="86"/>
      <c r="AF2114" s="88"/>
      <c r="AG2114" s="87"/>
      <c r="AN2114" s="86"/>
      <c r="AO2114" s="86"/>
      <c r="AP2114" s="86"/>
      <c r="AQ2114" s="86"/>
      <c r="AR2114" s="86"/>
      <c r="AS2114" s="86"/>
      <c r="AT2114" s="86"/>
      <c r="AU2114" s="86"/>
    </row>
    <row r="2115" spans="27:47" x14ac:dyDescent="0.2">
      <c r="AA2115" s="86"/>
      <c r="AB2115" s="86"/>
      <c r="AC2115" s="86"/>
      <c r="AD2115" s="86"/>
      <c r="AE2115" s="86"/>
      <c r="AF2115" s="88"/>
      <c r="AG2115" s="87"/>
      <c r="AN2115" s="86"/>
      <c r="AO2115" s="86"/>
      <c r="AP2115" s="86"/>
      <c r="AQ2115" s="86"/>
      <c r="AR2115" s="86"/>
      <c r="AS2115" s="86"/>
      <c r="AT2115" s="86"/>
      <c r="AU2115" s="86"/>
    </row>
    <row r="2116" spans="27:47" x14ac:dyDescent="0.2">
      <c r="AA2116" s="86"/>
      <c r="AB2116" s="86"/>
      <c r="AC2116" s="86"/>
      <c r="AD2116" s="86"/>
      <c r="AE2116" s="86"/>
      <c r="AF2116" s="88"/>
      <c r="AG2116" s="87"/>
      <c r="AN2116" s="86"/>
      <c r="AO2116" s="86"/>
      <c r="AP2116" s="86"/>
      <c r="AQ2116" s="86"/>
      <c r="AR2116" s="86"/>
      <c r="AS2116" s="86"/>
      <c r="AT2116" s="86"/>
      <c r="AU2116" s="86"/>
    </row>
    <row r="2117" spans="27:47" x14ac:dyDescent="0.2">
      <c r="AA2117" s="86"/>
      <c r="AB2117" s="86"/>
      <c r="AC2117" s="86"/>
      <c r="AD2117" s="86"/>
      <c r="AE2117" s="86"/>
      <c r="AF2117" s="88"/>
      <c r="AG2117" s="87"/>
      <c r="AN2117" s="86"/>
      <c r="AO2117" s="86"/>
      <c r="AP2117" s="86"/>
      <c r="AQ2117" s="86"/>
      <c r="AR2117" s="86"/>
      <c r="AS2117" s="86"/>
      <c r="AT2117" s="86"/>
      <c r="AU2117" s="86"/>
    </row>
    <row r="2118" spans="27:47" x14ac:dyDescent="0.2">
      <c r="AA2118" s="86"/>
      <c r="AB2118" s="86"/>
      <c r="AC2118" s="86"/>
      <c r="AD2118" s="86"/>
      <c r="AE2118" s="86"/>
      <c r="AF2118" s="88"/>
      <c r="AG2118" s="87"/>
      <c r="AN2118" s="86"/>
      <c r="AO2118" s="86"/>
      <c r="AP2118" s="86"/>
      <c r="AQ2118" s="86"/>
      <c r="AR2118" s="86"/>
      <c r="AS2118" s="86"/>
      <c r="AT2118" s="86"/>
      <c r="AU2118" s="86"/>
    </row>
    <row r="2119" spans="27:47" x14ac:dyDescent="0.2">
      <c r="AA2119" s="86"/>
      <c r="AB2119" s="86"/>
      <c r="AC2119" s="86"/>
      <c r="AD2119" s="86"/>
      <c r="AE2119" s="86"/>
      <c r="AF2119" s="88"/>
      <c r="AG2119" s="87"/>
      <c r="AN2119" s="86"/>
      <c r="AO2119" s="86"/>
      <c r="AP2119" s="86"/>
      <c r="AQ2119" s="86"/>
      <c r="AR2119" s="86"/>
      <c r="AS2119" s="86"/>
      <c r="AT2119" s="86"/>
      <c r="AU2119" s="86"/>
    </row>
    <row r="2120" spans="27:47" x14ac:dyDescent="0.2">
      <c r="AA2120" s="86"/>
      <c r="AB2120" s="86"/>
      <c r="AC2120" s="86"/>
      <c r="AD2120" s="86"/>
      <c r="AE2120" s="86"/>
      <c r="AF2120" s="88"/>
      <c r="AG2120" s="87"/>
      <c r="AN2120" s="86"/>
      <c r="AO2120" s="86"/>
      <c r="AP2120" s="86"/>
      <c r="AQ2120" s="86"/>
      <c r="AR2120" s="86"/>
      <c r="AS2120" s="86"/>
      <c r="AT2120" s="86"/>
      <c r="AU2120" s="86"/>
    </row>
    <row r="2121" spans="27:47" x14ac:dyDescent="0.2">
      <c r="AA2121" s="86"/>
      <c r="AB2121" s="86"/>
      <c r="AC2121" s="86"/>
      <c r="AD2121" s="86"/>
      <c r="AE2121" s="86"/>
      <c r="AF2121" s="88"/>
      <c r="AG2121" s="87"/>
      <c r="AN2121" s="86"/>
      <c r="AO2121" s="86"/>
      <c r="AP2121" s="86"/>
      <c r="AQ2121" s="86"/>
      <c r="AR2121" s="86"/>
      <c r="AS2121" s="86"/>
      <c r="AT2121" s="86"/>
      <c r="AU2121" s="86"/>
    </row>
    <row r="2122" spans="27:47" x14ac:dyDescent="0.2">
      <c r="AA2122" s="86"/>
      <c r="AB2122" s="86"/>
      <c r="AC2122" s="86"/>
      <c r="AD2122" s="86"/>
      <c r="AE2122" s="86"/>
      <c r="AF2122" s="88"/>
      <c r="AG2122" s="87"/>
      <c r="AN2122" s="86"/>
      <c r="AO2122" s="86"/>
      <c r="AP2122" s="86"/>
      <c r="AQ2122" s="86"/>
      <c r="AR2122" s="86"/>
      <c r="AS2122" s="86"/>
      <c r="AT2122" s="86"/>
      <c r="AU2122" s="86"/>
    </row>
    <row r="2123" spans="27:47" x14ac:dyDescent="0.2">
      <c r="AA2123" s="86"/>
      <c r="AB2123" s="86"/>
      <c r="AC2123" s="86"/>
      <c r="AD2123" s="86"/>
      <c r="AE2123" s="86"/>
      <c r="AF2123" s="88"/>
      <c r="AG2123" s="87"/>
      <c r="AN2123" s="86"/>
      <c r="AO2123" s="86"/>
      <c r="AP2123" s="86"/>
      <c r="AQ2123" s="86"/>
      <c r="AR2123" s="86"/>
      <c r="AS2123" s="86"/>
      <c r="AT2123" s="86"/>
      <c r="AU2123" s="86"/>
    </row>
    <row r="2124" spans="27:47" x14ac:dyDescent="0.2">
      <c r="AA2124" s="86"/>
      <c r="AB2124" s="86"/>
      <c r="AC2124" s="86"/>
      <c r="AD2124" s="86"/>
      <c r="AE2124" s="86"/>
      <c r="AF2124" s="88"/>
      <c r="AG2124" s="87"/>
      <c r="AN2124" s="86"/>
      <c r="AO2124" s="86"/>
      <c r="AP2124" s="86"/>
      <c r="AQ2124" s="86"/>
      <c r="AR2124" s="86"/>
      <c r="AS2124" s="86"/>
      <c r="AT2124" s="86"/>
      <c r="AU2124" s="86"/>
    </row>
    <row r="2125" spans="27:47" x14ac:dyDescent="0.2">
      <c r="AA2125" s="86"/>
      <c r="AB2125" s="86"/>
      <c r="AC2125" s="86"/>
      <c r="AD2125" s="86"/>
      <c r="AE2125" s="86"/>
      <c r="AF2125" s="88"/>
      <c r="AG2125" s="87"/>
      <c r="AN2125" s="86"/>
      <c r="AO2125" s="86"/>
      <c r="AP2125" s="86"/>
      <c r="AQ2125" s="86"/>
      <c r="AR2125" s="86"/>
      <c r="AS2125" s="86"/>
      <c r="AT2125" s="86"/>
      <c r="AU2125" s="86"/>
    </row>
    <row r="2126" spans="27:47" x14ac:dyDescent="0.2">
      <c r="AA2126" s="86"/>
      <c r="AB2126" s="86"/>
      <c r="AC2126" s="86"/>
      <c r="AD2126" s="86"/>
      <c r="AE2126" s="86"/>
      <c r="AF2126" s="88"/>
      <c r="AG2126" s="87"/>
      <c r="AN2126" s="86"/>
      <c r="AO2126" s="86"/>
      <c r="AP2126" s="86"/>
      <c r="AQ2126" s="86"/>
      <c r="AR2126" s="86"/>
      <c r="AS2126" s="86"/>
      <c r="AT2126" s="86"/>
      <c r="AU2126" s="86"/>
    </row>
    <row r="2127" spans="27:47" x14ac:dyDescent="0.2">
      <c r="AA2127" s="86"/>
      <c r="AB2127" s="86"/>
      <c r="AC2127" s="86"/>
      <c r="AD2127" s="86"/>
      <c r="AE2127" s="86"/>
      <c r="AF2127" s="88"/>
      <c r="AG2127" s="87"/>
      <c r="AN2127" s="86"/>
      <c r="AO2127" s="86"/>
      <c r="AP2127" s="86"/>
      <c r="AQ2127" s="86"/>
      <c r="AR2127" s="86"/>
      <c r="AS2127" s="86"/>
      <c r="AT2127" s="86"/>
      <c r="AU2127" s="86"/>
    </row>
    <row r="2128" spans="27:47" x14ac:dyDescent="0.2">
      <c r="AA2128" s="86"/>
      <c r="AB2128" s="86"/>
      <c r="AC2128" s="86"/>
      <c r="AD2128" s="86"/>
      <c r="AE2128" s="86"/>
      <c r="AF2128" s="88"/>
      <c r="AG2128" s="87"/>
      <c r="AN2128" s="86"/>
      <c r="AO2128" s="86"/>
      <c r="AP2128" s="86"/>
      <c r="AQ2128" s="86"/>
      <c r="AR2128" s="86"/>
      <c r="AS2128" s="86"/>
      <c r="AT2128" s="86"/>
      <c r="AU2128" s="86"/>
    </row>
    <row r="2129" spans="27:47" x14ac:dyDescent="0.2">
      <c r="AA2129" s="86"/>
      <c r="AB2129" s="86"/>
      <c r="AC2129" s="86"/>
      <c r="AD2129" s="86"/>
      <c r="AE2129" s="86"/>
      <c r="AF2129" s="88"/>
      <c r="AG2129" s="87"/>
      <c r="AN2129" s="86"/>
      <c r="AO2129" s="86"/>
      <c r="AP2129" s="86"/>
      <c r="AQ2129" s="86"/>
      <c r="AR2129" s="86"/>
      <c r="AS2129" s="86"/>
      <c r="AT2129" s="86"/>
      <c r="AU2129" s="86"/>
    </row>
    <row r="2130" spans="27:47" x14ac:dyDescent="0.2">
      <c r="AA2130" s="86"/>
      <c r="AB2130" s="86"/>
      <c r="AC2130" s="86"/>
      <c r="AD2130" s="86"/>
      <c r="AE2130" s="86"/>
      <c r="AF2130" s="88"/>
      <c r="AG2130" s="87"/>
      <c r="AN2130" s="86"/>
      <c r="AO2130" s="86"/>
      <c r="AP2130" s="86"/>
      <c r="AQ2130" s="86"/>
      <c r="AR2130" s="86"/>
      <c r="AS2130" s="86"/>
      <c r="AT2130" s="86"/>
      <c r="AU2130" s="86"/>
    </row>
    <row r="2131" spans="27:47" x14ac:dyDescent="0.2">
      <c r="AA2131" s="86"/>
      <c r="AB2131" s="86"/>
      <c r="AC2131" s="86"/>
      <c r="AD2131" s="86"/>
      <c r="AE2131" s="86"/>
      <c r="AF2131" s="88"/>
      <c r="AG2131" s="87"/>
      <c r="AN2131" s="86"/>
      <c r="AO2131" s="86"/>
      <c r="AP2131" s="86"/>
      <c r="AQ2131" s="86"/>
      <c r="AR2131" s="86"/>
      <c r="AS2131" s="86"/>
      <c r="AT2131" s="86"/>
      <c r="AU2131" s="86"/>
    </row>
    <row r="2132" spans="27:47" x14ac:dyDescent="0.2">
      <c r="AA2132" s="86"/>
      <c r="AB2132" s="86"/>
      <c r="AC2132" s="86"/>
      <c r="AD2132" s="86"/>
      <c r="AE2132" s="86"/>
      <c r="AF2132" s="88"/>
      <c r="AG2132" s="87"/>
      <c r="AN2132" s="86"/>
      <c r="AO2132" s="86"/>
      <c r="AP2132" s="86"/>
      <c r="AQ2132" s="86"/>
      <c r="AR2132" s="86"/>
      <c r="AS2132" s="86"/>
      <c r="AT2132" s="86"/>
      <c r="AU2132" s="86"/>
    </row>
    <row r="2133" spans="27:47" x14ac:dyDescent="0.2">
      <c r="AA2133" s="86"/>
      <c r="AB2133" s="86"/>
      <c r="AC2133" s="86"/>
      <c r="AD2133" s="86"/>
      <c r="AE2133" s="86"/>
      <c r="AF2133" s="88"/>
      <c r="AG2133" s="87"/>
      <c r="AN2133" s="86"/>
      <c r="AO2133" s="86"/>
      <c r="AP2133" s="86"/>
      <c r="AQ2133" s="86"/>
      <c r="AR2133" s="86"/>
      <c r="AS2133" s="86"/>
      <c r="AT2133" s="86"/>
      <c r="AU2133" s="86"/>
    </row>
    <row r="2134" spans="27:47" x14ac:dyDescent="0.2">
      <c r="AA2134" s="86"/>
      <c r="AB2134" s="86"/>
      <c r="AC2134" s="86"/>
      <c r="AD2134" s="86"/>
      <c r="AE2134" s="86"/>
      <c r="AF2134" s="88"/>
      <c r="AG2134" s="87"/>
      <c r="AN2134" s="86"/>
      <c r="AO2134" s="86"/>
      <c r="AP2134" s="86"/>
      <c r="AQ2134" s="86"/>
      <c r="AR2134" s="86"/>
      <c r="AS2134" s="86"/>
      <c r="AT2134" s="86"/>
      <c r="AU2134" s="86"/>
    </row>
    <row r="2135" spans="27:47" x14ac:dyDescent="0.2">
      <c r="AA2135" s="86"/>
      <c r="AB2135" s="86"/>
      <c r="AC2135" s="86"/>
      <c r="AD2135" s="86"/>
      <c r="AE2135" s="86"/>
      <c r="AF2135" s="88"/>
      <c r="AG2135" s="87"/>
      <c r="AN2135" s="86"/>
      <c r="AO2135" s="86"/>
      <c r="AP2135" s="86"/>
      <c r="AQ2135" s="86"/>
      <c r="AR2135" s="86"/>
      <c r="AS2135" s="86"/>
      <c r="AT2135" s="86"/>
      <c r="AU2135" s="86"/>
    </row>
    <row r="2136" spans="27:47" x14ac:dyDescent="0.2">
      <c r="AA2136" s="86"/>
      <c r="AB2136" s="86"/>
      <c r="AC2136" s="86"/>
      <c r="AD2136" s="86"/>
      <c r="AE2136" s="86"/>
      <c r="AF2136" s="88"/>
      <c r="AG2136" s="87"/>
      <c r="AN2136" s="86"/>
      <c r="AO2136" s="86"/>
      <c r="AP2136" s="86"/>
      <c r="AQ2136" s="86"/>
      <c r="AR2136" s="86"/>
      <c r="AS2136" s="86"/>
      <c r="AT2136" s="86"/>
      <c r="AU2136" s="86"/>
    </row>
    <row r="2137" spans="27:47" x14ac:dyDescent="0.2">
      <c r="AA2137" s="86"/>
      <c r="AB2137" s="86"/>
      <c r="AC2137" s="86"/>
      <c r="AD2137" s="86"/>
      <c r="AE2137" s="86"/>
      <c r="AF2137" s="88"/>
      <c r="AG2137" s="87"/>
      <c r="AN2137" s="86"/>
      <c r="AO2137" s="86"/>
      <c r="AP2137" s="86"/>
      <c r="AQ2137" s="86"/>
      <c r="AR2137" s="86"/>
      <c r="AS2137" s="86"/>
      <c r="AT2137" s="86"/>
      <c r="AU2137" s="86"/>
    </row>
    <row r="2138" spans="27:47" x14ac:dyDescent="0.2">
      <c r="AA2138" s="86"/>
      <c r="AB2138" s="86"/>
      <c r="AC2138" s="86"/>
      <c r="AD2138" s="86"/>
      <c r="AE2138" s="86"/>
      <c r="AF2138" s="88"/>
      <c r="AG2138" s="87"/>
      <c r="AN2138" s="86"/>
      <c r="AO2138" s="86"/>
      <c r="AP2138" s="86"/>
      <c r="AQ2138" s="86"/>
      <c r="AR2138" s="86"/>
      <c r="AS2138" s="86"/>
      <c r="AT2138" s="86"/>
      <c r="AU2138" s="86"/>
    </row>
    <row r="2139" spans="27:47" x14ac:dyDescent="0.2">
      <c r="AA2139" s="86"/>
      <c r="AB2139" s="86"/>
      <c r="AC2139" s="86"/>
      <c r="AD2139" s="86"/>
      <c r="AE2139" s="86"/>
      <c r="AF2139" s="88"/>
      <c r="AG2139" s="87"/>
      <c r="AN2139" s="86"/>
      <c r="AO2139" s="86"/>
      <c r="AP2139" s="86"/>
      <c r="AQ2139" s="86"/>
      <c r="AR2139" s="86"/>
      <c r="AS2139" s="86"/>
      <c r="AT2139" s="86"/>
      <c r="AU2139" s="86"/>
    </row>
    <row r="2140" spans="27:47" x14ac:dyDescent="0.2">
      <c r="AA2140" s="86"/>
      <c r="AB2140" s="86"/>
      <c r="AC2140" s="86"/>
      <c r="AD2140" s="86"/>
      <c r="AE2140" s="86"/>
      <c r="AF2140" s="88"/>
      <c r="AG2140" s="87"/>
      <c r="AN2140" s="86"/>
      <c r="AO2140" s="86"/>
      <c r="AP2140" s="86"/>
      <c r="AQ2140" s="86"/>
      <c r="AR2140" s="86"/>
      <c r="AS2140" s="86"/>
      <c r="AT2140" s="86"/>
      <c r="AU2140" s="86"/>
    </row>
    <row r="2141" spans="27:47" x14ac:dyDescent="0.2">
      <c r="AA2141" s="86"/>
      <c r="AB2141" s="86"/>
      <c r="AC2141" s="86"/>
      <c r="AD2141" s="86"/>
      <c r="AE2141" s="86"/>
      <c r="AF2141" s="88"/>
      <c r="AG2141" s="87"/>
      <c r="AN2141" s="86"/>
      <c r="AO2141" s="86"/>
      <c r="AP2141" s="86"/>
      <c r="AQ2141" s="86"/>
      <c r="AR2141" s="86"/>
      <c r="AS2141" s="86"/>
      <c r="AT2141" s="86"/>
      <c r="AU2141" s="86"/>
    </row>
    <row r="2142" spans="27:47" x14ac:dyDescent="0.2">
      <c r="AA2142" s="86"/>
      <c r="AB2142" s="86"/>
      <c r="AC2142" s="86"/>
      <c r="AD2142" s="86"/>
      <c r="AE2142" s="86"/>
      <c r="AF2142" s="88"/>
      <c r="AG2142" s="87"/>
      <c r="AN2142" s="86"/>
      <c r="AO2142" s="86"/>
      <c r="AP2142" s="86"/>
      <c r="AQ2142" s="86"/>
      <c r="AR2142" s="86"/>
      <c r="AS2142" s="86"/>
      <c r="AT2142" s="86"/>
      <c r="AU2142" s="86"/>
    </row>
    <row r="2143" spans="27:47" x14ac:dyDescent="0.2">
      <c r="AA2143" s="86"/>
      <c r="AB2143" s="86"/>
      <c r="AC2143" s="86"/>
      <c r="AD2143" s="86"/>
      <c r="AE2143" s="86"/>
      <c r="AF2143" s="88"/>
      <c r="AG2143" s="87"/>
      <c r="AN2143" s="86"/>
      <c r="AO2143" s="86"/>
      <c r="AP2143" s="86"/>
      <c r="AQ2143" s="86"/>
      <c r="AR2143" s="86"/>
      <c r="AS2143" s="86"/>
      <c r="AT2143" s="86"/>
      <c r="AU2143" s="86"/>
    </row>
    <row r="2144" spans="27:47" x14ac:dyDescent="0.2">
      <c r="AA2144" s="86"/>
      <c r="AB2144" s="86"/>
      <c r="AC2144" s="86"/>
      <c r="AD2144" s="86"/>
      <c r="AE2144" s="86"/>
      <c r="AF2144" s="88"/>
      <c r="AG2144" s="87"/>
      <c r="AN2144" s="86"/>
      <c r="AO2144" s="86"/>
      <c r="AP2144" s="86"/>
      <c r="AQ2144" s="86"/>
      <c r="AR2144" s="86"/>
      <c r="AS2144" s="86"/>
      <c r="AT2144" s="86"/>
      <c r="AU2144" s="86"/>
    </row>
    <row r="2145" spans="27:47" x14ac:dyDescent="0.2">
      <c r="AA2145" s="86"/>
      <c r="AB2145" s="86"/>
      <c r="AC2145" s="86"/>
      <c r="AD2145" s="86"/>
      <c r="AE2145" s="86"/>
      <c r="AF2145" s="88"/>
      <c r="AG2145" s="87"/>
      <c r="AN2145" s="86"/>
      <c r="AO2145" s="86"/>
      <c r="AP2145" s="86"/>
      <c r="AQ2145" s="86"/>
      <c r="AR2145" s="86"/>
      <c r="AS2145" s="86"/>
      <c r="AT2145" s="86"/>
      <c r="AU2145" s="86"/>
    </row>
    <row r="2146" spans="27:47" x14ac:dyDescent="0.2">
      <c r="AA2146" s="86"/>
      <c r="AB2146" s="86"/>
      <c r="AC2146" s="86"/>
      <c r="AD2146" s="86"/>
      <c r="AE2146" s="86"/>
      <c r="AF2146" s="88"/>
      <c r="AG2146" s="87"/>
      <c r="AN2146" s="86"/>
      <c r="AO2146" s="86"/>
      <c r="AP2146" s="86"/>
      <c r="AQ2146" s="86"/>
      <c r="AR2146" s="86"/>
      <c r="AS2146" s="86"/>
      <c r="AT2146" s="86"/>
      <c r="AU2146" s="86"/>
    </row>
    <row r="2147" spans="27:47" x14ac:dyDescent="0.2">
      <c r="AA2147" s="86"/>
      <c r="AB2147" s="86"/>
      <c r="AC2147" s="86"/>
      <c r="AD2147" s="86"/>
      <c r="AE2147" s="86"/>
      <c r="AF2147" s="88"/>
      <c r="AG2147" s="87"/>
      <c r="AN2147" s="86"/>
      <c r="AO2147" s="86"/>
      <c r="AP2147" s="86"/>
      <c r="AQ2147" s="86"/>
      <c r="AR2147" s="86"/>
      <c r="AS2147" s="86"/>
      <c r="AT2147" s="86"/>
      <c r="AU2147" s="86"/>
    </row>
    <row r="2148" spans="27:47" x14ac:dyDescent="0.2">
      <c r="AA2148" s="86"/>
      <c r="AB2148" s="86"/>
      <c r="AC2148" s="86"/>
      <c r="AD2148" s="86"/>
      <c r="AE2148" s="86"/>
      <c r="AF2148" s="88"/>
      <c r="AG2148" s="87"/>
      <c r="AN2148" s="86"/>
      <c r="AO2148" s="86"/>
      <c r="AP2148" s="86"/>
      <c r="AQ2148" s="86"/>
      <c r="AR2148" s="86"/>
      <c r="AS2148" s="86"/>
      <c r="AT2148" s="86"/>
      <c r="AU2148" s="86"/>
    </row>
    <row r="2149" spans="27:47" x14ac:dyDescent="0.2">
      <c r="AA2149" s="86"/>
      <c r="AB2149" s="86"/>
      <c r="AC2149" s="86"/>
      <c r="AD2149" s="86"/>
      <c r="AE2149" s="86"/>
      <c r="AF2149" s="88"/>
      <c r="AG2149" s="87"/>
      <c r="AN2149" s="86"/>
      <c r="AO2149" s="86"/>
      <c r="AP2149" s="86"/>
      <c r="AQ2149" s="86"/>
      <c r="AR2149" s="86"/>
      <c r="AS2149" s="86"/>
      <c r="AT2149" s="86"/>
      <c r="AU2149" s="86"/>
    </row>
    <row r="2150" spans="27:47" x14ac:dyDescent="0.2">
      <c r="AA2150" s="86"/>
      <c r="AB2150" s="86"/>
      <c r="AC2150" s="86"/>
      <c r="AD2150" s="86"/>
      <c r="AE2150" s="86"/>
      <c r="AF2150" s="88"/>
      <c r="AG2150" s="87"/>
      <c r="AN2150" s="86"/>
      <c r="AO2150" s="86"/>
      <c r="AP2150" s="86"/>
      <c r="AQ2150" s="86"/>
      <c r="AR2150" s="86"/>
      <c r="AS2150" s="86"/>
      <c r="AT2150" s="86"/>
      <c r="AU2150" s="86"/>
    </row>
    <row r="2151" spans="27:47" x14ac:dyDescent="0.2">
      <c r="AA2151" s="86"/>
      <c r="AB2151" s="86"/>
      <c r="AC2151" s="86"/>
      <c r="AD2151" s="86"/>
      <c r="AE2151" s="86"/>
      <c r="AF2151" s="88"/>
      <c r="AG2151" s="87"/>
      <c r="AN2151" s="86"/>
      <c r="AO2151" s="86"/>
      <c r="AP2151" s="86"/>
      <c r="AQ2151" s="86"/>
      <c r="AR2151" s="86"/>
      <c r="AS2151" s="86"/>
      <c r="AT2151" s="86"/>
      <c r="AU2151" s="86"/>
    </row>
    <row r="2152" spans="27:47" x14ac:dyDescent="0.2">
      <c r="AA2152" s="86"/>
      <c r="AB2152" s="86"/>
      <c r="AC2152" s="86"/>
      <c r="AD2152" s="86"/>
      <c r="AE2152" s="86"/>
      <c r="AF2152" s="88"/>
      <c r="AG2152" s="87"/>
      <c r="AN2152" s="86"/>
      <c r="AO2152" s="86"/>
      <c r="AP2152" s="86"/>
      <c r="AQ2152" s="86"/>
      <c r="AR2152" s="86"/>
      <c r="AS2152" s="86"/>
      <c r="AT2152" s="86"/>
      <c r="AU2152" s="86"/>
    </row>
    <row r="2153" spans="27:47" x14ac:dyDescent="0.2">
      <c r="AA2153" s="86"/>
      <c r="AB2153" s="86"/>
      <c r="AC2153" s="86"/>
      <c r="AD2153" s="86"/>
      <c r="AE2153" s="86"/>
      <c r="AF2153" s="88"/>
      <c r="AG2153" s="87"/>
      <c r="AN2153" s="86"/>
      <c r="AO2153" s="86"/>
      <c r="AP2153" s="86"/>
      <c r="AQ2153" s="86"/>
      <c r="AR2153" s="86"/>
      <c r="AS2153" s="86"/>
      <c r="AT2153" s="86"/>
      <c r="AU2153" s="86"/>
    </row>
    <row r="2154" spans="27:47" x14ac:dyDescent="0.2">
      <c r="AA2154" s="86"/>
      <c r="AB2154" s="86"/>
      <c r="AC2154" s="86"/>
      <c r="AD2154" s="86"/>
      <c r="AE2154" s="86"/>
      <c r="AF2154" s="88"/>
      <c r="AG2154" s="87"/>
      <c r="AN2154" s="86"/>
      <c r="AO2154" s="86"/>
      <c r="AP2154" s="86"/>
      <c r="AQ2154" s="86"/>
      <c r="AR2154" s="86"/>
      <c r="AS2154" s="86"/>
      <c r="AT2154" s="86"/>
      <c r="AU2154" s="86"/>
    </row>
    <row r="2155" spans="27:47" x14ac:dyDescent="0.2">
      <c r="AA2155" s="86"/>
      <c r="AB2155" s="86"/>
      <c r="AC2155" s="86"/>
      <c r="AD2155" s="86"/>
      <c r="AE2155" s="86"/>
      <c r="AF2155" s="88"/>
      <c r="AG2155" s="87"/>
      <c r="AN2155" s="86"/>
      <c r="AO2155" s="86"/>
      <c r="AP2155" s="86"/>
      <c r="AQ2155" s="86"/>
      <c r="AR2155" s="86"/>
      <c r="AS2155" s="86"/>
      <c r="AT2155" s="86"/>
      <c r="AU2155" s="86"/>
    </row>
    <row r="2156" spans="27:47" x14ac:dyDescent="0.2">
      <c r="AA2156" s="86"/>
      <c r="AB2156" s="86"/>
      <c r="AC2156" s="86"/>
      <c r="AD2156" s="86"/>
      <c r="AE2156" s="86"/>
      <c r="AF2156" s="88"/>
      <c r="AG2156" s="87"/>
      <c r="AN2156" s="86"/>
      <c r="AO2156" s="86"/>
      <c r="AP2156" s="86"/>
      <c r="AQ2156" s="86"/>
      <c r="AR2156" s="86"/>
      <c r="AS2156" s="86"/>
      <c r="AT2156" s="86"/>
      <c r="AU2156" s="86"/>
    </row>
    <row r="2157" spans="27:47" x14ac:dyDescent="0.2">
      <c r="AA2157" s="86"/>
      <c r="AB2157" s="86"/>
      <c r="AC2157" s="86"/>
      <c r="AD2157" s="86"/>
      <c r="AE2157" s="86"/>
      <c r="AF2157" s="88"/>
      <c r="AG2157" s="87"/>
      <c r="AN2157" s="86"/>
      <c r="AO2157" s="86"/>
      <c r="AP2157" s="86"/>
      <c r="AQ2157" s="86"/>
      <c r="AR2157" s="86"/>
      <c r="AS2157" s="86"/>
      <c r="AT2157" s="86"/>
      <c r="AU2157" s="86"/>
    </row>
    <row r="2158" spans="27:47" x14ac:dyDescent="0.2">
      <c r="AA2158" s="86"/>
      <c r="AB2158" s="86"/>
      <c r="AC2158" s="86"/>
      <c r="AD2158" s="86"/>
      <c r="AE2158" s="86"/>
      <c r="AF2158" s="88"/>
      <c r="AG2158" s="87"/>
      <c r="AN2158" s="86"/>
      <c r="AO2158" s="86"/>
      <c r="AP2158" s="86"/>
      <c r="AQ2158" s="86"/>
      <c r="AR2158" s="86"/>
      <c r="AS2158" s="86"/>
      <c r="AT2158" s="86"/>
      <c r="AU2158" s="86"/>
    </row>
    <row r="2159" spans="27:47" x14ac:dyDescent="0.2">
      <c r="AA2159" s="86"/>
      <c r="AB2159" s="86"/>
      <c r="AC2159" s="86"/>
      <c r="AD2159" s="86"/>
      <c r="AE2159" s="86"/>
      <c r="AF2159" s="88"/>
      <c r="AG2159" s="87"/>
      <c r="AN2159" s="86"/>
      <c r="AO2159" s="86"/>
      <c r="AP2159" s="86"/>
      <c r="AQ2159" s="86"/>
      <c r="AR2159" s="86"/>
      <c r="AS2159" s="86"/>
      <c r="AT2159" s="86"/>
      <c r="AU2159" s="86"/>
    </row>
    <row r="2160" spans="27:47" x14ac:dyDescent="0.2">
      <c r="AA2160" s="86"/>
      <c r="AB2160" s="86"/>
      <c r="AC2160" s="86"/>
      <c r="AD2160" s="86"/>
      <c r="AE2160" s="86"/>
      <c r="AF2160" s="88"/>
      <c r="AG2160" s="87"/>
      <c r="AN2160" s="86"/>
      <c r="AO2160" s="86"/>
      <c r="AP2160" s="86"/>
      <c r="AQ2160" s="86"/>
      <c r="AR2160" s="86"/>
      <c r="AS2160" s="86"/>
      <c r="AT2160" s="86"/>
      <c r="AU2160" s="86"/>
    </row>
    <row r="2161" spans="27:47" x14ac:dyDescent="0.2">
      <c r="AA2161" s="86"/>
      <c r="AB2161" s="86"/>
      <c r="AC2161" s="86"/>
      <c r="AD2161" s="86"/>
      <c r="AE2161" s="86"/>
      <c r="AF2161" s="88"/>
      <c r="AG2161" s="87"/>
      <c r="AN2161" s="86"/>
      <c r="AO2161" s="86"/>
      <c r="AP2161" s="86"/>
      <c r="AQ2161" s="86"/>
      <c r="AR2161" s="86"/>
      <c r="AS2161" s="86"/>
      <c r="AT2161" s="86"/>
      <c r="AU2161" s="86"/>
    </row>
    <row r="2162" spans="27:47" x14ac:dyDescent="0.2">
      <c r="AA2162" s="86"/>
      <c r="AB2162" s="86"/>
      <c r="AC2162" s="86"/>
      <c r="AD2162" s="86"/>
      <c r="AE2162" s="86"/>
      <c r="AF2162" s="88"/>
      <c r="AG2162" s="87"/>
      <c r="AN2162" s="86"/>
      <c r="AO2162" s="86"/>
      <c r="AP2162" s="86"/>
      <c r="AQ2162" s="86"/>
      <c r="AR2162" s="86"/>
      <c r="AS2162" s="86"/>
      <c r="AT2162" s="86"/>
      <c r="AU2162" s="86"/>
    </row>
    <row r="2163" spans="27:47" x14ac:dyDescent="0.2">
      <c r="AA2163" s="86"/>
      <c r="AB2163" s="86"/>
      <c r="AC2163" s="86"/>
      <c r="AD2163" s="86"/>
      <c r="AE2163" s="86"/>
      <c r="AF2163" s="88"/>
      <c r="AG2163" s="87"/>
      <c r="AN2163" s="86"/>
      <c r="AO2163" s="86"/>
      <c r="AP2163" s="86"/>
      <c r="AQ2163" s="86"/>
      <c r="AR2163" s="86"/>
      <c r="AS2163" s="86"/>
      <c r="AT2163" s="86"/>
      <c r="AU2163" s="86"/>
    </row>
    <row r="2164" spans="27:47" x14ac:dyDescent="0.2">
      <c r="AA2164" s="86"/>
      <c r="AB2164" s="86"/>
      <c r="AC2164" s="86"/>
      <c r="AD2164" s="86"/>
      <c r="AE2164" s="86"/>
      <c r="AF2164" s="88"/>
      <c r="AG2164" s="87"/>
      <c r="AN2164" s="86"/>
      <c r="AO2164" s="86"/>
      <c r="AP2164" s="86"/>
      <c r="AQ2164" s="86"/>
      <c r="AR2164" s="86"/>
      <c r="AS2164" s="86"/>
      <c r="AT2164" s="86"/>
      <c r="AU2164" s="86"/>
    </row>
    <row r="2165" spans="27:47" x14ac:dyDescent="0.2">
      <c r="AA2165" s="86"/>
      <c r="AB2165" s="86"/>
      <c r="AC2165" s="86"/>
      <c r="AD2165" s="86"/>
      <c r="AE2165" s="86"/>
      <c r="AF2165" s="88"/>
      <c r="AG2165" s="87"/>
      <c r="AN2165" s="86"/>
      <c r="AO2165" s="86"/>
      <c r="AP2165" s="86"/>
      <c r="AQ2165" s="86"/>
      <c r="AR2165" s="86"/>
      <c r="AS2165" s="86"/>
      <c r="AT2165" s="86"/>
      <c r="AU2165" s="86"/>
    </row>
    <row r="2166" spans="27:47" x14ac:dyDescent="0.2">
      <c r="AA2166" s="86"/>
      <c r="AB2166" s="86"/>
      <c r="AC2166" s="86"/>
      <c r="AD2166" s="86"/>
      <c r="AE2166" s="86"/>
      <c r="AF2166" s="88"/>
      <c r="AG2166" s="87"/>
      <c r="AN2166" s="86"/>
      <c r="AO2166" s="86"/>
      <c r="AP2166" s="86"/>
      <c r="AQ2166" s="86"/>
      <c r="AR2166" s="86"/>
      <c r="AS2166" s="86"/>
      <c r="AT2166" s="86"/>
      <c r="AU2166" s="86"/>
    </row>
    <row r="2167" spans="27:47" x14ac:dyDescent="0.2">
      <c r="AA2167" s="86"/>
      <c r="AB2167" s="86"/>
      <c r="AC2167" s="86"/>
      <c r="AD2167" s="86"/>
      <c r="AE2167" s="86"/>
      <c r="AF2167" s="88"/>
      <c r="AG2167" s="87"/>
      <c r="AN2167" s="86"/>
      <c r="AO2167" s="86"/>
      <c r="AP2167" s="86"/>
      <c r="AQ2167" s="86"/>
      <c r="AR2167" s="86"/>
      <c r="AS2167" s="86"/>
      <c r="AT2167" s="86"/>
      <c r="AU2167" s="86"/>
    </row>
    <row r="2168" spans="27:47" x14ac:dyDescent="0.2">
      <c r="AA2168" s="86"/>
      <c r="AB2168" s="86"/>
      <c r="AC2168" s="86"/>
      <c r="AD2168" s="86"/>
      <c r="AE2168" s="86"/>
      <c r="AF2168" s="88"/>
      <c r="AG2168" s="87"/>
      <c r="AN2168" s="86"/>
      <c r="AO2168" s="86"/>
      <c r="AP2168" s="86"/>
      <c r="AQ2168" s="86"/>
      <c r="AR2168" s="86"/>
      <c r="AS2168" s="86"/>
      <c r="AT2168" s="86"/>
      <c r="AU2168" s="86"/>
    </row>
    <row r="2169" spans="27:47" x14ac:dyDescent="0.2">
      <c r="AA2169" s="86"/>
      <c r="AB2169" s="86"/>
      <c r="AC2169" s="86"/>
      <c r="AD2169" s="86"/>
      <c r="AE2169" s="86"/>
      <c r="AF2169" s="88"/>
      <c r="AG2169" s="87"/>
      <c r="AN2169" s="86"/>
      <c r="AO2169" s="86"/>
      <c r="AP2169" s="86"/>
      <c r="AQ2169" s="86"/>
      <c r="AR2169" s="86"/>
      <c r="AS2169" s="86"/>
      <c r="AT2169" s="86"/>
      <c r="AU2169" s="86"/>
    </row>
    <row r="2170" spans="27:47" x14ac:dyDescent="0.2">
      <c r="AA2170" s="86"/>
      <c r="AB2170" s="86"/>
      <c r="AC2170" s="86"/>
      <c r="AD2170" s="86"/>
      <c r="AE2170" s="86"/>
      <c r="AF2170" s="88"/>
      <c r="AG2170" s="87"/>
      <c r="AN2170" s="86"/>
      <c r="AO2170" s="86"/>
      <c r="AP2170" s="86"/>
      <c r="AQ2170" s="86"/>
      <c r="AR2170" s="86"/>
      <c r="AS2170" s="86"/>
      <c r="AT2170" s="86"/>
      <c r="AU2170" s="86"/>
    </row>
    <row r="2171" spans="27:47" x14ac:dyDescent="0.2">
      <c r="AA2171" s="86"/>
      <c r="AB2171" s="86"/>
      <c r="AC2171" s="86"/>
      <c r="AD2171" s="86"/>
      <c r="AE2171" s="86"/>
      <c r="AF2171" s="88"/>
      <c r="AG2171" s="87"/>
      <c r="AN2171" s="86"/>
      <c r="AO2171" s="86"/>
      <c r="AP2171" s="86"/>
      <c r="AQ2171" s="86"/>
      <c r="AR2171" s="86"/>
      <c r="AS2171" s="86"/>
      <c r="AT2171" s="86"/>
      <c r="AU2171" s="86"/>
    </row>
    <row r="2172" spans="27:47" x14ac:dyDescent="0.2">
      <c r="AA2172" s="86"/>
      <c r="AB2172" s="86"/>
      <c r="AC2172" s="86"/>
      <c r="AD2172" s="86"/>
      <c r="AE2172" s="86"/>
      <c r="AF2172" s="88"/>
      <c r="AG2172" s="87"/>
      <c r="AN2172" s="86"/>
      <c r="AO2172" s="86"/>
      <c r="AP2172" s="86"/>
      <c r="AQ2172" s="86"/>
      <c r="AR2172" s="86"/>
      <c r="AS2172" s="86"/>
      <c r="AT2172" s="86"/>
      <c r="AU2172" s="86"/>
    </row>
    <row r="2173" spans="27:47" x14ac:dyDescent="0.2">
      <c r="AA2173" s="86"/>
      <c r="AB2173" s="86"/>
      <c r="AC2173" s="86"/>
      <c r="AD2173" s="86"/>
      <c r="AE2173" s="86"/>
      <c r="AF2173" s="88"/>
      <c r="AG2173" s="87"/>
      <c r="AN2173" s="86"/>
      <c r="AO2173" s="86"/>
      <c r="AP2173" s="86"/>
      <c r="AQ2173" s="86"/>
      <c r="AR2173" s="86"/>
      <c r="AS2173" s="86"/>
      <c r="AT2173" s="86"/>
      <c r="AU2173" s="86"/>
    </row>
    <row r="2174" spans="27:47" x14ac:dyDescent="0.2">
      <c r="AA2174" s="86"/>
      <c r="AB2174" s="86"/>
      <c r="AC2174" s="86"/>
      <c r="AD2174" s="86"/>
      <c r="AE2174" s="86"/>
      <c r="AF2174" s="88"/>
      <c r="AG2174" s="87"/>
      <c r="AN2174" s="86"/>
      <c r="AO2174" s="86"/>
      <c r="AP2174" s="86"/>
      <c r="AQ2174" s="86"/>
      <c r="AR2174" s="86"/>
      <c r="AS2174" s="86"/>
      <c r="AT2174" s="86"/>
      <c r="AU2174" s="86"/>
    </row>
    <row r="2175" spans="27:47" x14ac:dyDescent="0.2">
      <c r="AA2175" s="86"/>
      <c r="AB2175" s="86"/>
      <c r="AC2175" s="86"/>
      <c r="AD2175" s="86"/>
      <c r="AE2175" s="86"/>
      <c r="AF2175" s="88"/>
      <c r="AG2175" s="87"/>
      <c r="AN2175" s="86"/>
      <c r="AO2175" s="86"/>
      <c r="AP2175" s="86"/>
      <c r="AQ2175" s="86"/>
      <c r="AR2175" s="86"/>
      <c r="AS2175" s="86"/>
      <c r="AT2175" s="86"/>
      <c r="AU2175" s="86"/>
    </row>
    <row r="2176" spans="27:47" x14ac:dyDescent="0.2">
      <c r="AA2176" s="86"/>
      <c r="AB2176" s="86"/>
      <c r="AC2176" s="86"/>
      <c r="AD2176" s="86"/>
      <c r="AE2176" s="86"/>
      <c r="AF2176" s="88"/>
      <c r="AG2176" s="87"/>
      <c r="AN2176" s="86"/>
      <c r="AO2176" s="86"/>
      <c r="AP2176" s="86"/>
      <c r="AQ2176" s="86"/>
      <c r="AR2176" s="86"/>
      <c r="AS2176" s="86"/>
      <c r="AT2176" s="86"/>
      <c r="AU2176" s="86"/>
    </row>
    <row r="2177" spans="27:47" x14ac:dyDescent="0.2">
      <c r="AA2177" s="86"/>
      <c r="AB2177" s="86"/>
      <c r="AC2177" s="86"/>
      <c r="AD2177" s="86"/>
      <c r="AE2177" s="86"/>
      <c r="AF2177" s="88"/>
      <c r="AG2177" s="87"/>
      <c r="AN2177" s="86"/>
      <c r="AO2177" s="86"/>
      <c r="AP2177" s="86"/>
      <c r="AQ2177" s="86"/>
      <c r="AR2177" s="86"/>
      <c r="AS2177" s="86"/>
      <c r="AT2177" s="86"/>
      <c r="AU2177" s="86"/>
    </row>
    <row r="2178" spans="27:47" x14ac:dyDescent="0.2">
      <c r="AA2178" s="86"/>
      <c r="AB2178" s="86"/>
      <c r="AC2178" s="86"/>
      <c r="AD2178" s="86"/>
      <c r="AE2178" s="86"/>
      <c r="AF2178" s="88"/>
      <c r="AG2178" s="87"/>
      <c r="AN2178" s="86"/>
      <c r="AO2178" s="86"/>
      <c r="AP2178" s="86"/>
      <c r="AQ2178" s="86"/>
      <c r="AR2178" s="86"/>
      <c r="AS2178" s="86"/>
      <c r="AT2178" s="86"/>
      <c r="AU2178" s="86"/>
    </row>
    <row r="2179" spans="27:47" x14ac:dyDescent="0.2">
      <c r="AA2179" s="86"/>
      <c r="AB2179" s="86"/>
      <c r="AC2179" s="86"/>
      <c r="AD2179" s="86"/>
      <c r="AE2179" s="86"/>
      <c r="AF2179" s="88"/>
      <c r="AG2179" s="87"/>
      <c r="AN2179" s="86"/>
      <c r="AO2179" s="86"/>
      <c r="AP2179" s="86"/>
      <c r="AQ2179" s="86"/>
      <c r="AR2179" s="86"/>
      <c r="AS2179" s="86"/>
      <c r="AT2179" s="86"/>
      <c r="AU2179" s="86"/>
    </row>
    <row r="2180" spans="27:47" x14ac:dyDescent="0.2">
      <c r="AA2180" s="86"/>
      <c r="AB2180" s="86"/>
      <c r="AC2180" s="86"/>
      <c r="AD2180" s="86"/>
      <c r="AE2180" s="86"/>
      <c r="AF2180" s="88"/>
      <c r="AG2180" s="87"/>
      <c r="AN2180" s="86"/>
      <c r="AO2180" s="86"/>
      <c r="AP2180" s="86"/>
      <c r="AQ2180" s="86"/>
      <c r="AR2180" s="86"/>
      <c r="AS2180" s="86"/>
      <c r="AT2180" s="86"/>
      <c r="AU2180" s="86"/>
    </row>
    <row r="2181" spans="27:47" x14ac:dyDescent="0.2">
      <c r="AA2181" s="86"/>
      <c r="AB2181" s="86"/>
      <c r="AC2181" s="86"/>
      <c r="AD2181" s="86"/>
      <c r="AE2181" s="86"/>
      <c r="AF2181" s="88"/>
      <c r="AG2181" s="87"/>
      <c r="AN2181" s="86"/>
      <c r="AO2181" s="86"/>
      <c r="AP2181" s="86"/>
      <c r="AQ2181" s="86"/>
      <c r="AR2181" s="86"/>
      <c r="AS2181" s="86"/>
      <c r="AT2181" s="86"/>
      <c r="AU2181" s="86"/>
    </row>
    <row r="2182" spans="27:47" x14ac:dyDescent="0.2">
      <c r="AA2182" s="86"/>
      <c r="AB2182" s="86"/>
      <c r="AC2182" s="86"/>
      <c r="AD2182" s="86"/>
      <c r="AE2182" s="86"/>
      <c r="AF2182" s="88"/>
      <c r="AG2182" s="87"/>
      <c r="AN2182" s="86"/>
      <c r="AO2182" s="86"/>
      <c r="AP2182" s="86"/>
      <c r="AQ2182" s="86"/>
      <c r="AR2182" s="86"/>
      <c r="AS2182" s="86"/>
      <c r="AT2182" s="86"/>
      <c r="AU2182" s="86"/>
    </row>
    <row r="2183" spans="27:47" x14ac:dyDescent="0.2">
      <c r="AA2183" s="86"/>
      <c r="AB2183" s="86"/>
      <c r="AC2183" s="86"/>
      <c r="AD2183" s="86"/>
      <c r="AE2183" s="86"/>
      <c r="AF2183" s="88"/>
      <c r="AG2183" s="87"/>
      <c r="AN2183" s="86"/>
      <c r="AO2183" s="86"/>
      <c r="AP2183" s="86"/>
      <c r="AQ2183" s="86"/>
      <c r="AR2183" s="86"/>
      <c r="AS2183" s="86"/>
      <c r="AT2183" s="86"/>
      <c r="AU2183" s="86"/>
    </row>
    <row r="2184" spans="27:47" x14ac:dyDescent="0.2">
      <c r="AA2184" s="86"/>
      <c r="AB2184" s="86"/>
      <c r="AC2184" s="86"/>
      <c r="AD2184" s="86"/>
      <c r="AE2184" s="86"/>
      <c r="AF2184" s="88"/>
      <c r="AG2184" s="87"/>
      <c r="AN2184" s="86"/>
      <c r="AO2184" s="86"/>
      <c r="AP2184" s="86"/>
      <c r="AQ2184" s="86"/>
      <c r="AR2184" s="86"/>
      <c r="AS2184" s="86"/>
      <c r="AT2184" s="86"/>
      <c r="AU2184" s="86"/>
    </row>
    <row r="2185" spans="27:47" x14ac:dyDescent="0.2">
      <c r="AA2185" s="86"/>
      <c r="AB2185" s="86"/>
      <c r="AC2185" s="86"/>
      <c r="AD2185" s="86"/>
      <c r="AE2185" s="86"/>
      <c r="AF2185" s="88"/>
      <c r="AG2185" s="87"/>
      <c r="AN2185" s="86"/>
      <c r="AO2185" s="86"/>
      <c r="AP2185" s="86"/>
      <c r="AQ2185" s="86"/>
      <c r="AR2185" s="86"/>
      <c r="AS2185" s="86"/>
      <c r="AT2185" s="86"/>
      <c r="AU2185" s="86"/>
    </row>
    <row r="2186" spans="27:47" x14ac:dyDescent="0.2">
      <c r="AA2186" s="86"/>
      <c r="AB2186" s="86"/>
      <c r="AC2186" s="86"/>
      <c r="AD2186" s="86"/>
      <c r="AE2186" s="86"/>
      <c r="AF2186" s="88"/>
      <c r="AG2186" s="87"/>
      <c r="AN2186" s="86"/>
      <c r="AO2186" s="86"/>
      <c r="AP2186" s="86"/>
      <c r="AQ2186" s="86"/>
      <c r="AR2186" s="86"/>
      <c r="AS2186" s="86"/>
      <c r="AT2186" s="86"/>
      <c r="AU2186" s="86"/>
    </row>
    <row r="2187" spans="27:47" x14ac:dyDescent="0.2">
      <c r="AA2187" s="86"/>
      <c r="AB2187" s="86"/>
      <c r="AC2187" s="86"/>
      <c r="AD2187" s="86"/>
      <c r="AE2187" s="86"/>
      <c r="AF2187" s="88"/>
      <c r="AG2187" s="87"/>
      <c r="AN2187" s="86"/>
      <c r="AO2187" s="86"/>
      <c r="AP2187" s="86"/>
      <c r="AQ2187" s="86"/>
      <c r="AR2187" s="86"/>
      <c r="AS2187" s="86"/>
      <c r="AT2187" s="86"/>
      <c r="AU2187" s="86"/>
    </row>
    <row r="2188" spans="27:47" x14ac:dyDescent="0.2">
      <c r="AA2188" s="86"/>
      <c r="AB2188" s="86"/>
      <c r="AC2188" s="86"/>
      <c r="AD2188" s="86"/>
      <c r="AE2188" s="86"/>
      <c r="AF2188" s="88"/>
      <c r="AG2188" s="87"/>
      <c r="AN2188" s="86"/>
      <c r="AO2188" s="86"/>
      <c r="AP2188" s="86"/>
      <c r="AQ2188" s="86"/>
      <c r="AR2188" s="86"/>
      <c r="AS2188" s="86"/>
      <c r="AT2188" s="86"/>
      <c r="AU2188" s="86"/>
    </row>
    <row r="2189" spans="27:47" x14ac:dyDescent="0.2">
      <c r="AA2189" s="86"/>
      <c r="AB2189" s="86"/>
      <c r="AC2189" s="86"/>
      <c r="AD2189" s="86"/>
      <c r="AE2189" s="86"/>
      <c r="AF2189" s="88"/>
      <c r="AG2189" s="87"/>
      <c r="AN2189" s="86"/>
      <c r="AO2189" s="86"/>
      <c r="AP2189" s="86"/>
      <c r="AQ2189" s="86"/>
      <c r="AR2189" s="86"/>
      <c r="AS2189" s="86"/>
      <c r="AT2189" s="86"/>
      <c r="AU2189" s="86"/>
    </row>
    <row r="2190" spans="27:47" x14ac:dyDescent="0.2">
      <c r="AA2190" s="86"/>
      <c r="AB2190" s="86"/>
      <c r="AC2190" s="86"/>
      <c r="AD2190" s="86"/>
      <c r="AE2190" s="86"/>
      <c r="AF2190" s="88"/>
      <c r="AG2190" s="87"/>
      <c r="AN2190" s="86"/>
      <c r="AO2190" s="86"/>
      <c r="AP2190" s="86"/>
      <c r="AQ2190" s="86"/>
      <c r="AR2190" s="86"/>
      <c r="AS2190" s="86"/>
      <c r="AT2190" s="86"/>
      <c r="AU2190" s="86"/>
    </row>
    <row r="2191" spans="27:47" x14ac:dyDescent="0.2">
      <c r="AA2191" s="86"/>
      <c r="AB2191" s="86"/>
      <c r="AC2191" s="86"/>
      <c r="AD2191" s="86"/>
      <c r="AE2191" s="86"/>
      <c r="AF2191" s="88"/>
      <c r="AG2191" s="87"/>
      <c r="AN2191" s="86"/>
      <c r="AO2191" s="86"/>
      <c r="AP2191" s="86"/>
      <c r="AQ2191" s="86"/>
      <c r="AR2191" s="86"/>
      <c r="AS2191" s="86"/>
      <c r="AT2191" s="86"/>
      <c r="AU2191" s="86"/>
    </row>
    <row r="2192" spans="27:47" x14ac:dyDescent="0.2">
      <c r="AA2192" s="86"/>
      <c r="AB2192" s="86"/>
      <c r="AC2192" s="86"/>
      <c r="AD2192" s="86"/>
      <c r="AE2192" s="86"/>
      <c r="AF2192" s="88"/>
      <c r="AG2192" s="87"/>
      <c r="AN2192" s="86"/>
      <c r="AO2192" s="86"/>
      <c r="AP2192" s="86"/>
      <c r="AQ2192" s="86"/>
      <c r="AR2192" s="86"/>
      <c r="AS2192" s="86"/>
      <c r="AT2192" s="86"/>
      <c r="AU2192" s="86"/>
    </row>
    <row r="2193" spans="27:47" x14ac:dyDescent="0.2">
      <c r="AA2193" s="86"/>
      <c r="AB2193" s="86"/>
      <c r="AC2193" s="86"/>
      <c r="AD2193" s="86"/>
      <c r="AE2193" s="86"/>
      <c r="AF2193" s="88"/>
      <c r="AG2193" s="87"/>
      <c r="AN2193" s="86"/>
      <c r="AO2193" s="86"/>
      <c r="AP2193" s="86"/>
      <c r="AQ2193" s="86"/>
      <c r="AR2193" s="86"/>
      <c r="AS2193" s="86"/>
      <c r="AT2193" s="86"/>
      <c r="AU2193" s="86"/>
    </row>
    <row r="2194" spans="27:47" x14ac:dyDescent="0.2">
      <c r="AA2194" s="86"/>
      <c r="AB2194" s="86"/>
      <c r="AC2194" s="86"/>
      <c r="AD2194" s="86"/>
      <c r="AE2194" s="86"/>
      <c r="AF2194" s="88"/>
      <c r="AG2194" s="87"/>
      <c r="AN2194" s="86"/>
      <c r="AO2194" s="86"/>
      <c r="AP2194" s="86"/>
      <c r="AQ2194" s="86"/>
      <c r="AR2194" s="86"/>
      <c r="AS2194" s="86"/>
      <c r="AT2194" s="86"/>
      <c r="AU2194" s="86"/>
    </row>
    <row r="2195" spans="27:47" x14ac:dyDescent="0.2">
      <c r="AA2195" s="86"/>
      <c r="AB2195" s="86"/>
      <c r="AC2195" s="86"/>
      <c r="AD2195" s="86"/>
      <c r="AE2195" s="86"/>
      <c r="AF2195" s="88"/>
      <c r="AG2195" s="87"/>
      <c r="AN2195" s="86"/>
      <c r="AO2195" s="86"/>
      <c r="AP2195" s="86"/>
      <c r="AQ2195" s="86"/>
      <c r="AR2195" s="86"/>
      <c r="AS2195" s="86"/>
      <c r="AT2195" s="86"/>
      <c r="AU2195" s="86"/>
    </row>
    <row r="2196" spans="27:47" x14ac:dyDescent="0.2">
      <c r="AA2196" s="86"/>
      <c r="AB2196" s="86"/>
      <c r="AC2196" s="86"/>
      <c r="AD2196" s="86"/>
      <c r="AE2196" s="86"/>
      <c r="AF2196" s="88"/>
      <c r="AG2196" s="87"/>
      <c r="AN2196" s="86"/>
      <c r="AO2196" s="86"/>
      <c r="AP2196" s="86"/>
      <c r="AQ2196" s="86"/>
      <c r="AR2196" s="86"/>
      <c r="AS2196" s="86"/>
      <c r="AT2196" s="86"/>
      <c r="AU2196" s="86"/>
    </row>
    <row r="2197" spans="27:47" x14ac:dyDescent="0.2">
      <c r="AA2197" s="86"/>
      <c r="AB2197" s="86"/>
      <c r="AC2197" s="86"/>
      <c r="AD2197" s="86"/>
      <c r="AE2197" s="86"/>
      <c r="AF2197" s="88"/>
      <c r="AG2197" s="87"/>
      <c r="AN2197" s="86"/>
      <c r="AO2197" s="86"/>
      <c r="AP2197" s="86"/>
      <c r="AQ2197" s="86"/>
      <c r="AR2197" s="86"/>
      <c r="AS2197" s="86"/>
      <c r="AT2197" s="86"/>
      <c r="AU2197" s="86"/>
    </row>
    <row r="2198" spans="27:47" x14ac:dyDescent="0.2">
      <c r="AA2198" s="86"/>
      <c r="AB2198" s="86"/>
      <c r="AC2198" s="86"/>
      <c r="AD2198" s="86"/>
      <c r="AE2198" s="86"/>
      <c r="AF2198" s="88"/>
      <c r="AG2198" s="87"/>
      <c r="AN2198" s="86"/>
      <c r="AO2198" s="86"/>
      <c r="AP2198" s="86"/>
      <c r="AQ2198" s="86"/>
      <c r="AR2198" s="86"/>
      <c r="AS2198" s="86"/>
      <c r="AT2198" s="86"/>
      <c r="AU2198" s="86"/>
    </row>
    <row r="2199" spans="27:47" x14ac:dyDescent="0.2">
      <c r="AA2199" s="86"/>
      <c r="AB2199" s="86"/>
      <c r="AC2199" s="86"/>
      <c r="AD2199" s="86"/>
      <c r="AE2199" s="86"/>
      <c r="AF2199" s="88"/>
      <c r="AG2199" s="87"/>
      <c r="AN2199" s="86"/>
      <c r="AO2199" s="86"/>
      <c r="AP2199" s="86"/>
      <c r="AQ2199" s="86"/>
      <c r="AR2199" s="86"/>
      <c r="AS2199" s="86"/>
      <c r="AT2199" s="86"/>
      <c r="AU2199" s="86"/>
    </row>
    <row r="2200" spans="27:47" x14ac:dyDescent="0.2">
      <c r="AA2200" s="86"/>
      <c r="AB2200" s="86"/>
      <c r="AC2200" s="86"/>
      <c r="AD2200" s="86"/>
      <c r="AE2200" s="86"/>
      <c r="AF2200" s="88"/>
      <c r="AG2200" s="87"/>
      <c r="AN2200" s="86"/>
      <c r="AO2200" s="86"/>
      <c r="AP2200" s="86"/>
      <c r="AQ2200" s="86"/>
      <c r="AR2200" s="86"/>
      <c r="AS2200" s="86"/>
      <c r="AT2200" s="86"/>
      <c r="AU2200" s="86"/>
    </row>
    <row r="2201" spans="27:47" x14ac:dyDescent="0.2">
      <c r="AA2201" s="86"/>
      <c r="AB2201" s="86"/>
      <c r="AC2201" s="86"/>
      <c r="AD2201" s="86"/>
      <c r="AE2201" s="86"/>
      <c r="AF2201" s="88"/>
      <c r="AG2201" s="87"/>
      <c r="AN2201" s="86"/>
      <c r="AO2201" s="86"/>
      <c r="AP2201" s="86"/>
      <c r="AQ2201" s="86"/>
      <c r="AR2201" s="86"/>
      <c r="AS2201" s="86"/>
      <c r="AT2201" s="86"/>
      <c r="AU2201" s="86"/>
    </row>
    <row r="2202" spans="27:47" x14ac:dyDescent="0.2">
      <c r="AA2202" s="86"/>
      <c r="AB2202" s="86"/>
      <c r="AC2202" s="86"/>
      <c r="AD2202" s="86"/>
      <c r="AE2202" s="86"/>
      <c r="AF2202" s="88"/>
      <c r="AG2202" s="87"/>
      <c r="AN2202" s="86"/>
      <c r="AO2202" s="86"/>
      <c r="AP2202" s="86"/>
      <c r="AQ2202" s="86"/>
      <c r="AR2202" s="86"/>
      <c r="AS2202" s="86"/>
      <c r="AT2202" s="86"/>
      <c r="AU2202" s="86"/>
    </row>
    <row r="2203" spans="27:47" x14ac:dyDescent="0.2">
      <c r="AA2203" s="86"/>
      <c r="AB2203" s="86"/>
      <c r="AC2203" s="86"/>
      <c r="AD2203" s="86"/>
      <c r="AE2203" s="86"/>
      <c r="AF2203" s="88"/>
      <c r="AG2203" s="87"/>
      <c r="AN2203" s="86"/>
      <c r="AO2203" s="86"/>
      <c r="AP2203" s="86"/>
      <c r="AQ2203" s="86"/>
      <c r="AR2203" s="86"/>
      <c r="AS2203" s="86"/>
      <c r="AT2203" s="86"/>
      <c r="AU2203" s="86"/>
    </row>
    <row r="2204" spans="27:47" x14ac:dyDescent="0.2">
      <c r="AA2204" s="86"/>
      <c r="AB2204" s="86"/>
      <c r="AC2204" s="86"/>
      <c r="AD2204" s="86"/>
      <c r="AE2204" s="86"/>
      <c r="AF2204" s="88"/>
      <c r="AG2204" s="87"/>
      <c r="AN2204" s="86"/>
      <c r="AO2204" s="86"/>
      <c r="AP2204" s="86"/>
      <c r="AQ2204" s="86"/>
      <c r="AR2204" s="86"/>
      <c r="AS2204" s="86"/>
      <c r="AT2204" s="86"/>
      <c r="AU2204" s="86"/>
    </row>
    <row r="2205" spans="27:47" x14ac:dyDescent="0.2">
      <c r="AA2205" s="86"/>
      <c r="AB2205" s="86"/>
      <c r="AC2205" s="86"/>
      <c r="AD2205" s="86"/>
      <c r="AE2205" s="86"/>
      <c r="AF2205" s="88"/>
      <c r="AG2205" s="87"/>
      <c r="AN2205" s="86"/>
      <c r="AO2205" s="86"/>
      <c r="AP2205" s="86"/>
      <c r="AQ2205" s="86"/>
      <c r="AR2205" s="86"/>
      <c r="AS2205" s="86"/>
      <c r="AT2205" s="86"/>
      <c r="AU2205" s="86"/>
    </row>
    <row r="2206" spans="27:47" x14ac:dyDescent="0.2">
      <c r="AA2206" s="86"/>
      <c r="AB2206" s="86"/>
      <c r="AC2206" s="86"/>
      <c r="AD2206" s="86"/>
      <c r="AE2206" s="86"/>
      <c r="AF2206" s="88"/>
      <c r="AG2206" s="87"/>
      <c r="AN2206" s="86"/>
      <c r="AO2206" s="86"/>
      <c r="AP2206" s="86"/>
      <c r="AQ2206" s="86"/>
      <c r="AR2206" s="86"/>
      <c r="AS2206" s="86"/>
      <c r="AT2206" s="86"/>
      <c r="AU2206" s="86"/>
    </row>
    <row r="2207" spans="27:47" x14ac:dyDescent="0.2">
      <c r="AA2207" s="86"/>
      <c r="AB2207" s="86"/>
      <c r="AC2207" s="86"/>
      <c r="AD2207" s="86"/>
      <c r="AE2207" s="86"/>
      <c r="AF2207" s="88"/>
      <c r="AG2207" s="87"/>
      <c r="AN2207" s="86"/>
      <c r="AO2207" s="86"/>
      <c r="AP2207" s="86"/>
      <c r="AQ2207" s="86"/>
      <c r="AR2207" s="86"/>
      <c r="AS2207" s="86"/>
      <c r="AT2207" s="86"/>
      <c r="AU2207" s="86"/>
    </row>
    <row r="2208" spans="27:47" x14ac:dyDescent="0.2">
      <c r="AA2208" s="86"/>
      <c r="AB2208" s="86"/>
      <c r="AC2208" s="86"/>
      <c r="AD2208" s="86"/>
      <c r="AE2208" s="86"/>
      <c r="AF2208" s="88"/>
      <c r="AG2208" s="87"/>
      <c r="AN2208" s="86"/>
      <c r="AO2208" s="86"/>
      <c r="AP2208" s="86"/>
      <c r="AQ2208" s="86"/>
      <c r="AR2208" s="86"/>
      <c r="AS2208" s="86"/>
      <c r="AT2208" s="86"/>
      <c r="AU2208" s="86"/>
    </row>
    <row r="2209" spans="27:47" x14ac:dyDescent="0.2">
      <c r="AA2209" s="86"/>
      <c r="AB2209" s="86"/>
      <c r="AC2209" s="86"/>
      <c r="AD2209" s="86"/>
      <c r="AE2209" s="86"/>
      <c r="AF2209" s="88"/>
      <c r="AG2209" s="87"/>
      <c r="AN2209" s="86"/>
      <c r="AO2209" s="86"/>
      <c r="AP2209" s="86"/>
      <c r="AQ2209" s="86"/>
      <c r="AR2209" s="86"/>
      <c r="AS2209" s="86"/>
      <c r="AT2209" s="86"/>
      <c r="AU2209" s="86"/>
    </row>
    <row r="2210" spans="27:47" x14ac:dyDescent="0.2">
      <c r="AA2210" s="86"/>
      <c r="AB2210" s="86"/>
      <c r="AC2210" s="86"/>
      <c r="AD2210" s="86"/>
      <c r="AE2210" s="86"/>
      <c r="AF2210" s="88"/>
      <c r="AG2210" s="87"/>
      <c r="AN2210" s="86"/>
      <c r="AO2210" s="86"/>
      <c r="AP2210" s="86"/>
      <c r="AQ2210" s="86"/>
      <c r="AR2210" s="86"/>
      <c r="AS2210" s="86"/>
      <c r="AT2210" s="86"/>
      <c r="AU2210" s="86"/>
    </row>
    <row r="2211" spans="27:47" x14ac:dyDescent="0.2">
      <c r="AA2211" s="86"/>
      <c r="AB2211" s="86"/>
      <c r="AC2211" s="86"/>
      <c r="AD2211" s="86"/>
      <c r="AE2211" s="86"/>
      <c r="AF2211" s="88"/>
      <c r="AG2211" s="87"/>
      <c r="AN2211" s="86"/>
      <c r="AO2211" s="86"/>
      <c r="AP2211" s="86"/>
      <c r="AQ2211" s="86"/>
      <c r="AR2211" s="86"/>
      <c r="AS2211" s="86"/>
      <c r="AT2211" s="86"/>
      <c r="AU2211" s="86"/>
    </row>
    <row r="2212" spans="27:47" x14ac:dyDescent="0.2">
      <c r="AA2212" s="86"/>
      <c r="AB2212" s="86"/>
      <c r="AC2212" s="86"/>
      <c r="AD2212" s="86"/>
      <c r="AE2212" s="86"/>
      <c r="AF2212" s="88"/>
      <c r="AG2212" s="87"/>
      <c r="AN2212" s="86"/>
      <c r="AO2212" s="86"/>
      <c r="AP2212" s="86"/>
      <c r="AQ2212" s="86"/>
      <c r="AR2212" s="86"/>
      <c r="AS2212" s="86"/>
      <c r="AT2212" s="86"/>
      <c r="AU2212" s="86"/>
    </row>
    <row r="2213" spans="27:47" x14ac:dyDescent="0.2">
      <c r="AA2213" s="86"/>
      <c r="AB2213" s="86"/>
      <c r="AC2213" s="86"/>
      <c r="AD2213" s="86"/>
      <c r="AE2213" s="86"/>
      <c r="AF2213" s="88"/>
      <c r="AG2213" s="87"/>
      <c r="AN2213" s="86"/>
      <c r="AO2213" s="86"/>
      <c r="AP2213" s="86"/>
      <c r="AQ2213" s="86"/>
      <c r="AR2213" s="86"/>
      <c r="AS2213" s="86"/>
      <c r="AT2213" s="86"/>
      <c r="AU2213" s="86"/>
    </row>
    <row r="2214" spans="27:47" x14ac:dyDescent="0.2">
      <c r="AA2214" s="86"/>
      <c r="AB2214" s="86"/>
      <c r="AC2214" s="86"/>
      <c r="AD2214" s="86"/>
      <c r="AE2214" s="86"/>
      <c r="AF2214" s="88"/>
      <c r="AG2214" s="87"/>
      <c r="AN2214" s="86"/>
      <c r="AO2214" s="86"/>
      <c r="AP2214" s="86"/>
      <c r="AQ2214" s="86"/>
      <c r="AR2214" s="86"/>
      <c r="AS2214" s="86"/>
      <c r="AT2214" s="86"/>
      <c r="AU2214" s="86"/>
    </row>
    <row r="2215" spans="27:47" x14ac:dyDescent="0.2">
      <c r="AA2215" s="86"/>
      <c r="AB2215" s="86"/>
      <c r="AC2215" s="86"/>
      <c r="AD2215" s="86"/>
      <c r="AE2215" s="86"/>
      <c r="AF2215" s="88"/>
      <c r="AG2215" s="87"/>
      <c r="AN2215" s="86"/>
      <c r="AO2215" s="86"/>
      <c r="AP2215" s="86"/>
      <c r="AQ2215" s="86"/>
      <c r="AR2215" s="86"/>
      <c r="AS2215" s="86"/>
      <c r="AT2215" s="86"/>
      <c r="AU2215" s="86"/>
    </row>
    <row r="2216" spans="27:47" x14ac:dyDescent="0.2">
      <c r="AA2216" s="86"/>
      <c r="AB2216" s="86"/>
      <c r="AC2216" s="86"/>
      <c r="AD2216" s="86"/>
      <c r="AE2216" s="86"/>
      <c r="AF2216" s="88"/>
      <c r="AG2216" s="87"/>
      <c r="AN2216" s="86"/>
      <c r="AO2216" s="86"/>
      <c r="AP2216" s="86"/>
      <c r="AQ2216" s="86"/>
      <c r="AR2216" s="86"/>
      <c r="AS2216" s="86"/>
      <c r="AT2216" s="86"/>
      <c r="AU2216" s="86"/>
    </row>
    <row r="2217" spans="27:47" x14ac:dyDescent="0.2">
      <c r="AA2217" s="86"/>
      <c r="AB2217" s="86"/>
      <c r="AC2217" s="86"/>
      <c r="AD2217" s="86"/>
      <c r="AE2217" s="86"/>
      <c r="AF2217" s="88"/>
      <c r="AG2217" s="87"/>
      <c r="AN2217" s="86"/>
      <c r="AO2217" s="86"/>
      <c r="AP2217" s="86"/>
      <c r="AQ2217" s="86"/>
      <c r="AR2217" s="86"/>
      <c r="AS2217" s="86"/>
      <c r="AT2217" s="86"/>
      <c r="AU2217" s="86"/>
    </row>
    <row r="2218" spans="27:47" x14ac:dyDescent="0.2">
      <c r="AA2218" s="86"/>
      <c r="AB2218" s="86"/>
      <c r="AC2218" s="86"/>
      <c r="AD2218" s="86"/>
      <c r="AE2218" s="86"/>
      <c r="AF2218" s="88"/>
      <c r="AG2218" s="87"/>
      <c r="AN2218" s="86"/>
      <c r="AO2218" s="86"/>
      <c r="AP2218" s="86"/>
      <c r="AQ2218" s="86"/>
      <c r="AR2218" s="86"/>
      <c r="AS2218" s="86"/>
      <c r="AT2218" s="86"/>
      <c r="AU2218" s="86"/>
    </row>
    <row r="2219" spans="27:47" x14ac:dyDescent="0.2">
      <c r="AA2219" s="86"/>
      <c r="AB2219" s="86"/>
      <c r="AC2219" s="86"/>
      <c r="AD2219" s="86"/>
      <c r="AE2219" s="86"/>
      <c r="AF2219" s="88"/>
      <c r="AG2219" s="87"/>
      <c r="AN2219" s="86"/>
      <c r="AO2219" s="86"/>
      <c r="AP2219" s="86"/>
      <c r="AQ2219" s="86"/>
      <c r="AR2219" s="86"/>
      <c r="AS2219" s="86"/>
      <c r="AT2219" s="86"/>
      <c r="AU2219" s="86"/>
    </row>
    <row r="2220" spans="27:47" x14ac:dyDescent="0.2">
      <c r="AA2220" s="86"/>
      <c r="AB2220" s="86"/>
      <c r="AC2220" s="86"/>
      <c r="AD2220" s="86"/>
      <c r="AE2220" s="86"/>
      <c r="AF2220" s="88"/>
      <c r="AG2220" s="87"/>
      <c r="AN2220" s="86"/>
      <c r="AO2220" s="86"/>
      <c r="AP2220" s="86"/>
      <c r="AQ2220" s="86"/>
      <c r="AR2220" s="86"/>
      <c r="AS2220" s="86"/>
      <c r="AT2220" s="86"/>
      <c r="AU2220" s="86"/>
    </row>
    <row r="2221" spans="27:47" x14ac:dyDescent="0.2">
      <c r="AA2221" s="86"/>
      <c r="AB2221" s="86"/>
      <c r="AC2221" s="86"/>
      <c r="AD2221" s="86"/>
      <c r="AE2221" s="86"/>
      <c r="AF2221" s="88"/>
      <c r="AG2221" s="87"/>
      <c r="AN2221" s="86"/>
      <c r="AO2221" s="86"/>
      <c r="AP2221" s="86"/>
      <c r="AQ2221" s="86"/>
      <c r="AR2221" s="86"/>
      <c r="AS2221" s="86"/>
      <c r="AT2221" s="86"/>
      <c r="AU2221" s="86"/>
    </row>
    <row r="2222" spans="27:47" x14ac:dyDescent="0.2">
      <c r="AA2222" s="86"/>
      <c r="AB2222" s="86"/>
      <c r="AC2222" s="86"/>
      <c r="AD2222" s="86"/>
      <c r="AE2222" s="86"/>
      <c r="AF2222" s="88"/>
      <c r="AG2222" s="87"/>
      <c r="AN2222" s="86"/>
      <c r="AO2222" s="86"/>
      <c r="AP2222" s="86"/>
      <c r="AQ2222" s="86"/>
      <c r="AR2222" s="86"/>
      <c r="AS2222" s="86"/>
      <c r="AT2222" s="86"/>
      <c r="AU2222" s="86"/>
    </row>
    <row r="2223" spans="27:47" x14ac:dyDescent="0.2">
      <c r="AA2223" s="86"/>
      <c r="AB2223" s="86"/>
      <c r="AC2223" s="86"/>
      <c r="AD2223" s="86"/>
      <c r="AE2223" s="86"/>
      <c r="AF2223" s="88"/>
      <c r="AG2223" s="87"/>
      <c r="AN2223" s="86"/>
      <c r="AO2223" s="86"/>
      <c r="AP2223" s="86"/>
      <c r="AQ2223" s="86"/>
      <c r="AR2223" s="86"/>
      <c r="AS2223" s="86"/>
      <c r="AT2223" s="86"/>
      <c r="AU2223" s="86"/>
    </row>
    <row r="2224" spans="27:47" x14ac:dyDescent="0.2">
      <c r="AA2224" s="86"/>
      <c r="AB2224" s="86"/>
      <c r="AC2224" s="86"/>
      <c r="AD2224" s="86"/>
      <c r="AE2224" s="86"/>
      <c r="AF2224" s="88"/>
      <c r="AG2224" s="87"/>
      <c r="AN2224" s="86"/>
      <c r="AO2224" s="86"/>
      <c r="AP2224" s="86"/>
      <c r="AQ2224" s="86"/>
      <c r="AR2224" s="86"/>
      <c r="AS2224" s="86"/>
      <c r="AT2224" s="86"/>
      <c r="AU2224" s="86"/>
    </row>
    <row r="2225" spans="27:47" x14ac:dyDescent="0.2">
      <c r="AA2225" s="86"/>
      <c r="AB2225" s="86"/>
      <c r="AC2225" s="86"/>
      <c r="AD2225" s="86"/>
      <c r="AE2225" s="86"/>
      <c r="AF2225" s="88"/>
      <c r="AG2225" s="87"/>
      <c r="AN2225" s="86"/>
      <c r="AO2225" s="86"/>
      <c r="AP2225" s="86"/>
      <c r="AQ2225" s="86"/>
      <c r="AR2225" s="86"/>
      <c r="AS2225" s="86"/>
      <c r="AT2225" s="86"/>
      <c r="AU2225" s="86"/>
    </row>
    <row r="2226" spans="27:47" x14ac:dyDescent="0.2">
      <c r="AA2226" s="86"/>
      <c r="AB2226" s="86"/>
      <c r="AC2226" s="86"/>
      <c r="AD2226" s="86"/>
      <c r="AE2226" s="86"/>
      <c r="AF2226" s="88"/>
      <c r="AG2226" s="87"/>
      <c r="AN2226" s="86"/>
      <c r="AO2226" s="86"/>
      <c r="AP2226" s="86"/>
      <c r="AQ2226" s="86"/>
      <c r="AR2226" s="86"/>
      <c r="AS2226" s="86"/>
      <c r="AT2226" s="86"/>
      <c r="AU2226" s="86"/>
    </row>
    <row r="2227" spans="27:47" x14ac:dyDescent="0.2">
      <c r="AA2227" s="86"/>
      <c r="AB2227" s="86"/>
      <c r="AC2227" s="86"/>
      <c r="AD2227" s="86"/>
      <c r="AE2227" s="86"/>
      <c r="AF2227" s="88"/>
      <c r="AG2227" s="87"/>
      <c r="AN2227" s="86"/>
      <c r="AO2227" s="86"/>
      <c r="AP2227" s="86"/>
      <c r="AQ2227" s="86"/>
      <c r="AR2227" s="86"/>
      <c r="AS2227" s="86"/>
      <c r="AT2227" s="86"/>
      <c r="AU2227" s="86"/>
    </row>
    <row r="2228" spans="27:47" x14ac:dyDescent="0.2">
      <c r="AA2228" s="86"/>
      <c r="AB2228" s="86"/>
      <c r="AC2228" s="86"/>
      <c r="AD2228" s="86"/>
      <c r="AE2228" s="86"/>
      <c r="AF2228" s="88"/>
      <c r="AG2228" s="87"/>
      <c r="AN2228" s="86"/>
      <c r="AO2228" s="86"/>
      <c r="AP2228" s="86"/>
      <c r="AQ2228" s="86"/>
      <c r="AR2228" s="86"/>
      <c r="AS2228" s="86"/>
      <c r="AT2228" s="86"/>
      <c r="AU2228" s="86"/>
    </row>
    <row r="2229" spans="27:47" x14ac:dyDescent="0.2">
      <c r="AA2229" s="86"/>
      <c r="AB2229" s="86"/>
      <c r="AC2229" s="86"/>
      <c r="AD2229" s="86"/>
      <c r="AE2229" s="86"/>
      <c r="AF2229" s="88"/>
      <c r="AG2229" s="87"/>
      <c r="AN2229" s="86"/>
      <c r="AO2229" s="86"/>
      <c r="AP2229" s="86"/>
      <c r="AQ2229" s="86"/>
      <c r="AR2229" s="86"/>
      <c r="AS2229" s="86"/>
      <c r="AT2229" s="86"/>
      <c r="AU2229" s="86"/>
    </row>
    <row r="2230" spans="27:47" x14ac:dyDescent="0.2">
      <c r="AA2230" s="86"/>
      <c r="AB2230" s="86"/>
      <c r="AC2230" s="86"/>
      <c r="AD2230" s="86"/>
      <c r="AE2230" s="86"/>
      <c r="AF2230" s="88"/>
      <c r="AG2230" s="87"/>
      <c r="AN2230" s="86"/>
      <c r="AO2230" s="86"/>
      <c r="AP2230" s="86"/>
      <c r="AQ2230" s="86"/>
      <c r="AR2230" s="86"/>
      <c r="AS2230" s="86"/>
      <c r="AT2230" s="86"/>
      <c r="AU2230" s="86"/>
    </row>
    <row r="2231" spans="27:47" x14ac:dyDescent="0.2">
      <c r="AA2231" s="86"/>
      <c r="AB2231" s="86"/>
      <c r="AC2231" s="86"/>
      <c r="AD2231" s="86"/>
      <c r="AE2231" s="86"/>
      <c r="AF2231" s="88"/>
      <c r="AG2231" s="87"/>
      <c r="AN2231" s="86"/>
      <c r="AO2231" s="86"/>
      <c r="AP2231" s="86"/>
      <c r="AQ2231" s="86"/>
      <c r="AR2231" s="86"/>
      <c r="AS2231" s="86"/>
      <c r="AT2231" s="86"/>
      <c r="AU2231" s="86"/>
    </row>
    <row r="2232" spans="27:47" x14ac:dyDescent="0.2">
      <c r="AA2232" s="86"/>
      <c r="AB2232" s="86"/>
      <c r="AC2232" s="86"/>
      <c r="AD2232" s="86"/>
      <c r="AE2232" s="86"/>
      <c r="AF2232" s="88"/>
      <c r="AG2232" s="87"/>
      <c r="AN2232" s="86"/>
      <c r="AO2232" s="86"/>
      <c r="AP2232" s="86"/>
      <c r="AQ2232" s="86"/>
      <c r="AR2232" s="86"/>
      <c r="AS2232" s="86"/>
      <c r="AT2232" s="86"/>
      <c r="AU2232" s="86"/>
    </row>
    <row r="2233" spans="27:47" x14ac:dyDescent="0.2">
      <c r="AA2233" s="86"/>
      <c r="AB2233" s="86"/>
      <c r="AC2233" s="86"/>
      <c r="AD2233" s="86"/>
      <c r="AE2233" s="86"/>
      <c r="AF2233" s="88"/>
      <c r="AG2233" s="87"/>
      <c r="AN2233" s="86"/>
      <c r="AO2233" s="86"/>
      <c r="AP2233" s="86"/>
      <c r="AQ2233" s="86"/>
      <c r="AR2233" s="86"/>
      <c r="AS2233" s="86"/>
      <c r="AT2233" s="86"/>
      <c r="AU2233" s="86"/>
    </row>
    <row r="2234" spans="27:47" x14ac:dyDescent="0.2">
      <c r="AA2234" s="86"/>
      <c r="AB2234" s="86"/>
      <c r="AC2234" s="86"/>
      <c r="AD2234" s="86"/>
      <c r="AE2234" s="86"/>
      <c r="AF2234" s="88"/>
      <c r="AG2234" s="87"/>
      <c r="AN2234" s="86"/>
      <c r="AO2234" s="86"/>
      <c r="AP2234" s="86"/>
      <c r="AQ2234" s="86"/>
      <c r="AR2234" s="86"/>
      <c r="AS2234" s="86"/>
      <c r="AT2234" s="86"/>
      <c r="AU2234" s="86"/>
    </row>
    <row r="2235" spans="27:47" x14ac:dyDescent="0.2">
      <c r="AA2235" s="86"/>
      <c r="AB2235" s="86"/>
      <c r="AC2235" s="86"/>
      <c r="AD2235" s="86"/>
      <c r="AE2235" s="86"/>
      <c r="AF2235" s="88"/>
      <c r="AG2235" s="87"/>
      <c r="AN2235" s="86"/>
      <c r="AO2235" s="86"/>
      <c r="AP2235" s="86"/>
      <c r="AQ2235" s="86"/>
      <c r="AR2235" s="86"/>
      <c r="AS2235" s="86"/>
      <c r="AT2235" s="86"/>
      <c r="AU2235" s="86"/>
    </row>
    <row r="2236" spans="27:47" x14ac:dyDescent="0.2">
      <c r="AA2236" s="86"/>
      <c r="AB2236" s="86"/>
      <c r="AC2236" s="86"/>
      <c r="AD2236" s="86"/>
      <c r="AE2236" s="86"/>
      <c r="AF2236" s="88"/>
      <c r="AG2236" s="87"/>
      <c r="AN2236" s="86"/>
      <c r="AO2236" s="86"/>
      <c r="AP2236" s="86"/>
      <c r="AQ2236" s="86"/>
      <c r="AR2236" s="86"/>
      <c r="AS2236" s="86"/>
      <c r="AT2236" s="86"/>
      <c r="AU2236" s="86"/>
    </row>
    <row r="2237" spans="27:47" x14ac:dyDescent="0.2">
      <c r="AA2237" s="86"/>
      <c r="AB2237" s="86"/>
      <c r="AC2237" s="86"/>
      <c r="AD2237" s="86"/>
      <c r="AE2237" s="86"/>
      <c r="AF2237" s="88"/>
      <c r="AG2237" s="87"/>
      <c r="AN2237" s="86"/>
      <c r="AO2237" s="86"/>
      <c r="AP2237" s="86"/>
      <c r="AQ2237" s="86"/>
      <c r="AR2237" s="86"/>
      <c r="AS2237" s="86"/>
      <c r="AT2237" s="86"/>
      <c r="AU2237" s="86"/>
    </row>
    <row r="2238" spans="27:47" x14ac:dyDescent="0.2">
      <c r="AA2238" s="86"/>
      <c r="AB2238" s="86"/>
      <c r="AC2238" s="86"/>
      <c r="AD2238" s="86"/>
      <c r="AE2238" s="86"/>
      <c r="AF2238" s="88"/>
      <c r="AG2238" s="87"/>
      <c r="AN2238" s="86"/>
      <c r="AO2238" s="86"/>
      <c r="AP2238" s="86"/>
      <c r="AQ2238" s="86"/>
      <c r="AR2238" s="86"/>
      <c r="AS2238" s="86"/>
      <c r="AT2238" s="86"/>
      <c r="AU2238" s="86"/>
    </row>
    <row r="2239" spans="27:47" x14ac:dyDescent="0.2">
      <c r="AA2239" s="86"/>
      <c r="AB2239" s="86"/>
      <c r="AC2239" s="86"/>
      <c r="AD2239" s="86"/>
      <c r="AE2239" s="86"/>
      <c r="AF2239" s="88"/>
      <c r="AG2239" s="87"/>
      <c r="AN2239" s="86"/>
      <c r="AO2239" s="86"/>
      <c r="AP2239" s="86"/>
      <c r="AQ2239" s="86"/>
      <c r="AR2239" s="86"/>
      <c r="AS2239" s="86"/>
      <c r="AT2239" s="86"/>
      <c r="AU2239" s="86"/>
    </row>
    <row r="2240" spans="27:47" x14ac:dyDescent="0.2">
      <c r="AA2240" s="86"/>
      <c r="AB2240" s="86"/>
      <c r="AC2240" s="86"/>
      <c r="AD2240" s="86"/>
      <c r="AE2240" s="86"/>
      <c r="AF2240" s="88"/>
      <c r="AG2240" s="87"/>
      <c r="AN2240" s="86"/>
      <c r="AO2240" s="86"/>
      <c r="AP2240" s="86"/>
      <c r="AQ2240" s="86"/>
      <c r="AR2240" s="86"/>
      <c r="AS2240" s="86"/>
      <c r="AT2240" s="86"/>
      <c r="AU2240" s="86"/>
    </row>
    <row r="2241" spans="27:47" x14ac:dyDescent="0.2">
      <c r="AA2241" s="86"/>
      <c r="AB2241" s="86"/>
      <c r="AC2241" s="86"/>
      <c r="AD2241" s="86"/>
      <c r="AE2241" s="86"/>
      <c r="AF2241" s="88"/>
      <c r="AG2241" s="87"/>
      <c r="AN2241" s="86"/>
      <c r="AO2241" s="86"/>
      <c r="AP2241" s="86"/>
      <c r="AQ2241" s="86"/>
      <c r="AR2241" s="86"/>
      <c r="AS2241" s="86"/>
      <c r="AT2241" s="86"/>
      <c r="AU2241" s="86"/>
    </row>
    <row r="2242" spans="27:47" x14ac:dyDescent="0.2">
      <c r="AA2242" s="86"/>
      <c r="AB2242" s="86"/>
      <c r="AC2242" s="86"/>
      <c r="AD2242" s="86"/>
      <c r="AE2242" s="86"/>
      <c r="AF2242" s="88"/>
      <c r="AG2242" s="87"/>
      <c r="AN2242" s="86"/>
      <c r="AO2242" s="86"/>
      <c r="AP2242" s="86"/>
      <c r="AQ2242" s="86"/>
      <c r="AR2242" s="86"/>
      <c r="AS2242" s="86"/>
      <c r="AT2242" s="86"/>
      <c r="AU2242" s="86"/>
    </row>
    <row r="2243" spans="27:47" x14ac:dyDescent="0.2">
      <c r="AA2243" s="86"/>
      <c r="AB2243" s="86"/>
      <c r="AC2243" s="86"/>
      <c r="AD2243" s="86"/>
      <c r="AE2243" s="86"/>
      <c r="AF2243" s="88"/>
      <c r="AG2243" s="87"/>
      <c r="AN2243" s="86"/>
      <c r="AO2243" s="86"/>
      <c r="AP2243" s="86"/>
      <c r="AQ2243" s="86"/>
      <c r="AR2243" s="86"/>
      <c r="AS2243" s="86"/>
      <c r="AT2243" s="86"/>
      <c r="AU2243" s="86"/>
    </row>
    <row r="2244" spans="27:47" x14ac:dyDescent="0.2">
      <c r="AA2244" s="86"/>
      <c r="AB2244" s="86"/>
      <c r="AC2244" s="86"/>
      <c r="AD2244" s="86"/>
      <c r="AE2244" s="86"/>
      <c r="AF2244" s="88"/>
      <c r="AG2244" s="87"/>
      <c r="AN2244" s="86"/>
      <c r="AO2244" s="86"/>
      <c r="AP2244" s="86"/>
      <c r="AQ2244" s="86"/>
      <c r="AR2244" s="86"/>
      <c r="AS2244" s="86"/>
      <c r="AT2244" s="86"/>
      <c r="AU2244" s="86"/>
    </row>
    <row r="2245" spans="27:47" x14ac:dyDescent="0.2">
      <c r="AA2245" s="86"/>
      <c r="AB2245" s="86"/>
      <c r="AC2245" s="86"/>
      <c r="AD2245" s="86"/>
      <c r="AE2245" s="86"/>
      <c r="AF2245" s="88"/>
      <c r="AG2245" s="87"/>
      <c r="AN2245" s="86"/>
      <c r="AO2245" s="86"/>
      <c r="AP2245" s="86"/>
      <c r="AQ2245" s="86"/>
      <c r="AR2245" s="86"/>
      <c r="AS2245" s="86"/>
      <c r="AT2245" s="86"/>
      <c r="AU2245" s="86"/>
    </row>
    <row r="2246" spans="27:47" x14ac:dyDescent="0.2">
      <c r="AA2246" s="86"/>
      <c r="AB2246" s="86"/>
      <c r="AC2246" s="86"/>
      <c r="AD2246" s="86"/>
      <c r="AE2246" s="86"/>
      <c r="AF2246" s="88"/>
      <c r="AG2246" s="87"/>
      <c r="AN2246" s="86"/>
      <c r="AO2246" s="86"/>
      <c r="AP2246" s="86"/>
      <c r="AQ2246" s="86"/>
      <c r="AR2246" s="86"/>
      <c r="AS2246" s="86"/>
      <c r="AT2246" s="86"/>
      <c r="AU2246" s="86"/>
    </row>
    <row r="2247" spans="27:47" x14ac:dyDescent="0.2">
      <c r="AA2247" s="86"/>
      <c r="AB2247" s="86"/>
      <c r="AC2247" s="86"/>
      <c r="AD2247" s="86"/>
      <c r="AE2247" s="86"/>
      <c r="AF2247" s="88"/>
      <c r="AG2247" s="87"/>
      <c r="AN2247" s="86"/>
      <c r="AO2247" s="86"/>
      <c r="AP2247" s="86"/>
      <c r="AQ2247" s="86"/>
      <c r="AR2247" s="86"/>
      <c r="AS2247" s="86"/>
      <c r="AT2247" s="86"/>
      <c r="AU2247" s="86"/>
    </row>
    <row r="2248" spans="27:47" x14ac:dyDescent="0.2">
      <c r="AA2248" s="86"/>
      <c r="AB2248" s="86"/>
      <c r="AC2248" s="86"/>
      <c r="AD2248" s="86"/>
      <c r="AE2248" s="86"/>
      <c r="AF2248" s="88"/>
      <c r="AG2248" s="87"/>
      <c r="AN2248" s="86"/>
      <c r="AO2248" s="86"/>
      <c r="AP2248" s="86"/>
      <c r="AQ2248" s="86"/>
      <c r="AR2248" s="86"/>
      <c r="AS2248" s="86"/>
      <c r="AT2248" s="86"/>
      <c r="AU2248" s="86"/>
    </row>
    <row r="2249" spans="27:47" x14ac:dyDescent="0.2">
      <c r="AA2249" s="86"/>
      <c r="AB2249" s="86"/>
      <c r="AC2249" s="86"/>
      <c r="AD2249" s="86"/>
      <c r="AE2249" s="86"/>
      <c r="AF2249" s="88"/>
      <c r="AG2249" s="87"/>
      <c r="AN2249" s="86"/>
      <c r="AO2249" s="86"/>
      <c r="AP2249" s="86"/>
      <c r="AQ2249" s="86"/>
      <c r="AR2249" s="86"/>
      <c r="AS2249" s="86"/>
      <c r="AT2249" s="86"/>
      <c r="AU2249" s="86"/>
    </row>
    <row r="2250" spans="27:47" x14ac:dyDescent="0.2">
      <c r="AA2250" s="86"/>
      <c r="AB2250" s="86"/>
      <c r="AC2250" s="86"/>
      <c r="AD2250" s="86"/>
      <c r="AE2250" s="86"/>
      <c r="AF2250" s="88"/>
      <c r="AG2250" s="87"/>
      <c r="AN2250" s="86"/>
      <c r="AO2250" s="86"/>
      <c r="AP2250" s="86"/>
      <c r="AQ2250" s="86"/>
      <c r="AR2250" s="86"/>
      <c r="AS2250" s="86"/>
      <c r="AT2250" s="86"/>
      <c r="AU2250" s="86"/>
    </row>
    <row r="2251" spans="27:47" x14ac:dyDescent="0.2">
      <c r="AA2251" s="86"/>
      <c r="AB2251" s="86"/>
      <c r="AC2251" s="86"/>
      <c r="AD2251" s="86"/>
      <c r="AE2251" s="86"/>
      <c r="AF2251" s="88"/>
      <c r="AG2251" s="87"/>
      <c r="AN2251" s="86"/>
      <c r="AO2251" s="86"/>
      <c r="AP2251" s="86"/>
      <c r="AQ2251" s="86"/>
      <c r="AR2251" s="86"/>
      <c r="AS2251" s="86"/>
      <c r="AT2251" s="86"/>
      <c r="AU2251" s="86"/>
    </row>
    <row r="2252" spans="27:47" x14ac:dyDescent="0.2">
      <c r="AA2252" s="86"/>
      <c r="AB2252" s="86"/>
      <c r="AC2252" s="86"/>
      <c r="AD2252" s="86"/>
      <c r="AE2252" s="86"/>
      <c r="AF2252" s="88"/>
      <c r="AG2252" s="87"/>
      <c r="AN2252" s="86"/>
      <c r="AO2252" s="86"/>
      <c r="AP2252" s="86"/>
      <c r="AQ2252" s="86"/>
      <c r="AR2252" s="86"/>
      <c r="AS2252" s="86"/>
      <c r="AT2252" s="86"/>
      <c r="AU2252" s="86"/>
    </row>
    <row r="2253" spans="27:47" x14ac:dyDescent="0.2">
      <c r="AA2253" s="86"/>
      <c r="AB2253" s="86"/>
      <c r="AC2253" s="86"/>
      <c r="AD2253" s="86"/>
      <c r="AE2253" s="86"/>
      <c r="AF2253" s="88"/>
      <c r="AG2253" s="87"/>
      <c r="AN2253" s="86"/>
      <c r="AO2253" s="86"/>
      <c r="AP2253" s="86"/>
      <c r="AQ2253" s="86"/>
      <c r="AR2253" s="86"/>
      <c r="AS2253" s="86"/>
      <c r="AT2253" s="86"/>
      <c r="AU2253" s="86"/>
    </row>
    <row r="2254" spans="27:47" x14ac:dyDescent="0.2">
      <c r="AA2254" s="86"/>
      <c r="AB2254" s="86"/>
      <c r="AC2254" s="86"/>
      <c r="AD2254" s="86"/>
      <c r="AE2254" s="86"/>
      <c r="AF2254" s="88"/>
      <c r="AG2254" s="87"/>
      <c r="AN2254" s="86"/>
      <c r="AO2254" s="86"/>
      <c r="AP2254" s="86"/>
      <c r="AQ2254" s="86"/>
      <c r="AR2254" s="86"/>
      <c r="AS2254" s="86"/>
      <c r="AT2254" s="86"/>
      <c r="AU2254" s="86"/>
    </row>
    <row r="2255" spans="27:47" x14ac:dyDescent="0.2">
      <c r="AA2255" s="86"/>
      <c r="AB2255" s="86"/>
      <c r="AC2255" s="86"/>
      <c r="AD2255" s="86"/>
      <c r="AE2255" s="86"/>
      <c r="AF2255" s="88"/>
      <c r="AG2255" s="87"/>
      <c r="AN2255" s="86"/>
      <c r="AO2255" s="86"/>
      <c r="AP2255" s="86"/>
      <c r="AQ2255" s="86"/>
      <c r="AR2255" s="86"/>
      <c r="AS2255" s="86"/>
      <c r="AT2255" s="86"/>
      <c r="AU2255" s="86"/>
    </row>
    <row r="2256" spans="27:47" x14ac:dyDescent="0.2">
      <c r="AA2256" s="86"/>
      <c r="AB2256" s="86"/>
      <c r="AC2256" s="86"/>
      <c r="AD2256" s="86"/>
      <c r="AE2256" s="86"/>
      <c r="AF2256" s="88"/>
      <c r="AG2256" s="87"/>
      <c r="AN2256" s="86"/>
      <c r="AO2256" s="86"/>
      <c r="AP2256" s="86"/>
      <c r="AQ2256" s="86"/>
      <c r="AR2256" s="86"/>
      <c r="AS2256" s="86"/>
      <c r="AT2256" s="86"/>
      <c r="AU2256" s="86"/>
    </row>
    <row r="2257" spans="27:47" x14ac:dyDescent="0.2">
      <c r="AA2257" s="86"/>
      <c r="AB2257" s="86"/>
      <c r="AC2257" s="86"/>
      <c r="AD2257" s="86"/>
      <c r="AE2257" s="86"/>
      <c r="AF2257" s="88"/>
      <c r="AG2257" s="87"/>
      <c r="AN2257" s="86"/>
      <c r="AO2257" s="86"/>
      <c r="AP2257" s="86"/>
      <c r="AQ2257" s="86"/>
      <c r="AR2257" s="86"/>
      <c r="AS2257" s="86"/>
      <c r="AT2257" s="86"/>
      <c r="AU2257" s="86"/>
    </row>
    <row r="2258" spans="27:47" x14ac:dyDescent="0.2">
      <c r="AA2258" s="86"/>
      <c r="AB2258" s="86"/>
      <c r="AC2258" s="86"/>
      <c r="AD2258" s="86"/>
      <c r="AE2258" s="86"/>
      <c r="AF2258" s="88"/>
      <c r="AG2258" s="87"/>
      <c r="AN2258" s="86"/>
      <c r="AO2258" s="86"/>
      <c r="AP2258" s="86"/>
      <c r="AQ2258" s="86"/>
      <c r="AR2258" s="86"/>
      <c r="AS2258" s="86"/>
      <c r="AT2258" s="86"/>
      <c r="AU2258" s="86"/>
    </row>
    <row r="2259" spans="27:47" x14ac:dyDescent="0.2">
      <c r="AA2259" s="86"/>
      <c r="AB2259" s="86"/>
      <c r="AC2259" s="86"/>
      <c r="AD2259" s="86"/>
      <c r="AE2259" s="86"/>
      <c r="AF2259" s="88"/>
      <c r="AG2259" s="87"/>
      <c r="AN2259" s="86"/>
      <c r="AO2259" s="86"/>
      <c r="AP2259" s="86"/>
      <c r="AQ2259" s="86"/>
      <c r="AR2259" s="86"/>
      <c r="AS2259" s="86"/>
      <c r="AT2259" s="86"/>
      <c r="AU2259" s="86"/>
    </row>
    <row r="2260" spans="27:47" x14ac:dyDescent="0.2">
      <c r="AA2260" s="86"/>
      <c r="AB2260" s="86"/>
      <c r="AC2260" s="86"/>
      <c r="AD2260" s="86"/>
      <c r="AE2260" s="86"/>
      <c r="AF2260" s="88"/>
      <c r="AG2260" s="87"/>
      <c r="AN2260" s="86"/>
      <c r="AO2260" s="86"/>
      <c r="AP2260" s="86"/>
      <c r="AQ2260" s="86"/>
      <c r="AR2260" s="86"/>
      <c r="AS2260" s="86"/>
      <c r="AT2260" s="86"/>
      <c r="AU2260" s="86"/>
    </row>
    <row r="2261" spans="27:47" x14ac:dyDescent="0.2">
      <c r="AA2261" s="86"/>
      <c r="AB2261" s="86"/>
      <c r="AC2261" s="86"/>
      <c r="AD2261" s="86"/>
      <c r="AE2261" s="86"/>
      <c r="AF2261" s="88"/>
      <c r="AG2261" s="87"/>
      <c r="AN2261" s="86"/>
      <c r="AO2261" s="86"/>
      <c r="AP2261" s="86"/>
      <c r="AQ2261" s="86"/>
      <c r="AR2261" s="86"/>
      <c r="AS2261" s="86"/>
      <c r="AT2261" s="86"/>
      <c r="AU2261" s="86"/>
    </row>
    <row r="2262" spans="27:47" x14ac:dyDescent="0.2">
      <c r="AA2262" s="86"/>
      <c r="AB2262" s="86"/>
      <c r="AC2262" s="86"/>
      <c r="AD2262" s="86"/>
      <c r="AE2262" s="86"/>
      <c r="AF2262" s="88"/>
      <c r="AG2262" s="87"/>
      <c r="AN2262" s="86"/>
      <c r="AO2262" s="86"/>
      <c r="AP2262" s="86"/>
      <c r="AQ2262" s="86"/>
      <c r="AR2262" s="86"/>
      <c r="AS2262" s="86"/>
      <c r="AT2262" s="86"/>
      <c r="AU2262" s="86"/>
    </row>
    <row r="2263" spans="27:47" x14ac:dyDescent="0.2">
      <c r="AA2263" s="86"/>
      <c r="AB2263" s="86"/>
      <c r="AC2263" s="86"/>
      <c r="AD2263" s="86"/>
      <c r="AE2263" s="86"/>
      <c r="AF2263" s="88"/>
      <c r="AG2263" s="87"/>
      <c r="AN2263" s="86"/>
      <c r="AO2263" s="86"/>
      <c r="AP2263" s="86"/>
      <c r="AQ2263" s="86"/>
      <c r="AR2263" s="86"/>
      <c r="AS2263" s="86"/>
      <c r="AT2263" s="86"/>
      <c r="AU2263" s="86"/>
    </row>
    <row r="2264" spans="27:47" x14ac:dyDescent="0.2">
      <c r="AA2264" s="86"/>
      <c r="AB2264" s="86"/>
      <c r="AC2264" s="86"/>
      <c r="AD2264" s="86"/>
      <c r="AE2264" s="86"/>
      <c r="AF2264" s="88"/>
      <c r="AG2264" s="87"/>
      <c r="AN2264" s="86"/>
      <c r="AO2264" s="86"/>
      <c r="AP2264" s="86"/>
      <c r="AQ2264" s="86"/>
      <c r="AR2264" s="86"/>
      <c r="AS2264" s="86"/>
      <c r="AT2264" s="86"/>
      <c r="AU2264" s="86"/>
    </row>
    <row r="2265" spans="27:47" x14ac:dyDescent="0.2">
      <c r="AA2265" s="86"/>
      <c r="AB2265" s="86"/>
      <c r="AC2265" s="86"/>
      <c r="AD2265" s="86"/>
      <c r="AE2265" s="86"/>
      <c r="AF2265" s="88"/>
      <c r="AG2265" s="87"/>
      <c r="AN2265" s="86"/>
      <c r="AO2265" s="86"/>
      <c r="AP2265" s="86"/>
      <c r="AQ2265" s="86"/>
      <c r="AR2265" s="86"/>
      <c r="AS2265" s="86"/>
      <c r="AT2265" s="86"/>
      <c r="AU2265" s="86"/>
    </row>
    <row r="2266" spans="27:47" x14ac:dyDescent="0.2">
      <c r="AA2266" s="86"/>
      <c r="AB2266" s="86"/>
      <c r="AC2266" s="86"/>
      <c r="AD2266" s="86"/>
      <c r="AE2266" s="86"/>
      <c r="AF2266" s="88"/>
      <c r="AG2266" s="87"/>
      <c r="AN2266" s="86"/>
      <c r="AO2266" s="86"/>
      <c r="AP2266" s="86"/>
      <c r="AQ2266" s="86"/>
      <c r="AR2266" s="86"/>
      <c r="AS2266" s="86"/>
      <c r="AT2266" s="86"/>
      <c r="AU2266" s="86"/>
    </row>
    <row r="2267" spans="27:47" x14ac:dyDescent="0.2">
      <c r="AA2267" s="86"/>
      <c r="AB2267" s="86"/>
      <c r="AC2267" s="86"/>
      <c r="AD2267" s="86"/>
      <c r="AE2267" s="86"/>
      <c r="AF2267" s="88"/>
      <c r="AG2267" s="87"/>
      <c r="AN2267" s="86"/>
      <c r="AO2267" s="86"/>
      <c r="AP2267" s="86"/>
      <c r="AQ2267" s="86"/>
      <c r="AR2267" s="86"/>
      <c r="AS2267" s="86"/>
      <c r="AT2267" s="86"/>
      <c r="AU2267" s="86"/>
    </row>
    <row r="2268" spans="27:47" x14ac:dyDescent="0.2">
      <c r="AA2268" s="86"/>
      <c r="AB2268" s="86"/>
      <c r="AC2268" s="86"/>
      <c r="AD2268" s="86"/>
      <c r="AE2268" s="86"/>
      <c r="AF2268" s="88"/>
      <c r="AG2268" s="87"/>
      <c r="AN2268" s="86"/>
      <c r="AO2268" s="86"/>
      <c r="AP2268" s="86"/>
      <c r="AQ2268" s="86"/>
      <c r="AR2268" s="86"/>
      <c r="AS2268" s="86"/>
      <c r="AT2268" s="86"/>
      <c r="AU2268" s="86"/>
    </row>
    <row r="2269" spans="27:47" x14ac:dyDescent="0.2">
      <c r="AA2269" s="86"/>
      <c r="AB2269" s="86"/>
      <c r="AC2269" s="86"/>
      <c r="AD2269" s="86"/>
      <c r="AE2269" s="86"/>
      <c r="AF2269" s="88"/>
      <c r="AG2269" s="87"/>
      <c r="AN2269" s="86"/>
      <c r="AO2269" s="86"/>
      <c r="AP2269" s="86"/>
      <c r="AQ2269" s="86"/>
      <c r="AR2269" s="86"/>
      <c r="AS2269" s="86"/>
      <c r="AT2269" s="86"/>
      <c r="AU2269" s="86"/>
    </row>
    <row r="2270" spans="27:47" x14ac:dyDescent="0.2">
      <c r="AA2270" s="86"/>
      <c r="AB2270" s="86"/>
      <c r="AC2270" s="86"/>
      <c r="AD2270" s="86"/>
      <c r="AE2270" s="86"/>
      <c r="AF2270" s="88"/>
      <c r="AG2270" s="87"/>
      <c r="AN2270" s="86"/>
      <c r="AO2270" s="86"/>
      <c r="AP2270" s="86"/>
      <c r="AQ2270" s="86"/>
      <c r="AR2270" s="86"/>
      <c r="AS2270" s="86"/>
      <c r="AT2270" s="86"/>
      <c r="AU2270" s="86"/>
    </row>
    <row r="2271" spans="27:47" x14ac:dyDescent="0.2">
      <c r="AA2271" s="86"/>
      <c r="AB2271" s="86"/>
      <c r="AC2271" s="86"/>
      <c r="AD2271" s="86"/>
      <c r="AE2271" s="86"/>
      <c r="AF2271" s="88"/>
      <c r="AG2271" s="87"/>
      <c r="AN2271" s="86"/>
      <c r="AO2271" s="86"/>
      <c r="AP2271" s="86"/>
      <c r="AQ2271" s="86"/>
      <c r="AR2271" s="86"/>
      <c r="AS2271" s="86"/>
      <c r="AT2271" s="86"/>
      <c r="AU2271" s="86"/>
    </row>
    <row r="2272" spans="27:47" x14ac:dyDescent="0.2">
      <c r="AA2272" s="86"/>
      <c r="AB2272" s="86"/>
      <c r="AC2272" s="86"/>
      <c r="AD2272" s="86"/>
      <c r="AE2272" s="86"/>
      <c r="AF2272" s="88"/>
      <c r="AG2272" s="87"/>
      <c r="AN2272" s="86"/>
      <c r="AO2272" s="86"/>
      <c r="AP2272" s="86"/>
      <c r="AQ2272" s="86"/>
      <c r="AR2272" s="86"/>
      <c r="AS2272" s="86"/>
      <c r="AT2272" s="86"/>
      <c r="AU2272" s="86"/>
    </row>
    <row r="2273" spans="27:47" x14ac:dyDescent="0.2">
      <c r="AA2273" s="86"/>
      <c r="AB2273" s="86"/>
      <c r="AC2273" s="86"/>
      <c r="AD2273" s="86"/>
      <c r="AE2273" s="86"/>
      <c r="AF2273" s="88"/>
      <c r="AG2273" s="87"/>
      <c r="AN2273" s="86"/>
      <c r="AO2273" s="86"/>
      <c r="AP2273" s="86"/>
      <c r="AQ2273" s="86"/>
      <c r="AR2273" s="86"/>
      <c r="AS2273" s="86"/>
      <c r="AT2273" s="86"/>
      <c r="AU2273" s="86"/>
    </row>
    <row r="2274" spans="27:47" x14ac:dyDescent="0.2">
      <c r="AA2274" s="86"/>
      <c r="AB2274" s="86"/>
      <c r="AC2274" s="86"/>
      <c r="AD2274" s="86"/>
      <c r="AE2274" s="86"/>
      <c r="AF2274" s="88"/>
      <c r="AG2274" s="87"/>
      <c r="AN2274" s="86"/>
      <c r="AO2274" s="86"/>
      <c r="AP2274" s="86"/>
      <c r="AQ2274" s="86"/>
      <c r="AR2274" s="86"/>
      <c r="AS2274" s="86"/>
      <c r="AT2274" s="86"/>
      <c r="AU2274" s="86"/>
    </row>
    <row r="2275" spans="27:47" x14ac:dyDescent="0.2">
      <c r="AA2275" s="86"/>
      <c r="AB2275" s="86"/>
      <c r="AC2275" s="86"/>
      <c r="AD2275" s="86"/>
      <c r="AE2275" s="86"/>
      <c r="AF2275" s="88"/>
      <c r="AG2275" s="87"/>
      <c r="AN2275" s="86"/>
      <c r="AO2275" s="86"/>
      <c r="AP2275" s="86"/>
      <c r="AQ2275" s="86"/>
      <c r="AR2275" s="86"/>
      <c r="AS2275" s="86"/>
      <c r="AT2275" s="86"/>
      <c r="AU2275" s="86"/>
    </row>
    <row r="2276" spans="27:47" x14ac:dyDescent="0.2">
      <c r="AA2276" s="86"/>
      <c r="AB2276" s="86"/>
      <c r="AC2276" s="86"/>
      <c r="AD2276" s="86"/>
      <c r="AE2276" s="86"/>
      <c r="AF2276" s="88"/>
      <c r="AG2276" s="87"/>
      <c r="AN2276" s="86"/>
      <c r="AO2276" s="86"/>
      <c r="AP2276" s="86"/>
      <c r="AQ2276" s="86"/>
      <c r="AR2276" s="86"/>
      <c r="AS2276" s="86"/>
      <c r="AT2276" s="86"/>
      <c r="AU2276" s="86"/>
    </row>
    <row r="2277" spans="27:47" x14ac:dyDescent="0.2">
      <c r="AA2277" s="86"/>
      <c r="AB2277" s="86"/>
      <c r="AC2277" s="86"/>
      <c r="AD2277" s="86"/>
      <c r="AE2277" s="86"/>
      <c r="AF2277" s="88"/>
      <c r="AG2277" s="87"/>
      <c r="AN2277" s="86"/>
      <c r="AO2277" s="86"/>
      <c r="AP2277" s="86"/>
      <c r="AQ2277" s="86"/>
      <c r="AR2277" s="86"/>
      <c r="AS2277" s="86"/>
      <c r="AT2277" s="86"/>
      <c r="AU2277" s="86"/>
    </row>
    <row r="2278" spans="27:47" x14ac:dyDescent="0.2">
      <c r="AA2278" s="86"/>
      <c r="AB2278" s="86"/>
      <c r="AC2278" s="86"/>
      <c r="AD2278" s="86"/>
      <c r="AE2278" s="86"/>
      <c r="AF2278" s="88"/>
      <c r="AG2278" s="87"/>
      <c r="AN2278" s="86"/>
      <c r="AO2278" s="86"/>
      <c r="AP2278" s="86"/>
      <c r="AQ2278" s="86"/>
      <c r="AR2278" s="86"/>
      <c r="AS2278" s="86"/>
      <c r="AT2278" s="86"/>
      <c r="AU2278" s="86"/>
    </row>
    <row r="2279" spans="27:47" x14ac:dyDescent="0.2">
      <c r="AA2279" s="86"/>
      <c r="AB2279" s="86"/>
      <c r="AC2279" s="86"/>
      <c r="AD2279" s="86"/>
      <c r="AE2279" s="86"/>
      <c r="AF2279" s="88"/>
      <c r="AG2279" s="87"/>
      <c r="AN2279" s="86"/>
      <c r="AO2279" s="86"/>
      <c r="AP2279" s="86"/>
      <c r="AQ2279" s="86"/>
      <c r="AR2279" s="86"/>
      <c r="AS2279" s="86"/>
      <c r="AT2279" s="86"/>
      <c r="AU2279" s="86"/>
    </row>
    <row r="2280" spans="27:47" x14ac:dyDescent="0.2">
      <c r="AA2280" s="86"/>
      <c r="AB2280" s="86"/>
      <c r="AC2280" s="86"/>
      <c r="AD2280" s="86"/>
      <c r="AE2280" s="86"/>
      <c r="AF2280" s="88"/>
      <c r="AG2280" s="87"/>
      <c r="AN2280" s="86"/>
      <c r="AO2280" s="86"/>
      <c r="AP2280" s="86"/>
      <c r="AQ2280" s="86"/>
      <c r="AR2280" s="86"/>
      <c r="AS2280" s="86"/>
      <c r="AT2280" s="86"/>
      <c r="AU2280" s="86"/>
    </row>
    <row r="2281" spans="27:47" x14ac:dyDescent="0.2">
      <c r="AA2281" s="86"/>
      <c r="AB2281" s="86"/>
      <c r="AC2281" s="86"/>
      <c r="AD2281" s="86"/>
      <c r="AE2281" s="86"/>
      <c r="AF2281" s="88"/>
      <c r="AG2281" s="87"/>
      <c r="AN2281" s="86"/>
      <c r="AO2281" s="86"/>
      <c r="AP2281" s="86"/>
      <c r="AQ2281" s="86"/>
      <c r="AR2281" s="86"/>
      <c r="AS2281" s="86"/>
      <c r="AT2281" s="86"/>
      <c r="AU2281" s="86"/>
    </row>
    <row r="2282" spans="27:47" x14ac:dyDescent="0.2">
      <c r="AA2282" s="86"/>
      <c r="AB2282" s="86"/>
      <c r="AC2282" s="86"/>
      <c r="AD2282" s="86"/>
      <c r="AE2282" s="86"/>
      <c r="AF2282" s="88"/>
      <c r="AG2282" s="87"/>
      <c r="AN2282" s="86"/>
      <c r="AO2282" s="86"/>
      <c r="AP2282" s="86"/>
      <c r="AQ2282" s="86"/>
      <c r="AR2282" s="86"/>
      <c r="AS2282" s="86"/>
      <c r="AT2282" s="86"/>
      <c r="AU2282" s="86"/>
    </row>
    <row r="2283" spans="27:47" x14ac:dyDescent="0.2">
      <c r="AA2283" s="86"/>
      <c r="AB2283" s="86"/>
      <c r="AC2283" s="86"/>
      <c r="AD2283" s="86"/>
      <c r="AE2283" s="86"/>
      <c r="AF2283" s="88"/>
      <c r="AG2283" s="87"/>
      <c r="AN2283" s="86"/>
      <c r="AO2283" s="86"/>
      <c r="AP2283" s="86"/>
      <c r="AQ2283" s="86"/>
      <c r="AR2283" s="86"/>
      <c r="AS2283" s="86"/>
      <c r="AT2283" s="86"/>
      <c r="AU2283" s="86"/>
    </row>
    <row r="2284" spans="27:47" x14ac:dyDescent="0.2">
      <c r="AA2284" s="86"/>
      <c r="AB2284" s="86"/>
      <c r="AC2284" s="86"/>
      <c r="AD2284" s="86"/>
      <c r="AE2284" s="86"/>
      <c r="AF2284" s="88"/>
      <c r="AG2284" s="87"/>
      <c r="AN2284" s="86"/>
      <c r="AO2284" s="86"/>
      <c r="AP2284" s="86"/>
      <c r="AQ2284" s="86"/>
      <c r="AR2284" s="86"/>
      <c r="AS2284" s="86"/>
      <c r="AT2284" s="86"/>
      <c r="AU2284" s="86"/>
    </row>
    <row r="2285" spans="27:47" x14ac:dyDescent="0.2">
      <c r="AA2285" s="86"/>
      <c r="AB2285" s="86"/>
      <c r="AC2285" s="86"/>
      <c r="AD2285" s="86"/>
      <c r="AE2285" s="86"/>
      <c r="AF2285" s="88"/>
      <c r="AG2285" s="87"/>
      <c r="AN2285" s="86"/>
      <c r="AO2285" s="86"/>
      <c r="AP2285" s="86"/>
      <c r="AQ2285" s="86"/>
      <c r="AR2285" s="86"/>
      <c r="AS2285" s="86"/>
      <c r="AT2285" s="86"/>
      <c r="AU2285" s="86"/>
    </row>
    <row r="2286" spans="27:47" x14ac:dyDescent="0.2">
      <c r="AA2286" s="86"/>
      <c r="AB2286" s="86"/>
      <c r="AC2286" s="86"/>
      <c r="AD2286" s="86"/>
      <c r="AE2286" s="86"/>
      <c r="AF2286" s="88"/>
      <c r="AG2286" s="87"/>
      <c r="AN2286" s="86"/>
      <c r="AO2286" s="86"/>
      <c r="AP2286" s="86"/>
      <c r="AQ2286" s="86"/>
      <c r="AR2286" s="86"/>
      <c r="AS2286" s="86"/>
      <c r="AT2286" s="86"/>
      <c r="AU2286" s="86"/>
    </row>
    <row r="2287" spans="27:47" x14ac:dyDescent="0.2">
      <c r="AA2287" s="86"/>
      <c r="AB2287" s="86"/>
      <c r="AC2287" s="86"/>
      <c r="AD2287" s="86"/>
      <c r="AE2287" s="86"/>
      <c r="AF2287" s="88"/>
      <c r="AG2287" s="87"/>
      <c r="AN2287" s="86"/>
      <c r="AO2287" s="86"/>
      <c r="AP2287" s="86"/>
      <c r="AQ2287" s="86"/>
      <c r="AR2287" s="86"/>
      <c r="AS2287" s="86"/>
      <c r="AT2287" s="86"/>
      <c r="AU2287" s="86"/>
    </row>
    <row r="2288" spans="27:47" x14ac:dyDescent="0.2">
      <c r="AA2288" s="86"/>
      <c r="AB2288" s="86"/>
      <c r="AC2288" s="86"/>
      <c r="AD2288" s="86"/>
      <c r="AE2288" s="86"/>
      <c r="AF2288" s="88"/>
      <c r="AG2288" s="87"/>
      <c r="AN2288" s="86"/>
      <c r="AO2288" s="86"/>
      <c r="AP2288" s="86"/>
      <c r="AQ2288" s="86"/>
      <c r="AR2288" s="86"/>
      <c r="AS2288" s="86"/>
      <c r="AT2288" s="86"/>
      <c r="AU2288" s="86"/>
    </row>
    <row r="2289" spans="27:47" x14ac:dyDescent="0.2">
      <c r="AA2289" s="86"/>
      <c r="AB2289" s="86"/>
      <c r="AC2289" s="86"/>
      <c r="AD2289" s="86"/>
      <c r="AE2289" s="86"/>
      <c r="AF2289" s="88"/>
      <c r="AG2289" s="87"/>
      <c r="AN2289" s="86"/>
      <c r="AO2289" s="86"/>
      <c r="AP2289" s="86"/>
      <c r="AQ2289" s="86"/>
      <c r="AR2289" s="86"/>
      <c r="AS2289" s="86"/>
      <c r="AT2289" s="86"/>
      <c r="AU2289" s="86"/>
    </row>
    <row r="2290" spans="27:47" x14ac:dyDescent="0.2">
      <c r="AA2290" s="86"/>
      <c r="AB2290" s="86"/>
      <c r="AC2290" s="86"/>
      <c r="AD2290" s="86"/>
      <c r="AE2290" s="86"/>
      <c r="AF2290" s="88"/>
      <c r="AG2290" s="87"/>
      <c r="AN2290" s="86"/>
      <c r="AO2290" s="86"/>
      <c r="AP2290" s="86"/>
      <c r="AQ2290" s="86"/>
      <c r="AR2290" s="86"/>
      <c r="AS2290" s="86"/>
      <c r="AT2290" s="86"/>
      <c r="AU2290" s="86"/>
    </row>
    <row r="2291" spans="27:47" x14ac:dyDescent="0.2">
      <c r="AA2291" s="86"/>
      <c r="AB2291" s="86"/>
      <c r="AC2291" s="86"/>
      <c r="AD2291" s="86"/>
      <c r="AE2291" s="86"/>
      <c r="AF2291" s="88"/>
      <c r="AG2291" s="87"/>
      <c r="AN2291" s="86"/>
      <c r="AO2291" s="86"/>
      <c r="AP2291" s="86"/>
      <c r="AQ2291" s="86"/>
      <c r="AR2291" s="86"/>
      <c r="AS2291" s="86"/>
      <c r="AT2291" s="86"/>
      <c r="AU2291" s="86"/>
    </row>
    <row r="2292" spans="27:47" x14ac:dyDescent="0.2">
      <c r="AA2292" s="86"/>
      <c r="AB2292" s="86"/>
      <c r="AC2292" s="86"/>
      <c r="AD2292" s="86"/>
      <c r="AE2292" s="86"/>
      <c r="AF2292" s="88"/>
      <c r="AG2292" s="87"/>
      <c r="AN2292" s="86"/>
      <c r="AO2292" s="86"/>
      <c r="AP2292" s="86"/>
      <c r="AQ2292" s="86"/>
      <c r="AR2292" s="86"/>
      <c r="AS2292" s="86"/>
      <c r="AT2292" s="86"/>
      <c r="AU2292" s="86"/>
    </row>
    <row r="2293" spans="27:47" x14ac:dyDescent="0.2">
      <c r="AA2293" s="86"/>
      <c r="AB2293" s="86"/>
      <c r="AC2293" s="86"/>
      <c r="AD2293" s="86"/>
      <c r="AE2293" s="86"/>
      <c r="AF2293" s="88"/>
      <c r="AG2293" s="87"/>
      <c r="AN2293" s="86"/>
      <c r="AO2293" s="86"/>
      <c r="AP2293" s="86"/>
      <c r="AQ2293" s="86"/>
      <c r="AR2293" s="86"/>
      <c r="AS2293" s="86"/>
      <c r="AT2293" s="86"/>
      <c r="AU2293" s="86"/>
    </row>
    <row r="2294" spans="27:47" x14ac:dyDescent="0.2">
      <c r="AA2294" s="86"/>
      <c r="AB2294" s="86"/>
      <c r="AC2294" s="86"/>
      <c r="AD2294" s="86"/>
      <c r="AE2294" s="86"/>
      <c r="AF2294" s="88"/>
      <c r="AG2294" s="87"/>
      <c r="AN2294" s="86"/>
      <c r="AO2294" s="86"/>
      <c r="AP2294" s="86"/>
      <c r="AQ2294" s="86"/>
      <c r="AR2294" s="86"/>
      <c r="AS2294" s="86"/>
      <c r="AT2294" s="86"/>
      <c r="AU2294" s="86"/>
    </row>
    <row r="2295" spans="27:47" x14ac:dyDescent="0.2">
      <c r="AA2295" s="86"/>
      <c r="AB2295" s="86"/>
      <c r="AC2295" s="86"/>
      <c r="AD2295" s="86"/>
      <c r="AE2295" s="86"/>
      <c r="AF2295" s="88"/>
      <c r="AG2295" s="87"/>
      <c r="AN2295" s="86"/>
      <c r="AO2295" s="86"/>
      <c r="AP2295" s="86"/>
      <c r="AQ2295" s="86"/>
      <c r="AR2295" s="86"/>
      <c r="AS2295" s="86"/>
      <c r="AT2295" s="86"/>
      <c r="AU2295" s="86"/>
    </row>
    <row r="2296" spans="27:47" x14ac:dyDescent="0.2">
      <c r="AA2296" s="86"/>
      <c r="AB2296" s="86"/>
      <c r="AC2296" s="86"/>
      <c r="AD2296" s="86"/>
      <c r="AE2296" s="86"/>
      <c r="AF2296" s="88"/>
      <c r="AG2296" s="87"/>
      <c r="AN2296" s="86"/>
      <c r="AO2296" s="86"/>
      <c r="AP2296" s="86"/>
      <c r="AQ2296" s="86"/>
      <c r="AR2296" s="86"/>
      <c r="AS2296" s="86"/>
      <c r="AT2296" s="86"/>
      <c r="AU2296" s="86"/>
    </row>
    <row r="2297" spans="27:47" x14ac:dyDescent="0.2">
      <c r="AA2297" s="86"/>
      <c r="AB2297" s="86"/>
      <c r="AC2297" s="86"/>
      <c r="AD2297" s="86"/>
      <c r="AE2297" s="86"/>
      <c r="AF2297" s="88"/>
      <c r="AG2297" s="87"/>
      <c r="AN2297" s="86"/>
      <c r="AO2297" s="86"/>
      <c r="AP2297" s="86"/>
      <c r="AQ2297" s="86"/>
      <c r="AR2297" s="86"/>
      <c r="AS2297" s="86"/>
      <c r="AT2297" s="86"/>
      <c r="AU2297" s="86"/>
    </row>
    <row r="2298" spans="27:47" x14ac:dyDescent="0.2">
      <c r="AA2298" s="86"/>
      <c r="AB2298" s="86"/>
      <c r="AC2298" s="86"/>
      <c r="AD2298" s="86"/>
      <c r="AE2298" s="86"/>
      <c r="AF2298" s="88"/>
      <c r="AG2298" s="87"/>
      <c r="AN2298" s="86"/>
      <c r="AO2298" s="86"/>
      <c r="AP2298" s="86"/>
      <c r="AQ2298" s="86"/>
      <c r="AR2298" s="86"/>
      <c r="AS2298" s="86"/>
      <c r="AT2298" s="86"/>
      <c r="AU2298" s="86"/>
    </row>
    <row r="2299" spans="27:47" x14ac:dyDescent="0.2">
      <c r="AA2299" s="86"/>
      <c r="AB2299" s="86"/>
      <c r="AC2299" s="86"/>
      <c r="AD2299" s="86"/>
      <c r="AE2299" s="86"/>
      <c r="AF2299" s="88"/>
      <c r="AG2299" s="87"/>
      <c r="AN2299" s="86"/>
      <c r="AO2299" s="86"/>
      <c r="AP2299" s="86"/>
      <c r="AQ2299" s="86"/>
      <c r="AR2299" s="86"/>
      <c r="AS2299" s="86"/>
      <c r="AT2299" s="86"/>
      <c r="AU2299" s="86"/>
    </row>
    <row r="2300" spans="27:47" x14ac:dyDescent="0.2">
      <c r="AA2300" s="86"/>
      <c r="AB2300" s="86"/>
      <c r="AC2300" s="86"/>
      <c r="AD2300" s="86"/>
      <c r="AE2300" s="86"/>
      <c r="AF2300" s="88"/>
      <c r="AG2300" s="87"/>
      <c r="AN2300" s="86"/>
      <c r="AO2300" s="86"/>
      <c r="AP2300" s="86"/>
      <c r="AQ2300" s="86"/>
      <c r="AR2300" s="86"/>
      <c r="AS2300" s="86"/>
      <c r="AT2300" s="86"/>
      <c r="AU2300" s="86"/>
    </row>
    <row r="2301" spans="27:47" x14ac:dyDescent="0.2">
      <c r="AA2301" s="86"/>
      <c r="AB2301" s="86"/>
      <c r="AC2301" s="86"/>
      <c r="AD2301" s="86"/>
      <c r="AE2301" s="86"/>
      <c r="AF2301" s="88"/>
      <c r="AG2301" s="87"/>
      <c r="AN2301" s="86"/>
      <c r="AO2301" s="86"/>
      <c r="AP2301" s="86"/>
      <c r="AQ2301" s="86"/>
      <c r="AR2301" s="86"/>
      <c r="AS2301" s="86"/>
      <c r="AT2301" s="86"/>
      <c r="AU2301" s="86"/>
    </row>
    <row r="2302" spans="27:47" x14ac:dyDescent="0.2">
      <c r="AA2302" s="86"/>
      <c r="AB2302" s="86"/>
      <c r="AC2302" s="86"/>
      <c r="AD2302" s="86"/>
      <c r="AE2302" s="86"/>
      <c r="AF2302" s="88"/>
      <c r="AG2302" s="87"/>
      <c r="AN2302" s="86"/>
      <c r="AO2302" s="86"/>
      <c r="AP2302" s="86"/>
      <c r="AQ2302" s="86"/>
      <c r="AR2302" s="86"/>
      <c r="AS2302" s="86"/>
      <c r="AT2302" s="86"/>
      <c r="AU2302" s="86"/>
    </row>
    <row r="2303" spans="27:47" x14ac:dyDescent="0.2">
      <c r="AA2303" s="86"/>
      <c r="AB2303" s="86"/>
      <c r="AC2303" s="86"/>
      <c r="AD2303" s="86"/>
      <c r="AE2303" s="86"/>
      <c r="AF2303" s="88"/>
      <c r="AG2303" s="87"/>
      <c r="AN2303" s="86"/>
      <c r="AO2303" s="86"/>
      <c r="AP2303" s="86"/>
      <c r="AQ2303" s="86"/>
      <c r="AR2303" s="86"/>
      <c r="AS2303" s="86"/>
      <c r="AT2303" s="86"/>
      <c r="AU2303" s="86"/>
    </row>
    <row r="2304" spans="27:47" x14ac:dyDescent="0.2">
      <c r="AA2304" s="86"/>
      <c r="AB2304" s="86"/>
      <c r="AC2304" s="86"/>
      <c r="AD2304" s="86"/>
      <c r="AE2304" s="86"/>
      <c r="AF2304" s="88"/>
      <c r="AG2304" s="87"/>
      <c r="AN2304" s="86"/>
      <c r="AO2304" s="86"/>
      <c r="AP2304" s="86"/>
      <c r="AQ2304" s="86"/>
      <c r="AR2304" s="86"/>
      <c r="AS2304" s="86"/>
      <c r="AT2304" s="86"/>
      <c r="AU2304" s="86"/>
    </row>
    <row r="2305" spans="27:47" x14ac:dyDescent="0.2">
      <c r="AA2305" s="86"/>
      <c r="AB2305" s="86"/>
      <c r="AC2305" s="86"/>
      <c r="AD2305" s="86"/>
      <c r="AE2305" s="86"/>
      <c r="AF2305" s="88"/>
      <c r="AG2305" s="87"/>
      <c r="AN2305" s="86"/>
      <c r="AO2305" s="86"/>
      <c r="AP2305" s="86"/>
      <c r="AQ2305" s="86"/>
      <c r="AR2305" s="86"/>
      <c r="AS2305" s="86"/>
      <c r="AT2305" s="86"/>
      <c r="AU2305" s="86"/>
    </row>
    <row r="2306" spans="27:47" x14ac:dyDescent="0.2">
      <c r="AA2306" s="86"/>
      <c r="AB2306" s="86"/>
      <c r="AC2306" s="86"/>
      <c r="AD2306" s="86"/>
      <c r="AE2306" s="86"/>
      <c r="AF2306" s="88"/>
      <c r="AG2306" s="87"/>
      <c r="AN2306" s="86"/>
      <c r="AO2306" s="86"/>
      <c r="AP2306" s="86"/>
      <c r="AQ2306" s="86"/>
      <c r="AR2306" s="86"/>
      <c r="AS2306" s="86"/>
      <c r="AT2306" s="86"/>
      <c r="AU2306" s="86"/>
    </row>
    <row r="2307" spans="27:47" x14ac:dyDescent="0.2">
      <c r="AA2307" s="86"/>
      <c r="AB2307" s="86"/>
      <c r="AC2307" s="86"/>
      <c r="AD2307" s="86"/>
      <c r="AE2307" s="86"/>
      <c r="AF2307" s="88"/>
      <c r="AG2307" s="87"/>
      <c r="AN2307" s="86"/>
      <c r="AO2307" s="86"/>
      <c r="AP2307" s="86"/>
      <c r="AQ2307" s="86"/>
      <c r="AR2307" s="86"/>
      <c r="AS2307" s="86"/>
      <c r="AT2307" s="86"/>
      <c r="AU2307" s="86"/>
    </row>
    <row r="2308" spans="27:47" x14ac:dyDescent="0.2">
      <c r="AA2308" s="86"/>
      <c r="AB2308" s="86"/>
      <c r="AC2308" s="86"/>
      <c r="AD2308" s="86"/>
      <c r="AE2308" s="86"/>
      <c r="AF2308" s="88"/>
      <c r="AG2308" s="87"/>
      <c r="AN2308" s="86"/>
      <c r="AO2308" s="86"/>
      <c r="AP2308" s="86"/>
      <c r="AQ2308" s="86"/>
      <c r="AR2308" s="86"/>
      <c r="AS2308" s="86"/>
      <c r="AT2308" s="86"/>
      <c r="AU2308" s="86"/>
    </row>
    <row r="2309" spans="27:47" x14ac:dyDescent="0.2">
      <c r="AA2309" s="86"/>
      <c r="AB2309" s="86"/>
      <c r="AC2309" s="86"/>
      <c r="AD2309" s="86"/>
      <c r="AE2309" s="86"/>
      <c r="AF2309" s="88"/>
      <c r="AG2309" s="87"/>
      <c r="AN2309" s="86"/>
      <c r="AO2309" s="86"/>
      <c r="AP2309" s="86"/>
      <c r="AQ2309" s="86"/>
      <c r="AR2309" s="86"/>
      <c r="AS2309" s="86"/>
      <c r="AT2309" s="86"/>
      <c r="AU2309" s="86"/>
    </row>
    <row r="2310" spans="27:47" x14ac:dyDescent="0.2">
      <c r="AA2310" s="86"/>
      <c r="AB2310" s="86"/>
      <c r="AC2310" s="86"/>
      <c r="AD2310" s="86"/>
      <c r="AE2310" s="86"/>
      <c r="AF2310" s="88"/>
      <c r="AG2310" s="87"/>
      <c r="AN2310" s="86"/>
      <c r="AO2310" s="86"/>
      <c r="AP2310" s="86"/>
      <c r="AQ2310" s="86"/>
      <c r="AR2310" s="86"/>
      <c r="AS2310" s="86"/>
      <c r="AT2310" s="86"/>
      <c r="AU2310" s="86"/>
    </row>
    <row r="2311" spans="27:47" x14ac:dyDescent="0.2">
      <c r="AA2311" s="86"/>
      <c r="AB2311" s="86"/>
      <c r="AC2311" s="86"/>
      <c r="AD2311" s="86"/>
      <c r="AE2311" s="86"/>
      <c r="AF2311" s="88"/>
      <c r="AG2311" s="87"/>
      <c r="AN2311" s="86"/>
      <c r="AO2311" s="86"/>
      <c r="AP2311" s="86"/>
      <c r="AQ2311" s="86"/>
      <c r="AR2311" s="86"/>
      <c r="AS2311" s="86"/>
      <c r="AT2311" s="86"/>
      <c r="AU2311" s="86"/>
    </row>
    <row r="2312" spans="27:47" x14ac:dyDescent="0.2">
      <c r="AA2312" s="86"/>
      <c r="AB2312" s="86"/>
      <c r="AC2312" s="86"/>
      <c r="AD2312" s="86"/>
      <c r="AE2312" s="86"/>
      <c r="AF2312" s="88"/>
      <c r="AG2312" s="87"/>
      <c r="AN2312" s="86"/>
      <c r="AO2312" s="86"/>
      <c r="AP2312" s="86"/>
      <c r="AQ2312" s="86"/>
      <c r="AR2312" s="86"/>
      <c r="AS2312" s="86"/>
      <c r="AT2312" s="86"/>
      <c r="AU2312" s="86"/>
    </row>
    <row r="2313" spans="27:47" x14ac:dyDescent="0.2">
      <c r="AA2313" s="86"/>
      <c r="AB2313" s="86"/>
      <c r="AC2313" s="86"/>
      <c r="AD2313" s="86"/>
      <c r="AE2313" s="86"/>
      <c r="AF2313" s="88"/>
      <c r="AG2313" s="87"/>
      <c r="AN2313" s="86"/>
      <c r="AO2313" s="86"/>
      <c r="AP2313" s="86"/>
      <c r="AQ2313" s="86"/>
      <c r="AR2313" s="86"/>
      <c r="AS2313" s="86"/>
      <c r="AT2313" s="86"/>
      <c r="AU2313" s="86"/>
    </row>
    <row r="2314" spans="27:47" x14ac:dyDescent="0.2">
      <c r="AA2314" s="86"/>
      <c r="AB2314" s="86"/>
      <c r="AC2314" s="86"/>
      <c r="AD2314" s="86"/>
      <c r="AE2314" s="86"/>
      <c r="AF2314" s="88"/>
      <c r="AG2314" s="87"/>
      <c r="AN2314" s="86"/>
      <c r="AO2314" s="86"/>
      <c r="AP2314" s="86"/>
      <c r="AQ2314" s="86"/>
      <c r="AR2314" s="86"/>
      <c r="AS2314" s="86"/>
      <c r="AT2314" s="86"/>
      <c r="AU2314" s="86"/>
    </row>
    <row r="2315" spans="27:47" x14ac:dyDescent="0.2">
      <c r="AA2315" s="86"/>
      <c r="AB2315" s="86"/>
      <c r="AC2315" s="86"/>
      <c r="AD2315" s="86"/>
      <c r="AE2315" s="86"/>
      <c r="AF2315" s="88"/>
      <c r="AG2315" s="87"/>
      <c r="AN2315" s="86"/>
      <c r="AO2315" s="86"/>
      <c r="AP2315" s="86"/>
      <c r="AQ2315" s="86"/>
      <c r="AR2315" s="86"/>
      <c r="AS2315" s="86"/>
      <c r="AT2315" s="86"/>
      <c r="AU2315" s="86"/>
    </row>
    <row r="2316" spans="27:47" x14ac:dyDescent="0.2">
      <c r="AA2316" s="86"/>
      <c r="AB2316" s="86"/>
      <c r="AC2316" s="86"/>
      <c r="AD2316" s="86"/>
      <c r="AE2316" s="86"/>
      <c r="AF2316" s="88"/>
      <c r="AG2316" s="87"/>
      <c r="AN2316" s="86"/>
      <c r="AO2316" s="86"/>
      <c r="AP2316" s="86"/>
      <c r="AQ2316" s="86"/>
      <c r="AR2316" s="86"/>
      <c r="AS2316" s="86"/>
      <c r="AT2316" s="86"/>
      <c r="AU2316" s="86"/>
    </row>
    <row r="2317" spans="27:47" x14ac:dyDescent="0.2">
      <c r="AA2317" s="86"/>
      <c r="AB2317" s="86"/>
      <c r="AC2317" s="86"/>
      <c r="AD2317" s="86"/>
      <c r="AE2317" s="86"/>
      <c r="AF2317" s="88"/>
      <c r="AG2317" s="87"/>
      <c r="AN2317" s="86"/>
      <c r="AO2317" s="86"/>
      <c r="AP2317" s="86"/>
      <c r="AQ2317" s="86"/>
      <c r="AR2317" s="86"/>
      <c r="AS2317" s="86"/>
      <c r="AT2317" s="86"/>
      <c r="AU2317" s="86"/>
    </row>
    <row r="2318" spans="27:47" x14ac:dyDescent="0.2">
      <c r="AA2318" s="86"/>
      <c r="AB2318" s="86"/>
      <c r="AC2318" s="86"/>
      <c r="AD2318" s="86"/>
      <c r="AE2318" s="86"/>
      <c r="AF2318" s="88"/>
      <c r="AG2318" s="87"/>
      <c r="AN2318" s="86"/>
      <c r="AO2318" s="86"/>
      <c r="AP2318" s="86"/>
      <c r="AQ2318" s="86"/>
      <c r="AR2318" s="86"/>
      <c r="AS2318" s="86"/>
      <c r="AT2318" s="86"/>
      <c r="AU2318" s="86"/>
    </row>
    <row r="2319" spans="27:47" x14ac:dyDescent="0.2">
      <c r="AA2319" s="86"/>
      <c r="AB2319" s="86"/>
      <c r="AC2319" s="86"/>
      <c r="AD2319" s="86"/>
      <c r="AE2319" s="86"/>
      <c r="AF2319" s="88"/>
      <c r="AG2319" s="87"/>
      <c r="AN2319" s="86"/>
      <c r="AO2319" s="86"/>
      <c r="AP2319" s="86"/>
      <c r="AQ2319" s="86"/>
      <c r="AR2319" s="86"/>
      <c r="AS2319" s="86"/>
      <c r="AT2319" s="86"/>
      <c r="AU2319" s="86"/>
    </row>
    <row r="2320" spans="27:47" x14ac:dyDescent="0.2">
      <c r="AA2320" s="86"/>
      <c r="AB2320" s="86"/>
      <c r="AC2320" s="86"/>
      <c r="AD2320" s="86"/>
      <c r="AE2320" s="86"/>
      <c r="AF2320" s="88"/>
      <c r="AG2320" s="87"/>
      <c r="AN2320" s="86"/>
      <c r="AO2320" s="86"/>
      <c r="AP2320" s="86"/>
      <c r="AQ2320" s="86"/>
      <c r="AR2320" s="86"/>
      <c r="AS2320" s="86"/>
      <c r="AT2320" s="86"/>
      <c r="AU2320" s="86"/>
    </row>
    <row r="2321" spans="27:47" x14ac:dyDescent="0.2">
      <c r="AA2321" s="86"/>
      <c r="AB2321" s="86"/>
      <c r="AC2321" s="86"/>
      <c r="AD2321" s="86"/>
      <c r="AE2321" s="86"/>
      <c r="AF2321" s="88"/>
      <c r="AG2321" s="87"/>
      <c r="AN2321" s="86"/>
      <c r="AO2321" s="86"/>
      <c r="AP2321" s="86"/>
      <c r="AQ2321" s="86"/>
      <c r="AR2321" s="86"/>
      <c r="AS2321" s="86"/>
      <c r="AT2321" s="86"/>
      <c r="AU2321" s="86"/>
    </row>
    <row r="2322" spans="27:47" x14ac:dyDescent="0.2">
      <c r="AA2322" s="86"/>
      <c r="AB2322" s="86"/>
      <c r="AC2322" s="86"/>
      <c r="AD2322" s="86"/>
      <c r="AE2322" s="86"/>
      <c r="AF2322" s="88"/>
      <c r="AG2322" s="87"/>
      <c r="AN2322" s="86"/>
      <c r="AO2322" s="86"/>
      <c r="AP2322" s="86"/>
      <c r="AQ2322" s="86"/>
      <c r="AR2322" s="86"/>
      <c r="AS2322" s="86"/>
      <c r="AT2322" s="86"/>
      <c r="AU2322" s="86"/>
    </row>
    <row r="2323" spans="27:47" x14ac:dyDescent="0.2">
      <c r="AA2323" s="86"/>
      <c r="AB2323" s="86"/>
      <c r="AC2323" s="86"/>
      <c r="AD2323" s="86"/>
      <c r="AE2323" s="86"/>
      <c r="AF2323" s="88"/>
      <c r="AG2323" s="87"/>
      <c r="AN2323" s="86"/>
      <c r="AO2323" s="86"/>
      <c r="AP2323" s="86"/>
      <c r="AQ2323" s="86"/>
      <c r="AR2323" s="86"/>
      <c r="AS2323" s="86"/>
      <c r="AT2323" s="86"/>
      <c r="AU2323" s="86"/>
    </row>
    <row r="2324" spans="27:47" x14ac:dyDescent="0.2">
      <c r="AA2324" s="86"/>
      <c r="AB2324" s="86"/>
      <c r="AC2324" s="86"/>
      <c r="AD2324" s="86"/>
      <c r="AE2324" s="86"/>
      <c r="AF2324" s="88"/>
      <c r="AG2324" s="87"/>
      <c r="AN2324" s="86"/>
      <c r="AO2324" s="86"/>
      <c r="AP2324" s="86"/>
      <c r="AQ2324" s="86"/>
      <c r="AR2324" s="86"/>
      <c r="AS2324" s="86"/>
      <c r="AT2324" s="86"/>
      <c r="AU2324" s="86"/>
    </row>
    <row r="2325" spans="27:47" x14ac:dyDescent="0.2">
      <c r="AA2325" s="86"/>
      <c r="AB2325" s="86"/>
      <c r="AC2325" s="86"/>
      <c r="AD2325" s="86"/>
      <c r="AE2325" s="86"/>
      <c r="AF2325" s="88"/>
      <c r="AG2325" s="87"/>
      <c r="AN2325" s="86"/>
      <c r="AO2325" s="86"/>
      <c r="AP2325" s="86"/>
      <c r="AQ2325" s="86"/>
      <c r="AR2325" s="86"/>
      <c r="AS2325" s="86"/>
      <c r="AT2325" s="86"/>
      <c r="AU2325" s="86"/>
    </row>
    <row r="2326" spans="27:47" x14ac:dyDescent="0.2">
      <c r="AA2326" s="86"/>
      <c r="AB2326" s="86"/>
      <c r="AC2326" s="86"/>
      <c r="AD2326" s="86"/>
      <c r="AE2326" s="86"/>
      <c r="AF2326" s="88"/>
      <c r="AG2326" s="87"/>
      <c r="AN2326" s="86"/>
      <c r="AO2326" s="86"/>
      <c r="AP2326" s="86"/>
      <c r="AQ2326" s="86"/>
      <c r="AR2326" s="86"/>
      <c r="AS2326" s="86"/>
      <c r="AT2326" s="86"/>
      <c r="AU2326" s="86"/>
    </row>
    <row r="2327" spans="27:47" x14ac:dyDescent="0.2">
      <c r="AA2327" s="86"/>
      <c r="AB2327" s="86"/>
      <c r="AC2327" s="86"/>
      <c r="AD2327" s="86"/>
      <c r="AE2327" s="86"/>
      <c r="AF2327" s="88"/>
      <c r="AG2327" s="87"/>
      <c r="AN2327" s="86"/>
      <c r="AO2327" s="86"/>
      <c r="AP2327" s="86"/>
      <c r="AQ2327" s="86"/>
      <c r="AR2327" s="86"/>
      <c r="AS2327" s="86"/>
      <c r="AT2327" s="86"/>
      <c r="AU2327" s="86"/>
    </row>
    <row r="2328" spans="27:47" x14ac:dyDescent="0.2">
      <c r="AA2328" s="86"/>
      <c r="AB2328" s="86"/>
      <c r="AC2328" s="86"/>
      <c r="AD2328" s="86"/>
      <c r="AE2328" s="86"/>
      <c r="AF2328" s="88"/>
      <c r="AG2328" s="87"/>
      <c r="AN2328" s="86"/>
      <c r="AO2328" s="86"/>
      <c r="AP2328" s="86"/>
      <c r="AQ2328" s="86"/>
      <c r="AR2328" s="86"/>
      <c r="AS2328" s="86"/>
      <c r="AT2328" s="86"/>
      <c r="AU2328" s="86"/>
    </row>
    <row r="2329" spans="27:47" x14ac:dyDescent="0.2">
      <c r="AA2329" s="86"/>
      <c r="AB2329" s="86"/>
      <c r="AC2329" s="86"/>
      <c r="AD2329" s="86"/>
      <c r="AE2329" s="86"/>
      <c r="AF2329" s="88"/>
      <c r="AG2329" s="87"/>
      <c r="AN2329" s="86"/>
      <c r="AO2329" s="86"/>
      <c r="AP2329" s="86"/>
      <c r="AQ2329" s="86"/>
      <c r="AR2329" s="86"/>
      <c r="AS2329" s="86"/>
      <c r="AT2329" s="86"/>
      <c r="AU2329" s="86"/>
    </row>
    <row r="2330" spans="27:47" x14ac:dyDescent="0.2">
      <c r="AA2330" s="86"/>
      <c r="AB2330" s="86"/>
      <c r="AC2330" s="86"/>
      <c r="AD2330" s="86"/>
      <c r="AE2330" s="86"/>
      <c r="AF2330" s="88"/>
      <c r="AG2330" s="87"/>
      <c r="AN2330" s="86"/>
      <c r="AO2330" s="86"/>
      <c r="AP2330" s="86"/>
      <c r="AQ2330" s="86"/>
      <c r="AR2330" s="86"/>
      <c r="AS2330" s="86"/>
      <c r="AT2330" s="86"/>
      <c r="AU2330" s="86"/>
    </row>
    <row r="2331" spans="27:47" x14ac:dyDescent="0.2">
      <c r="AA2331" s="86"/>
      <c r="AB2331" s="86"/>
      <c r="AC2331" s="86"/>
      <c r="AD2331" s="86"/>
      <c r="AE2331" s="86"/>
      <c r="AF2331" s="88"/>
      <c r="AG2331" s="87"/>
      <c r="AN2331" s="86"/>
      <c r="AO2331" s="86"/>
      <c r="AP2331" s="86"/>
      <c r="AQ2331" s="86"/>
      <c r="AR2331" s="86"/>
      <c r="AS2331" s="86"/>
      <c r="AT2331" s="86"/>
      <c r="AU2331" s="86"/>
    </row>
    <row r="2332" spans="27:47" x14ac:dyDescent="0.2">
      <c r="AA2332" s="86"/>
      <c r="AB2332" s="86"/>
      <c r="AC2332" s="86"/>
      <c r="AD2332" s="86"/>
      <c r="AE2332" s="86"/>
      <c r="AF2332" s="88"/>
      <c r="AG2332" s="87"/>
      <c r="AN2332" s="86"/>
      <c r="AO2332" s="86"/>
      <c r="AP2332" s="86"/>
      <c r="AQ2332" s="86"/>
      <c r="AR2332" s="86"/>
      <c r="AS2332" s="86"/>
      <c r="AT2332" s="86"/>
      <c r="AU2332" s="86"/>
    </row>
    <row r="2333" spans="27:47" x14ac:dyDescent="0.2">
      <c r="AA2333" s="86"/>
      <c r="AB2333" s="86"/>
      <c r="AC2333" s="86"/>
      <c r="AD2333" s="86"/>
      <c r="AE2333" s="86"/>
      <c r="AF2333" s="88"/>
      <c r="AG2333" s="87"/>
      <c r="AN2333" s="86"/>
      <c r="AO2333" s="86"/>
      <c r="AP2333" s="86"/>
      <c r="AQ2333" s="86"/>
      <c r="AR2333" s="86"/>
      <c r="AS2333" s="86"/>
      <c r="AT2333" s="86"/>
      <c r="AU2333" s="86"/>
    </row>
    <row r="2334" spans="27:47" x14ac:dyDescent="0.2">
      <c r="AA2334" s="86"/>
      <c r="AB2334" s="86"/>
      <c r="AC2334" s="86"/>
      <c r="AD2334" s="86"/>
      <c r="AE2334" s="86"/>
      <c r="AF2334" s="88"/>
      <c r="AG2334" s="87"/>
      <c r="AN2334" s="86"/>
      <c r="AO2334" s="86"/>
      <c r="AP2334" s="86"/>
      <c r="AQ2334" s="86"/>
      <c r="AR2334" s="86"/>
      <c r="AS2334" s="86"/>
      <c r="AT2334" s="86"/>
      <c r="AU2334" s="86"/>
    </row>
    <row r="2335" spans="27:47" x14ac:dyDescent="0.2">
      <c r="AA2335" s="86"/>
      <c r="AB2335" s="86"/>
      <c r="AC2335" s="86"/>
      <c r="AD2335" s="86"/>
      <c r="AE2335" s="86"/>
      <c r="AF2335" s="88"/>
      <c r="AG2335" s="87"/>
      <c r="AN2335" s="86"/>
      <c r="AO2335" s="86"/>
      <c r="AP2335" s="86"/>
      <c r="AQ2335" s="86"/>
      <c r="AR2335" s="86"/>
      <c r="AS2335" s="86"/>
      <c r="AT2335" s="86"/>
      <c r="AU2335" s="86"/>
    </row>
    <row r="2336" spans="27:47" x14ac:dyDescent="0.2">
      <c r="AA2336" s="86"/>
      <c r="AB2336" s="86"/>
      <c r="AC2336" s="86"/>
      <c r="AD2336" s="86"/>
      <c r="AE2336" s="86"/>
      <c r="AF2336" s="88"/>
      <c r="AG2336" s="87"/>
      <c r="AN2336" s="86"/>
      <c r="AO2336" s="86"/>
      <c r="AP2336" s="86"/>
      <c r="AQ2336" s="86"/>
      <c r="AR2336" s="86"/>
      <c r="AS2336" s="86"/>
      <c r="AT2336" s="86"/>
      <c r="AU2336" s="86"/>
    </row>
    <row r="2337" spans="27:47" x14ac:dyDescent="0.2">
      <c r="AA2337" s="86"/>
      <c r="AB2337" s="86"/>
      <c r="AC2337" s="86"/>
      <c r="AD2337" s="86"/>
      <c r="AE2337" s="86"/>
      <c r="AF2337" s="88"/>
      <c r="AG2337" s="87"/>
      <c r="AN2337" s="86"/>
      <c r="AO2337" s="86"/>
      <c r="AP2337" s="86"/>
      <c r="AQ2337" s="86"/>
      <c r="AR2337" s="86"/>
      <c r="AS2337" s="86"/>
      <c r="AT2337" s="86"/>
      <c r="AU2337" s="86"/>
    </row>
    <row r="2338" spans="27:47" x14ac:dyDescent="0.2">
      <c r="AA2338" s="86"/>
      <c r="AB2338" s="86"/>
      <c r="AC2338" s="86"/>
      <c r="AD2338" s="86"/>
      <c r="AE2338" s="86"/>
      <c r="AF2338" s="88"/>
      <c r="AG2338" s="87"/>
      <c r="AN2338" s="86"/>
      <c r="AO2338" s="86"/>
      <c r="AP2338" s="86"/>
      <c r="AQ2338" s="86"/>
      <c r="AR2338" s="86"/>
      <c r="AS2338" s="86"/>
      <c r="AT2338" s="86"/>
      <c r="AU2338" s="86"/>
    </row>
    <row r="2339" spans="27:47" x14ac:dyDescent="0.2">
      <c r="AA2339" s="86"/>
      <c r="AB2339" s="86"/>
      <c r="AC2339" s="86"/>
      <c r="AD2339" s="86"/>
      <c r="AE2339" s="86"/>
      <c r="AF2339" s="88"/>
      <c r="AG2339" s="87"/>
      <c r="AN2339" s="86"/>
      <c r="AO2339" s="86"/>
      <c r="AP2339" s="86"/>
      <c r="AQ2339" s="86"/>
      <c r="AR2339" s="86"/>
      <c r="AS2339" s="86"/>
      <c r="AT2339" s="86"/>
      <c r="AU2339" s="86"/>
    </row>
    <row r="2340" spans="27:47" x14ac:dyDescent="0.2">
      <c r="AA2340" s="86"/>
      <c r="AB2340" s="86"/>
      <c r="AC2340" s="86"/>
      <c r="AD2340" s="86"/>
      <c r="AE2340" s="86"/>
      <c r="AF2340" s="88"/>
      <c r="AG2340" s="87"/>
      <c r="AN2340" s="86"/>
      <c r="AO2340" s="86"/>
      <c r="AP2340" s="86"/>
      <c r="AQ2340" s="86"/>
      <c r="AR2340" s="86"/>
      <c r="AS2340" s="86"/>
      <c r="AT2340" s="86"/>
      <c r="AU2340" s="86"/>
    </row>
    <row r="2341" spans="27:47" x14ac:dyDescent="0.2">
      <c r="AA2341" s="86"/>
      <c r="AB2341" s="86"/>
      <c r="AC2341" s="86"/>
      <c r="AD2341" s="86"/>
      <c r="AE2341" s="86"/>
      <c r="AF2341" s="88"/>
      <c r="AG2341" s="87"/>
      <c r="AN2341" s="86"/>
      <c r="AO2341" s="86"/>
      <c r="AP2341" s="86"/>
      <c r="AQ2341" s="86"/>
      <c r="AR2341" s="86"/>
      <c r="AS2341" s="86"/>
      <c r="AT2341" s="86"/>
      <c r="AU2341" s="86"/>
    </row>
    <row r="2342" spans="27:47" x14ac:dyDescent="0.2">
      <c r="AA2342" s="86"/>
      <c r="AB2342" s="86"/>
      <c r="AC2342" s="86"/>
      <c r="AD2342" s="86"/>
      <c r="AE2342" s="86"/>
      <c r="AF2342" s="88"/>
      <c r="AG2342" s="87"/>
      <c r="AN2342" s="86"/>
      <c r="AO2342" s="86"/>
      <c r="AP2342" s="86"/>
      <c r="AQ2342" s="86"/>
      <c r="AR2342" s="86"/>
      <c r="AS2342" s="86"/>
      <c r="AT2342" s="86"/>
      <c r="AU2342" s="86"/>
    </row>
    <row r="2343" spans="27:47" x14ac:dyDescent="0.2">
      <c r="AA2343" s="86"/>
      <c r="AB2343" s="86"/>
      <c r="AC2343" s="86"/>
      <c r="AD2343" s="86"/>
      <c r="AE2343" s="86"/>
      <c r="AF2343" s="88"/>
      <c r="AG2343" s="87"/>
      <c r="AN2343" s="86"/>
      <c r="AO2343" s="86"/>
      <c r="AP2343" s="86"/>
      <c r="AQ2343" s="86"/>
      <c r="AR2343" s="86"/>
      <c r="AS2343" s="86"/>
      <c r="AT2343" s="86"/>
      <c r="AU2343" s="86"/>
    </row>
    <row r="2344" spans="27:47" x14ac:dyDescent="0.2">
      <c r="AA2344" s="86"/>
      <c r="AB2344" s="86"/>
      <c r="AC2344" s="86"/>
      <c r="AD2344" s="86"/>
      <c r="AE2344" s="86"/>
      <c r="AF2344" s="88"/>
      <c r="AG2344" s="87"/>
      <c r="AN2344" s="86"/>
      <c r="AO2344" s="86"/>
      <c r="AP2344" s="86"/>
      <c r="AQ2344" s="86"/>
      <c r="AR2344" s="86"/>
      <c r="AS2344" s="86"/>
      <c r="AT2344" s="86"/>
      <c r="AU2344" s="86"/>
    </row>
    <row r="2345" spans="27:47" x14ac:dyDescent="0.2">
      <c r="AA2345" s="86"/>
      <c r="AB2345" s="86"/>
      <c r="AC2345" s="86"/>
      <c r="AD2345" s="86"/>
      <c r="AE2345" s="86"/>
      <c r="AF2345" s="88"/>
      <c r="AG2345" s="87"/>
      <c r="AN2345" s="86"/>
      <c r="AO2345" s="86"/>
      <c r="AP2345" s="86"/>
      <c r="AQ2345" s="86"/>
      <c r="AR2345" s="86"/>
      <c r="AS2345" s="86"/>
      <c r="AT2345" s="86"/>
      <c r="AU2345" s="86"/>
    </row>
    <row r="2346" spans="27:47" x14ac:dyDescent="0.2">
      <c r="AA2346" s="86"/>
      <c r="AB2346" s="86"/>
      <c r="AC2346" s="86"/>
      <c r="AD2346" s="86"/>
      <c r="AE2346" s="86"/>
      <c r="AF2346" s="88"/>
      <c r="AG2346" s="87"/>
      <c r="AN2346" s="86"/>
      <c r="AO2346" s="86"/>
      <c r="AP2346" s="86"/>
      <c r="AQ2346" s="86"/>
      <c r="AR2346" s="86"/>
      <c r="AS2346" s="86"/>
      <c r="AT2346" s="86"/>
      <c r="AU2346" s="86"/>
    </row>
    <row r="2347" spans="27:47" x14ac:dyDescent="0.2">
      <c r="AA2347" s="86"/>
      <c r="AB2347" s="86"/>
      <c r="AC2347" s="86"/>
      <c r="AD2347" s="86"/>
      <c r="AE2347" s="86"/>
      <c r="AF2347" s="88"/>
      <c r="AG2347" s="87"/>
      <c r="AN2347" s="86"/>
      <c r="AO2347" s="86"/>
      <c r="AP2347" s="86"/>
      <c r="AQ2347" s="86"/>
      <c r="AR2347" s="86"/>
      <c r="AS2347" s="86"/>
      <c r="AT2347" s="86"/>
      <c r="AU2347" s="86"/>
    </row>
    <row r="2348" spans="27:47" x14ac:dyDescent="0.2">
      <c r="AA2348" s="86"/>
      <c r="AB2348" s="86"/>
      <c r="AC2348" s="86"/>
      <c r="AD2348" s="86"/>
      <c r="AE2348" s="86"/>
      <c r="AF2348" s="88"/>
      <c r="AG2348" s="87"/>
      <c r="AN2348" s="86"/>
      <c r="AO2348" s="86"/>
      <c r="AP2348" s="86"/>
      <c r="AQ2348" s="86"/>
      <c r="AR2348" s="86"/>
      <c r="AS2348" s="86"/>
      <c r="AT2348" s="86"/>
      <c r="AU2348" s="86"/>
    </row>
    <row r="2349" spans="27:47" x14ac:dyDescent="0.2">
      <c r="AA2349" s="86"/>
      <c r="AB2349" s="86"/>
      <c r="AC2349" s="86"/>
      <c r="AD2349" s="86"/>
      <c r="AE2349" s="86"/>
      <c r="AF2349" s="88"/>
      <c r="AG2349" s="87"/>
      <c r="AN2349" s="86"/>
      <c r="AO2349" s="86"/>
      <c r="AP2349" s="86"/>
      <c r="AQ2349" s="86"/>
      <c r="AR2349" s="86"/>
      <c r="AS2349" s="86"/>
      <c r="AT2349" s="86"/>
      <c r="AU2349" s="86"/>
    </row>
    <row r="2350" spans="27:47" x14ac:dyDescent="0.2">
      <c r="AA2350" s="86"/>
      <c r="AB2350" s="86"/>
      <c r="AC2350" s="86"/>
      <c r="AD2350" s="86"/>
      <c r="AE2350" s="86"/>
      <c r="AF2350" s="88"/>
      <c r="AG2350" s="87"/>
      <c r="AN2350" s="86"/>
      <c r="AO2350" s="86"/>
      <c r="AP2350" s="86"/>
      <c r="AQ2350" s="86"/>
      <c r="AR2350" s="86"/>
      <c r="AS2350" s="86"/>
      <c r="AT2350" s="86"/>
      <c r="AU2350" s="86"/>
    </row>
    <row r="2351" spans="27:47" x14ac:dyDescent="0.2">
      <c r="AA2351" s="86"/>
      <c r="AB2351" s="86"/>
      <c r="AC2351" s="86"/>
      <c r="AD2351" s="86"/>
      <c r="AE2351" s="86"/>
      <c r="AF2351" s="88"/>
      <c r="AG2351" s="87"/>
      <c r="AN2351" s="86"/>
      <c r="AO2351" s="86"/>
      <c r="AP2351" s="86"/>
      <c r="AQ2351" s="86"/>
      <c r="AR2351" s="86"/>
      <c r="AS2351" s="86"/>
      <c r="AT2351" s="86"/>
      <c r="AU2351" s="86"/>
    </row>
    <row r="2352" spans="27:47" x14ac:dyDescent="0.2">
      <c r="AA2352" s="86"/>
      <c r="AB2352" s="86"/>
      <c r="AC2352" s="86"/>
      <c r="AD2352" s="86"/>
      <c r="AE2352" s="86"/>
      <c r="AF2352" s="88"/>
      <c r="AG2352" s="87"/>
      <c r="AN2352" s="86"/>
      <c r="AO2352" s="86"/>
      <c r="AP2352" s="86"/>
      <c r="AQ2352" s="86"/>
      <c r="AR2352" s="86"/>
      <c r="AS2352" s="86"/>
      <c r="AT2352" s="86"/>
      <c r="AU2352" s="86"/>
    </row>
    <row r="2353" spans="27:47" x14ac:dyDescent="0.2">
      <c r="AA2353" s="86"/>
      <c r="AB2353" s="86"/>
      <c r="AC2353" s="86"/>
      <c r="AD2353" s="86"/>
      <c r="AE2353" s="86"/>
      <c r="AF2353" s="88"/>
      <c r="AG2353" s="87"/>
      <c r="AN2353" s="86"/>
      <c r="AO2353" s="86"/>
      <c r="AP2353" s="86"/>
      <c r="AQ2353" s="86"/>
      <c r="AR2353" s="86"/>
      <c r="AS2353" s="86"/>
      <c r="AT2353" s="86"/>
      <c r="AU2353" s="86"/>
    </row>
    <row r="2354" spans="27:47" x14ac:dyDescent="0.2">
      <c r="AA2354" s="86"/>
      <c r="AB2354" s="86"/>
      <c r="AC2354" s="86"/>
      <c r="AD2354" s="86"/>
      <c r="AE2354" s="86"/>
      <c r="AF2354" s="88"/>
      <c r="AG2354" s="87"/>
      <c r="AN2354" s="86"/>
      <c r="AO2354" s="86"/>
      <c r="AP2354" s="86"/>
      <c r="AQ2354" s="86"/>
      <c r="AR2354" s="86"/>
      <c r="AS2354" s="86"/>
      <c r="AT2354" s="86"/>
      <c r="AU2354" s="86"/>
    </row>
    <row r="2355" spans="27:47" x14ac:dyDescent="0.2">
      <c r="AA2355" s="86"/>
      <c r="AB2355" s="86"/>
      <c r="AC2355" s="86"/>
      <c r="AD2355" s="86"/>
      <c r="AE2355" s="86"/>
      <c r="AF2355" s="88"/>
      <c r="AG2355" s="87"/>
      <c r="AN2355" s="86"/>
      <c r="AO2355" s="86"/>
      <c r="AP2355" s="86"/>
      <c r="AQ2355" s="86"/>
      <c r="AR2355" s="86"/>
      <c r="AS2355" s="86"/>
      <c r="AT2355" s="86"/>
      <c r="AU2355" s="86"/>
    </row>
    <row r="2356" spans="27:47" x14ac:dyDescent="0.2">
      <c r="AA2356" s="86"/>
      <c r="AB2356" s="86"/>
      <c r="AC2356" s="86"/>
      <c r="AD2356" s="86"/>
      <c r="AE2356" s="86"/>
      <c r="AF2356" s="88"/>
      <c r="AG2356" s="87"/>
      <c r="AN2356" s="86"/>
      <c r="AO2356" s="86"/>
      <c r="AP2356" s="86"/>
      <c r="AQ2356" s="86"/>
      <c r="AR2356" s="86"/>
      <c r="AS2356" s="86"/>
      <c r="AT2356" s="86"/>
      <c r="AU2356" s="86"/>
    </row>
    <row r="2357" spans="27:47" x14ac:dyDescent="0.2">
      <c r="AA2357" s="86"/>
      <c r="AB2357" s="86"/>
      <c r="AC2357" s="86"/>
      <c r="AD2357" s="86"/>
      <c r="AE2357" s="86"/>
      <c r="AF2357" s="88"/>
      <c r="AG2357" s="87"/>
      <c r="AN2357" s="86"/>
      <c r="AO2357" s="86"/>
      <c r="AP2357" s="86"/>
      <c r="AQ2357" s="86"/>
      <c r="AR2357" s="86"/>
      <c r="AS2357" s="86"/>
      <c r="AT2357" s="86"/>
      <c r="AU2357" s="86"/>
    </row>
    <row r="2358" spans="27:47" x14ac:dyDescent="0.2">
      <c r="AA2358" s="86"/>
      <c r="AB2358" s="86"/>
      <c r="AC2358" s="86"/>
      <c r="AD2358" s="86"/>
      <c r="AE2358" s="86"/>
      <c r="AF2358" s="88"/>
      <c r="AG2358" s="87"/>
      <c r="AN2358" s="86"/>
      <c r="AO2358" s="86"/>
      <c r="AP2358" s="86"/>
      <c r="AQ2358" s="86"/>
      <c r="AR2358" s="86"/>
      <c r="AS2358" s="86"/>
      <c r="AT2358" s="86"/>
      <c r="AU2358" s="86"/>
    </row>
    <row r="2359" spans="27:47" x14ac:dyDescent="0.2">
      <c r="AA2359" s="86"/>
      <c r="AB2359" s="86"/>
      <c r="AC2359" s="86"/>
      <c r="AD2359" s="86"/>
      <c r="AE2359" s="86"/>
      <c r="AF2359" s="88"/>
      <c r="AG2359" s="87"/>
      <c r="AN2359" s="86"/>
      <c r="AO2359" s="86"/>
      <c r="AP2359" s="86"/>
      <c r="AQ2359" s="86"/>
      <c r="AR2359" s="86"/>
      <c r="AS2359" s="86"/>
      <c r="AT2359" s="86"/>
      <c r="AU2359" s="86"/>
    </row>
    <row r="2360" spans="27:47" x14ac:dyDescent="0.2">
      <c r="AA2360" s="86"/>
      <c r="AB2360" s="86"/>
      <c r="AC2360" s="86"/>
      <c r="AD2360" s="86"/>
      <c r="AE2360" s="86"/>
      <c r="AF2360" s="88"/>
      <c r="AG2360" s="87"/>
      <c r="AN2360" s="86"/>
      <c r="AO2360" s="86"/>
      <c r="AP2360" s="86"/>
      <c r="AQ2360" s="86"/>
      <c r="AR2360" s="86"/>
      <c r="AS2360" s="86"/>
      <c r="AT2360" s="86"/>
      <c r="AU2360" s="86"/>
    </row>
    <row r="2361" spans="27:47" x14ac:dyDescent="0.2">
      <c r="AA2361" s="86"/>
      <c r="AB2361" s="86"/>
      <c r="AC2361" s="86"/>
      <c r="AD2361" s="86"/>
      <c r="AE2361" s="86"/>
      <c r="AF2361" s="88"/>
      <c r="AG2361" s="87"/>
      <c r="AN2361" s="86"/>
      <c r="AO2361" s="86"/>
      <c r="AP2361" s="86"/>
      <c r="AQ2361" s="86"/>
      <c r="AR2361" s="86"/>
      <c r="AS2361" s="86"/>
      <c r="AT2361" s="86"/>
      <c r="AU2361" s="86"/>
    </row>
    <row r="2362" spans="27:47" x14ac:dyDescent="0.2">
      <c r="AA2362" s="86"/>
      <c r="AB2362" s="86"/>
      <c r="AC2362" s="86"/>
      <c r="AD2362" s="86"/>
      <c r="AE2362" s="86"/>
      <c r="AF2362" s="88"/>
      <c r="AG2362" s="87"/>
      <c r="AN2362" s="86"/>
      <c r="AO2362" s="86"/>
      <c r="AP2362" s="86"/>
      <c r="AQ2362" s="86"/>
      <c r="AR2362" s="86"/>
      <c r="AS2362" s="86"/>
      <c r="AT2362" s="86"/>
      <c r="AU2362" s="86"/>
    </row>
    <row r="2363" spans="27:47" x14ac:dyDescent="0.2">
      <c r="AA2363" s="86"/>
      <c r="AB2363" s="86"/>
      <c r="AC2363" s="86"/>
      <c r="AD2363" s="86"/>
      <c r="AE2363" s="86"/>
      <c r="AF2363" s="88"/>
      <c r="AG2363" s="87"/>
      <c r="AN2363" s="86"/>
      <c r="AO2363" s="86"/>
      <c r="AP2363" s="86"/>
      <c r="AQ2363" s="86"/>
      <c r="AR2363" s="86"/>
      <c r="AS2363" s="86"/>
      <c r="AT2363" s="86"/>
      <c r="AU2363" s="86"/>
    </row>
    <row r="2364" spans="27:47" x14ac:dyDescent="0.2">
      <c r="AA2364" s="86"/>
      <c r="AB2364" s="86"/>
      <c r="AC2364" s="86"/>
      <c r="AD2364" s="86"/>
      <c r="AE2364" s="86"/>
      <c r="AF2364" s="88"/>
      <c r="AG2364" s="87"/>
      <c r="AN2364" s="86"/>
      <c r="AO2364" s="86"/>
      <c r="AP2364" s="86"/>
      <c r="AQ2364" s="86"/>
      <c r="AR2364" s="86"/>
      <c r="AS2364" s="86"/>
      <c r="AT2364" s="86"/>
      <c r="AU2364" s="86"/>
    </row>
    <row r="2365" spans="27:47" x14ac:dyDescent="0.2">
      <c r="AA2365" s="86"/>
      <c r="AB2365" s="86"/>
      <c r="AC2365" s="86"/>
      <c r="AD2365" s="86"/>
      <c r="AE2365" s="86"/>
      <c r="AF2365" s="88"/>
      <c r="AG2365" s="87"/>
      <c r="AN2365" s="86"/>
      <c r="AO2365" s="86"/>
      <c r="AP2365" s="86"/>
      <c r="AQ2365" s="86"/>
      <c r="AR2365" s="86"/>
      <c r="AS2365" s="86"/>
      <c r="AT2365" s="86"/>
      <c r="AU2365" s="86"/>
    </row>
    <row r="2366" spans="27:47" x14ac:dyDescent="0.2">
      <c r="AA2366" s="86"/>
      <c r="AB2366" s="86"/>
      <c r="AC2366" s="86"/>
      <c r="AD2366" s="86"/>
      <c r="AE2366" s="86"/>
      <c r="AF2366" s="88"/>
      <c r="AG2366" s="87"/>
      <c r="AN2366" s="86"/>
      <c r="AO2366" s="86"/>
      <c r="AP2366" s="86"/>
      <c r="AQ2366" s="86"/>
      <c r="AR2366" s="86"/>
      <c r="AS2366" s="86"/>
      <c r="AT2366" s="86"/>
      <c r="AU2366" s="86"/>
    </row>
    <row r="2367" spans="27:47" x14ac:dyDescent="0.2">
      <c r="AA2367" s="86"/>
      <c r="AB2367" s="86"/>
      <c r="AC2367" s="86"/>
      <c r="AD2367" s="86"/>
      <c r="AE2367" s="86"/>
      <c r="AF2367" s="88"/>
      <c r="AG2367" s="87"/>
      <c r="AN2367" s="86"/>
      <c r="AO2367" s="86"/>
      <c r="AP2367" s="86"/>
      <c r="AQ2367" s="86"/>
      <c r="AR2367" s="86"/>
      <c r="AS2367" s="86"/>
      <c r="AT2367" s="86"/>
      <c r="AU2367" s="86"/>
    </row>
    <row r="2368" spans="27:47" x14ac:dyDescent="0.2">
      <c r="AA2368" s="86"/>
      <c r="AB2368" s="86"/>
      <c r="AC2368" s="86"/>
      <c r="AD2368" s="86"/>
      <c r="AE2368" s="86"/>
      <c r="AF2368" s="88"/>
      <c r="AG2368" s="87"/>
      <c r="AN2368" s="86"/>
      <c r="AO2368" s="86"/>
      <c r="AP2368" s="86"/>
      <c r="AQ2368" s="86"/>
      <c r="AR2368" s="86"/>
      <c r="AS2368" s="86"/>
      <c r="AT2368" s="86"/>
      <c r="AU2368" s="86"/>
    </row>
    <row r="2369" spans="27:47" x14ac:dyDescent="0.2">
      <c r="AA2369" s="86"/>
      <c r="AB2369" s="86"/>
      <c r="AC2369" s="86"/>
      <c r="AD2369" s="86"/>
      <c r="AE2369" s="86"/>
      <c r="AF2369" s="88"/>
      <c r="AG2369" s="87"/>
      <c r="AN2369" s="86"/>
      <c r="AO2369" s="86"/>
      <c r="AP2369" s="86"/>
      <c r="AQ2369" s="86"/>
      <c r="AR2369" s="86"/>
      <c r="AS2369" s="86"/>
      <c r="AT2369" s="86"/>
      <c r="AU2369" s="86"/>
    </row>
    <row r="2370" spans="27:47" x14ac:dyDescent="0.2">
      <c r="AA2370" s="86"/>
      <c r="AB2370" s="86"/>
      <c r="AC2370" s="86"/>
      <c r="AD2370" s="86"/>
      <c r="AE2370" s="86"/>
      <c r="AF2370" s="88"/>
      <c r="AG2370" s="87"/>
      <c r="AN2370" s="86"/>
      <c r="AO2370" s="86"/>
      <c r="AP2370" s="86"/>
      <c r="AQ2370" s="86"/>
      <c r="AR2370" s="86"/>
      <c r="AS2370" s="86"/>
      <c r="AT2370" s="86"/>
      <c r="AU2370" s="86"/>
    </row>
    <row r="2371" spans="27:47" x14ac:dyDescent="0.2">
      <c r="AA2371" s="86"/>
      <c r="AB2371" s="86"/>
      <c r="AC2371" s="86"/>
      <c r="AD2371" s="86"/>
      <c r="AE2371" s="86"/>
      <c r="AF2371" s="88"/>
      <c r="AG2371" s="87"/>
      <c r="AN2371" s="86"/>
      <c r="AO2371" s="86"/>
      <c r="AP2371" s="86"/>
      <c r="AQ2371" s="86"/>
      <c r="AR2371" s="86"/>
      <c r="AS2371" s="86"/>
      <c r="AT2371" s="86"/>
      <c r="AU2371" s="86"/>
    </row>
    <row r="2372" spans="27:47" x14ac:dyDescent="0.2">
      <c r="AA2372" s="86"/>
      <c r="AB2372" s="86"/>
      <c r="AC2372" s="86"/>
      <c r="AD2372" s="86"/>
      <c r="AE2372" s="86"/>
      <c r="AF2372" s="88"/>
      <c r="AG2372" s="87"/>
      <c r="AN2372" s="86"/>
      <c r="AO2372" s="86"/>
      <c r="AP2372" s="86"/>
      <c r="AQ2372" s="86"/>
      <c r="AR2372" s="86"/>
      <c r="AS2372" s="86"/>
      <c r="AT2372" s="86"/>
      <c r="AU2372" s="86"/>
    </row>
    <row r="2373" spans="27:47" x14ac:dyDescent="0.2">
      <c r="AA2373" s="86"/>
      <c r="AB2373" s="86"/>
      <c r="AC2373" s="86"/>
      <c r="AD2373" s="86"/>
      <c r="AE2373" s="86"/>
      <c r="AF2373" s="88"/>
      <c r="AG2373" s="87"/>
      <c r="AN2373" s="86"/>
      <c r="AO2373" s="86"/>
      <c r="AP2373" s="86"/>
      <c r="AQ2373" s="86"/>
      <c r="AR2373" s="86"/>
      <c r="AS2373" s="86"/>
      <c r="AT2373" s="86"/>
      <c r="AU2373" s="86"/>
    </row>
    <row r="2374" spans="27:47" x14ac:dyDescent="0.2">
      <c r="AA2374" s="86"/>
      <c r="AB2374" s="86"/>
      <c r="AC2374" s="86"/>
      <c r="AD2374" s="86"/>
      <c r="AE2374" s="86"/>
      <c r="AF2374" s="88"/>
      <c r="AG2374" s="87"/>
      <c r="AN2374" s="86"/>
      <c r="AO2374" s="86"/>
      <c r="AP2374" s="86"/>
      <c r="AQ2374" s="86"/>
      <c r="AR2374" s="86"/>
      <c r="AS2374" s="86"/>
      <c r="AT2374" s="86"/>
      <c r="AU2374" s="86"/>
    </row>
    <row r="2375" spans="27:47" x14ac:dyDescent="0.2">
      <c r="AA2375" s="86"/>
      <c r="AB2375" s="86"/>
      <c r="AC2375" s="86"/>
      <c r="AD2375" s="86"/>
      <c r="AE2375" s="86"/>
      <c r="AF2375" s="88"/>
      <c r="AG2375" s="87"/>
      <c r="AN2375" s="86"/>
      <c r="AO2375" s="86"/>
      <c r="AP2375" s="86"/>
      <c r="AQ2375" s="86"/>
      <c r="AR2375" s="86"/>
      <c r="AS2375" s="86"/>
      <c r="AT2375" s="86"/>
      <c r="AU2375" s="86"/>
    </row>
    <row r="2376" spans="27:47" x14ac:dyDescent="0.2">
      <c r="AA2376" s="86"/>
      <c r="AB2376" s="86"/>
      <c r="AC2376" s="86"/>
      <c r="AD2376" s="86"/>
      <c r="AE2376" s="86"/>
      <c r="AF2376" s="88"/>
      <c r="AG2376" s="87"/>
      <c r="AN2376" s="86"/>
      <c r="AO2376" s="86"/>
      <c r="AP2376" s="86"/>
      <c r="AQ2376" s="86"/>
      <c r="AR2376" s="86"/>
      <c r="AS2376" s="86"/>
      <c r="AT2376" s="86"/>
      <c r="AU2376" s="86"/>
    </row>
    <row r="2377" spans="27:47" x14ac:dyDescent="0.2">
      <c r="AA2377" s="86"/>
      <c r="AB2377" s="86"/>
      <c r="AC2377" s="86"/>
      <c r="AD2377" s="86"/>
      <c r="AE2377" s="86"/>
      <c r="AF2377" s="88"/>
      <c r="AG2377" s="87"/>
      <c r="AN2377" s="86"/>
      <c r="AO2377" s="86"/>
      <c r="AP2377" s="86"/>
      <c r="AQ2377" s="86"/>
      <c r="AR2377" s="86"/>
      <c r="AS2377" s="86"/>
      <c r="AT2377" s="86"/>
      <c r="AU2377" s="86"/>
    </row>
    <row r="2378" spans="27:47" x14ac:dyDescent="0.2">
      <c r="AA2378" s="86"/>
      <c r="AB2378" s="86"/>
      <c r="AC2378" s="86"/>
      <c r="AD2378" s="86"/>
      <c r="AE2378" s="86"/>
      <c r="AF2378" s="88"/>
      <c r="AG2378" s="87"/>
      <c r="AN2378" s="86"/>
      <c r="AO2378" s="86"/>
      <c r="AP2378" s="86"/>
      <c r="AQ2378" s="86"/>
      <c r="AR2378" s="86"/>
      <c r="AS2378" s="86"/>
      <c r="AT2378" s="86"/>
      <c r="AU2378" s="86"/>
    </row>
    <row r="2379" spans="27:47" x14ac:dyDescent="0.2">
      <c r="AA2379" s="86"/>
      <c r="AB2379" s="86"/>
      <c r="AC2379" s="86"/>
      <c r="AD2379" s="86"/>
      <c r="AE2379" s="86"/>
      <c r="AF2379" s="88"/>
      <c r="AG2379" s="87"/>
      <c r="AN2379" s="86"/>
      <c r="AO2379" s="86"/>
      <c r="AP2379" s="86"/>
      <c r="AQ2379" s="86"/>
      <c r="AR2379" s="86"/>
      <c r="AS2379" s="86"/>
      <c r="AT2379" s="86"/>
      <c r="AU2379" s="86"/>
    </row>
    <row r="2380" spans="27:47" x14ac:dyDescent="0.2">
      <c r="AA2380" s="86"/>
      <c r="AB2380" s="86"/>
      <c r="AC2380" s="86"/>
      <c r="AD2380" s="86"/>
      <c r="AE2380" s="86"/>
      <c r="AF2380" s="88"/>
      <c r="AG2380" s="87"/>
      <c r="AN2380" s="86"/>
      <c r="AO2380" s="86"/>
      <c r="AP2380" s="86"/>
      <c r="AQ2380" s="86"/>
      <c r="AR2380" s="86"/>
      <c r="AS2380" s="86"/>
      <c r="AT2380" s="86"/>
      <c r="AU2380" s="86"/>
    </row>
    <row r="2381" spans="27:47" x14ac:dyDescent="0.2">
      <c r="AA2381" s="86"/>
      <c r="AB2381" s="86"/>
      <c r="AC2381" s="86"/>
      <c r="AD2381" s="86"/>
      <c r="AE2381" s="86"/>
      <c r="AF2381" s="88"/>
      <c r="AG2381" s="87"/>
      <c r="AN2381" s="86"/>
      <c r="AO2381" s="86"/>
      <c r="AP2381" s="86"/>
      <c r="AQ2381" s="86"/>
      <c r="AR2381" s="86"/>
      <c r="AS2381" s="86"/>
      <c r="AT2381" s="86"/>
      <c r="AU2381" s="86"/>
    </row>
    <row r="2382" spans="27:47" x14ac:dyDescent="0.2">
      <c r="AA2382" s="86"/>
      <c r="AB2382" s="86"/>
      <c r="AC2382" s="86"/>
      <c r="AD2382" s="86"/>
      <c r="AE2382" s="86"/>
      <c r="AF2382" s="88"/>
      <c r="AG2382" s="87"/>
      <c r="AN2382" s="86"/>
      <c r="AO2382" s="86"/>
      <c r="AP2382" s="86"/>
      <c r="AQ2382" s="86"/>
      <c r="AR2382" s="86"/>
      <c r="AS2382" s="86"/>
      <c r="AT2382" s="86"/>
      <c r="AU2382" s="86"/>
    </row>
    <row r="2383" spans="27:47" x14ac:dyDescent="0.2">
      <c r="AA2383" s="86"/>
      <c r="AB2383" s="86"/>
      <c r="AC2383" s="86"/>
      <c r="AD2383" s="86"/>
      <c r="AE2383" s="86"/>
      <c r="AF2383" s="88"/>
      <c r="AG2383" s="87"/>
      <c r="AN2383" s="86"/>
      <c r="AO2383" s="86"/>
      <c r="AP2383" s="86"/>
      <c r="AQ2383" s="86"/>
      <c r="AR2383" s="86"/>
      <c r="AS2383" s="86"/>
      <c r="AT2383" s="86"/>
      <c r="AU2383" s="86"/>
    </row>
    <row r="2384" spans="27:47" x14ac:dyDescent="0.2">
      <c r="AA2384" s="86"/>
      <c r="AB2384" s="86"/>
      <c r="AC2384" s="86"/>
      <c r="AD2384" s="86"/>
      <c r="AE2384" s="86"/>
      <c r="AF2384" s="88"/>
      <c r="AG2384" s="87"/>
      <c r="AN2384" s="86"/>
      <c r="AO2384" s="86"/>
      <c r="AP2384" s="86"/>
      <c r="AQ2384" s="86"/>
      <c r="AR2384" s="86"/>
      <c r="AS2384" s="86"/>
      <c r="AT2384" s="86"/>
      <c r="AU2384" s="86"/>
    </row>
    <row r="2385" spans="27:47" x14ac:dyDescent="0.2">
      <c r="AA2385" s="86"/>
      <c r="AB2385" s="86"/>
      <c r="AC2385" s="86"/>
      <c r="AD2385" s="86"/>
      <c r="AE2385" s="86"/>
      <c r="AF2385" s="88"/>
      <c r="AG2385" s="87"/>
      <c r="AN2385" s="86"/>
      <c r="AO2385" s="86"/>
      <c r="AP2385" s="86"/>
      <c r="AQ2385" s="86"/>
      <c r="AR2385" s="86"/>
      <c r="AS2385" s="86"/>
      <c r="AT2385" s="86"/>
      <c r="AU2385" s="86"/>
    </row>
    <row r="2386" spans="27:47" x14ac:dyDescent="0.2">
      <c r="AA2386" s="86"/>
      <c r="AB2386" s="86"/>
      <c r="AC2386" s="86"/>
      <c r="AD2386" s="86"/>
      <c r="AE2386" s="86"/>
      <c r="AF2386" s="88"/>
      <c r="AG2386" s="87"/>
      <c r="AN2386" s="86"/>
      <c r="AO2386" s="86"/>
      <c r="AP2386" s="86"/>
      <c r="AQ2386" s="86"/>
      <c r="AR2386" s="86"/>
      <c r="AS2386" s="86"/>
      <c r="AT2386" s="86"/>
      <c r="AU2386" s="86"/>
    </row>
    <row r="2387" spans="27:47" x14ac:dyDescent="0.2">
      <c r="AA2387" s="86"/>
      <c r="AB2387" s="86"/>
      <c r="AC2387" s="86"/>
      <c r="AD2387" s="86"/>
      <c r="AE2387" s="86"/>
      <c r="AF2387" s="88"/>
      <c r="AG2387" s="87"/>
      <c r="AN2387" s="86"/>
      <c r="AO2387" s="86"/>
      <c r="AP2387" s="86"/>
      <c r="AQ2387" s="86"/>
      <c r="AR2387" s="86"/>
      <c r="AS2387" s="86"/>
      <c r="AT2387" s="86"/>
      <c r="AU2387" s="86"/>
    </row>
    <row r="2388" spans="27:47" x14ac:dyDescent="0.2">
      <c r="AA2388" s="86"/>
      <c r="AB2388" s="86"/>
      <c r="AC2388" s="86"/>
      <c r="AD2388" s="86"/>
      <c r="AE2388" s="86"/>
      <c r="AF2388" s="88"/>
      <c r="AG2388" s="87"/>
      <c r="AN2388" s="86"/>
      <c r="AO2388" s="86"/>
      <c r="AP2388" s="86"/>
      <c r="AQ2388" s="86"/>
      <c r="AR2388" s="86"/>
      <c r="AS2388" s="86"/>
      <c r="AT2388" s="86"/>
      <c r="AU2388" s="86"/>
    </row>
    <row r="2389" spans="27:47" x14ac:dyDescent="0.2">
      <c r="AA2389" s="86"/>
      <c r="AB2389" s="86"/>
      <c r="AC2389" s="86"/>
      <c r="AD2389" s="86"/>
      <c r="AE2389" s="86"/>
      <c r="AF2389" s="88"/>
      <c r="AG2389" s="87"/>
      <c r="AN2389" s="86"/>
      <c r="AO2389" s="86"/>
      <c r="AP2389" s="86"/>
      <c r="AQ2389" s="86"/>
      <c r="AR2389" s="86"/>
      <c r="AS2389" s="86"/>
      <c r="AT2389" s="86"/>
      <c r="AU2389" s="86"/>
    </row>
    <row r="2390" spans="27:47" x14ac:dyDescent="0.2">
      <c r="AA2390" s="86"/>
      <c r="AB2390" s="86"/>
      <c r="AC2390" s="86"/>
      <c r="AD2390" s="86"/>
      <c r="AE2390" s="86"/>
      <c r="AF2390" s="88"/>
      <c r="AG2390" s="87"/>
      <c r="AN2390" s="86"/>
      <c r="AO2390" s="86"/>
      <c r="AP2390" s="86"/>
      <c r="AQ2390" s="86"/>
      <c r="AR2390" s="86"/>
      <c r="AS2390" s="86"/>
      <c r="AT2390" s="86"/>
      <c r="AU2390" s="86"/>
    </row>
    <row r="2391" spans="27:47" x14ac:dyDescent="0.2">
      <c r="AA2391" s="86"/>
      <c r="AB2391" s="86"/>
      <c r="AC2391" s="86"/>
      <c r="AD2391" s="86"/>
      <c r="AE2391" s="86"/>
      <c r="AF2391" s="88"/>
      <c r="AG2391" s="87"/>
      <c r="AN2391" s="86"/>
      <c r="AO2391" s="86"/>
      <c r="AP2391" s="86"/>
      <c r="AQ2391" s="86"/>
      <c r="AR2391" s="86"/>
      <c r="AS2391" s="86"/>
      <c r="AT2391" s="86"/>
      <c r="AU2391" s="86"/>
    </row>
    <row r="2392" spans="27:47" x14ac:dyDescent="0.2">
      <c r="AA2392" s="86"/>
      <c r="AB2392" s="86"/>
      <c r="AC2392" s="86"/>
      <c r="AD2392" s="86"/>
      <c r="AE2392" s="86"/>
      <c r="AF2392" s="88"/>
      <c r="AG2392" s="87"/>
      <c r="AN2392" s="86"/>
      <c r="AO2392" s="86"/>
      <c r="AP2392" s="86"/>
      <c r="AQ2392" s="86"/>
      <c r="AR2392" s="86"/>
      <c r="AS2392" s="86"/>
      <c r="AT2392" s="86"/>
      <c r="AU2392" s="86"/>
    </row>
    <row r="2393" spans="27:47" x14ac:dyDescent="0.2">
      <c r="AA2393" s="86"/>
      <c r="AB2393" s="86"/>
      <c r="AC2393" s="86"/>
      <c r="AD2393" s="86"/>
      <c r="AE2393" s="86"/>
      <c r="AF2393" s="88"/>
      <c r="AG2393" s="87"/>
      <c r="AN2393" s="86"/>
      <c r="AO2393" s="86"/>
      <c r="AP2393" s="86"/>
      <c r="AQ2393" s="86"/>
      <c r="AR2393" s="86"/>
      <c r="AS2393" s="86"/>
      <c r="AT2393" s="86"/>
      <c r="AU2393" s="86"/>
    </row>
    <row r="2394" spans="27:47" x14ac:dyDescent="0.2">
      <c r="AA2394" s="86"/>
      <c r="AB2394" s="86"/>
      <c r="AC2394" s="86"/>
      <c r="AD2394" s="86"/>
      <c r="AE2394" s="86"/>
      <c r="AF2394" s="88"/>
      <c r="AG2394" s="87"/>
      <c r="AN2394" s="86"/>
      <c r="AO2394" s="86"/>
      <c r="AP2394" s="86"/>
      <c r="AQ2394" s="86"/>
      <c r="AR2394" s="86"/>
      <c r="AS2394" s="86"/>
      <c r="AT2394" s="86"/>
      <c r="AU2394" s="86"/>
    </row>
    <row r="2395" spans="27:47" x14ac:dyDescent="0.2">
      <c r="AA2395" s="86"/>
      <c r="AB2395" s="86"/>
      <c r="AC2395" s="86"/>
      <c r="AD2395" s="86"/>
      <c r="AE2395" s="86"/>
      <c r="AF2395" s="88"/>
      <c r="AG2395" s="87"/>
      <c r="AN2395" s="86"/>
      <c r="AO2395" s="86"/>
      <c r="AP2395" s="86"/>
      <c r="AQ2395" s="86"/>
      <c r="AR2395" s="86"/>
      <c r="AS2395" s="86"/>
      <c r="AT2395" s="86"/>
      <c r="AU2395" s="86"/>
    </row>
    <row r="2396" spans="27:47" x14ac:dyDescent="0.2">
      <c r="AA2396" s="86"/>
      <c r="AB2396" s="86"/>
      <c r="AC2396" s="86"/>
      <c r="AD2396" s="86"/>
      <c r="AE2396" s="86"/>
      <c r="AF2396" s="88"/>
      <c r="AG2396" s="87"/>
      <c r="AN2396" s="86"/>
      <c r="AO2396" s="86"/>
      <c r="AP2396" s="86"/>
      <c r="AQ2396" s="86"/>
      <c r="AR2396" s="86"/>
      <c r="AS2396" s="86"/>
      <c r="AT2396" s="86"/>
      <c r="AU2396" s="86"/>
    </row>
    <row r="2397" spans="27:47" x14ac:dyDescent="0.2">
      <c r="AA2397" s="86"/>
      <c r="AB2397" s="86"/>
      <c r="AC2397" s="86"/>
      <c r="AD2397" s="86"/>
      <c r="AE2397" s="86"/>
      <c r="AF2397" s="88"/>
      <c r="AG2397" s="87"/>
      <c r="AN2397" s="86"/>
      <c r="AO2397" s="86"/>
      <c r="AP2397" s="86"/>
      <c r="AQ2397" s="86"/>
      <c r="AR2397" s="86"/>
      <c r="AS2397" s="86"/>
      <c r="AT2397" s="86"/>
      <c r="AU2397" s="86"/>
    </row>
    <row r="2398" spans="27:47" x14ac:dyDescent="0.2">
      <c r="AA2398" s="86"/>
      <c r="AB2398" s="86"/>
      <c r="AC2398" s="86"/>
      <c r="AD2398" s="86"/>
      <c r="AE2398" s="86"/>
      <c r="AF2398" s="88"/>
      <c r="AG2398" s="87"/>
      <c r="AN2398" s="86"/>
      <c r="AO2398" s="86"/>
      <c r="AP2398" s="86"/>
      <c r="AQ2398" s="86"/>
      <c r="AR2398" s="86"/>
      <c r="AS2398" s="86"/>
      <c r="AT2398" s="86"/>
      <c r="AU2398" s="86"/>
    </row>
    <row r="2399" spans="27:47" x14ac:dyDescent="0.2">
      <c r="AA2399" s="86"/>
      <c r="AB2399" s="86"/>
      <c r="AC2399" s="86"/>
      <c r="AD2399" s="86"/>
      <c r="AE2399" s="86"/>
      <c r="AF2399" s="88"/>
      <c r="AG2399" s="87"/>
      <c r="AN2399" s="86"/>
      <c r="AO2399" s="86"/>
      <c r="AP2399" s="86"/>
      <c r="AQ2399" s="86"/>
      <c r="AR2399" s="86"/>
      <c r="AS2399" s="86"/>
      <c r="AT2399" s="86"/>
      <c r="AU2399" s="86"/>
    </row>
    <row r="2400" spans="27:47" x14ac:dyDescent="0.2">
      <c r="AA2400" s="86"/>
      <c r="AB2400" s="86"/>
      <c r="AC2400" s="86"/>
      <c r="AD2400" s="86"/>
      <c r="AE2400" s="86"/>
      <c r="AF2400" s="88"/>
      <c r="AG2400" s="87"/>
      <c r="AN2400" s="86"/>
      <c r="AO2400" s="86"/>
      <c r="AP2400" s="86"/>
      <c r="AQ2400" s="86"/>
      <c r="AR2400" s="86"/>
      <c r="AS2400" s="86"/>
      <c r="AT2400" s="86"/>
      <c r="AU2400" s="86"/>
    </row>
    <row r="2401" spans="27:47" x14ac:dyDescent="0.2">
      <c r="AA2401" s="86"/>
      <c r="AB2401" s="86"/>
      <c r="AC2401" s="86"/>
      <c r="AD2401" s="86"/>
      <c r="AE2401" s="86"/>
      <c r="AF2401" s="88"/>
      <c r="AG2401" s="87"/>
      <c r="AN2401" s="86"/>
      <c r="AO2401" s="86"/>
      <c r="AP2401" s="86"/>
      <c r="AQ2401" s="86"/>
      <c r="AR2401" s="86"/>
      <c r="AS2401" s="86"/>
      <c r="AT2401" s="86"/>
      <c r="AU2401" s="86"/>
    </row>
    <row r="2402" spans="27:47" x14ac:dyDescent="0.2">
      <c r="AA2402" s="86"/>
      <c r="AB2402" s="86"/>
      <c r="AC2402" s="86"/>
      <c r="AD2402" s="86"/>
      <c r="AE2402" s="86"/>
      <c r="AF2402" s="88"/>
      <c r="AG2402" s="87"/>
      <c r="AN2402" s="86"/>
      <c r="AO2402" s="86"/>
      <c r="AP2402" s="86"/>
      <c r="AQ2402" s="86"/>
      <c r="AR2402" s="86"/>
      <c r="AS2402" s="86"/>
      <c r="AT2402" s="86"/>
      <c r="AU2402" s="86"/>
    </row>
    <row r="2403" spans="27:47" x14ac:dyDescent="0.2">
      <c r="AA2403" s="86"/>
      <c r="AB2403" s="86"/>
      <c r="AC2403" s="86"/>
      <c r="AD2403" s="86"/>
      <c r="AE2403" s="86"/>
      <c r="AF2403" s="88"/>
      <c r="AG2403" s="87"/>
      <c r="AN2403" s="86"/>
      <c r="AO2403" s="86"/>
      <c r="AP2403" s="86"/>
      <c r="AQ2403" s="86"/>
      <c r="AR2403" s="86"/>
      <c r="AS2403" s="86"/>
      <c r="AT2403" s="86"/>
      <c r="AU2403" s="86"/>
    </row>
    <row r="2404" spans="27:47" x14ac:dyDescent="0.2">
      <c r="AA2404" s="86"/>
      <c r="AB2404" s="86"/>
      <c r="AC2404" s="86"/>
      <c r="AD2404" s="86"/>
      <c r="AE2404" s="86"/>
      <c r="AF2404" s="88"/>
      <c r="AG2404" s="87"/>
      <c r="AN2404" s="86"/>
      <c r="AO2404" s="86"/>
      <c r="AP2404" s="86"/>
      <c r="AQ2404" s="86"/>
      <c r="AR2404" s="86"/>
      <c r="AS2404" s="86"/>
      <c r="AT2404" s="86"/>
      <c r="AU2404" s="86"/>
    </row>
    <row r="2405" spans="27:47" x14ac:dyDescent="0.2">
      <c r="AA2405" s="86"/>
      <c r="AB2405" s="86"/>
      <c r="AC2405" s="86"/>
      <c r="AD2405" s="86"/>
      <c r="AE2405" s="86"/>
      <c r="AF2405" s="88"/>
      <c r="AG2405" s="87"/>
      <c r="AN2405" s="86"/>
      <c r="AO2405" s="86"/>
      <c r="AP2405" s="86"/>
      <c r="AQ2405" s="86"/>
      <c r="AR2405" s="86"/>
      <c r="AS2405" s="86"/>
      <c r="AT2405" s="86"/>
      <c r="AU2405" s="86"/>
    </row>
    <row r="2406" spans="27:47" x14ac:dyDescent="0.2">
      <c r="AA2406" s="86"/>
      <c r="AB2406" s="86"/>
      <c r="AC2406" s="86"/>
      <c r="AD2406" s="86"/>
      <c r="AE2406" s="86"/>
      <c r="AF2406" s="88"/>
      <c r="AG2406" s="87"/>
      <c r="AN2406" s="86"/>
      <c r="AO2406" s="86"/>
      <c r="AP2406" s="86"/>
      <c r="AQ2406" s="86"/>
      <c r="AR2406" s="86"/>
      <c r="AS2406" s="86"/>
      <c r="AT2406" s="86"/>
      <c r="AU2406" s="86"/>
    </row>
    <row r="2407" spans="27:47" x14ac:dyDescent="0.2">
      <c r="AA2407" s="86"/>
      <c r="AB2407" s="86"/>
      <c r="AC2407" s="86"/>
      <c r="AD2407" s="86"/>
      <c r="AE2407" s="86"/>
      <c r="AF2407" s="88"/>
      <c r="AG2407" s="87"/>
      <c r="AN2407" s="86"/>
      <c r="AO2407" s="86"/>
      <c r="AP2407" s="86"/>
      <c r="AQ2407" s="86"/>
      <c r="AR2407" s="86"/>
      <c r="AS2407" s="86"/>
      <c r="AT2407" s="86"/>
      <c r="AU2407" s="86"/>
    </row>
    <row r="2408" spans="27:47" x14ac:dyDescent="0.2">
      <c r="AA2408" s="86"/>
      <c r="AB2408" s="86"/>
      <c r="AC2408" s="86"/>
      <c r="AD2408" s="86"/>
      <c r="AE2408" s="86"/>
      <c r="AF2408" s="88"/>
      <c r="AG2408" s="87"/>
      <c r="AN2408" s="86"/>
      <c r="AO2408" s="86"/>
      <c r="AP2408" s="86"/>
      <c r="AQ2408" s="86"/>
      <c r="AR2408" s="86"/>
      <c r="AS2408" s="86"/>
      <c r="AT2408" s="86"/>
      <c r="AU2408" s="86"/>
    </row>
    <row r="2409" spans="27:47" x14ac:dyDescent="0.2">
      <c r="AA2409" s="86"/>
      <c r="AB2409" s="86"/>
      <c r="AC2409" s="86"/>
      <c r="AD2409" s="86"/>
      <c r="AE2409" s="86"/>
      <c r="AF2409" s="88"/>
      <c r="AG2409" s="87"/>
      <c r="AN2409" s="86"/>
      <c r="AO2409" s="86"/>
      <c r="AP2409" s="86"/>
      <c r="AQ2409" s="86"/>
      <c r="AR2409" s="86"/>
      <c r="AS2409" s="86"/>
      <c r="AT2409" s="86"/>
      <c r="AU2409" s="86"/>
    </row>
    <row r="2410" spans="27:47" x14ac:dyDescent="0.2">
      <c r="AA2410" s="86"/>
      <c r="AB2410" s="86"/>
      <c r="AC2410" s="86"/>
      <c r="AD2410" s="86"/>
      <c r="AE2410" s="86"/>
      <c r="AF2410" s="88"/>
      <c r="AG2410" s="87"/>
      <c r="AN2410" s="86"/>
      <c r="AO2410" s="86"/>
      <c r="AP2410" s="86"/>
      <c r="AQ2410" s="86"/>
      <c r="AR2410" s="86"/>
      <c r="AS2410" s="86"/>
      <c r="AT2410" s="86"/>
      <c r="AU2410" s="86"/>
    </row>
    <row r="2411" spans="27:47" x14ac:dyDescent="0.2">
      <c r="AA2411" s="86"/>
      <c r="AB2411" s="86"/>
      <c r="AC2411" s="86"/>
      <c r="AD2411" s="86"/>
      <c r="AE2411" s="86"/>
      <c r="AF2411" s="88"/>
      <c r="AG2411" s="87"/>
      <c r="AN2411" s="86"/>
      <c r="AO2411" s="86"/>
      <c r="AP2411" s="86"/>
      <c r="AQ2411" s="86"/>
      <c r="AR2411" s="86"/>
      <c r="AS2411" s="86"/>
      <c r="AT2411" s="86"/>
      <c r="AU2411" s="86"/>
    </row>
    <row r="2412" spans="27:47" x14ac:dyDescent="0.2">
      <c r="AA2412" s="86"/>
      <c r="AB2412" s="86"/>
      <c r="AC2412" s="86"/>
      <c r="AD2412" s="86"/>
      <c r="AE2412" s="86"/>
      <c r="AF2412" s="88"/>
      <c r="AG2412" s="87"/>
      <c r="AN2412" s="86"/>
      <c r="AO2412" s="86"/>
      <c r="AP2412" s="86"/>
      <c r="AQ2412" s="86"/>
      <c r="AR2412" s="86"/>
      <c r="AS2412" s="86"/>
      <c r="AT2412" s="86"/>
      <c r="AU2412" s="86"/>
    </row>
    <row r="2413" spans="27:47" x14ac:dyDescent="0.2">
      <c r="AA2413" s="86"/>
      <c r="AB2413" s="86"/>
      <c r="AC2413" s="86"/>
      <c r="AD2413" s="86"/>
      <c r="AE2413" s="86"/>
      <c r="AF2413" s="88"/>
      <c r="AG2413" s="87"/>
      <c r="AN2413" s="86"/>
      <c r="AO2413" s="86"/>
      <c r="AP2413" s="86"/>
      <c r="AQ2413" s="86"/>
      <c r="AR2413" s="86"/>
      <c r="AS2413" s="86"/>
      <c r="AT2413" s="86"/>
      <c r="AU2413" s="86"/>
    </row>
    <row r="2414" spans="27:47" x14ac:dyDescent="0.2">
      <c r="AA2414" s="86"/>
      <c r="AB2414" s="86"/>
      <c r="AC2414" s="86"/>
      <c r="AD2414" s="86"/>
      <c r="AE2414" s="86"/>
      <c r="AF2414" s="88"/>
      <c r="AG2414" s="87"/>
      <c r="AN2414" s="86"/>
      <c r="AO2414" s="86"/>
      <c r="AP2414" s="86"/>
      <c r="AQ2414" s="86"/>
      <c r="AR2414" s="86"/>
      <c r="AS2414" s="86"/>
      <c r="AT2414" s="86"/>
      <c r="AU2414" s="86"/>
    </row>
    <row r="2415" spans="27:47" x14ac:dyDescent="0.2">
      <c r="AA2415" s="86"/>
      <c r="AB2415" s="86"/>
      <c r="AC2415" s="86"/>
      <c r="AD2415" s="86"/>
      <c r="AE2415" s="86"/>
      <c r="AF2415" s="88"/>
      <c r="AG2415" s="87"/>
      <c r="AN2415" s="86"/>
      <c r="AO2415" s="86"/>
      <c r="AP2415" s="86"/>
      <c r="AQ2415" s="86"/>
      <c r="AR2415" s="86"/>
      <c r="AS2415" s="86"/>
      <c r="AT2415" s="86"/>
      <c r="AU2415" s="86"/>
    </row>
    <row r="2416" spans="27:47" x14ac:dyDescent="0.2">
      <c r="AA2416" s="86"/>
      <c r="AB2416" s="86"/>
      <c r="AC2416" s="86"/>
      <c r="AD2416" s="86"/>
      <c r="AE2416" s="86"/>
      <c r="AF2416" s="88"/>
      <c r="AG2416" s="87"/>
      <c r="AN2416" s="86"/>
      <c r="AO2416" s="86"/>
      <c r="AP2416" s="86"/>
      <c r="AQ2416" s="86"/>
      <c r="AR2416" s="86"/>
      <c r="AS2416" s="86"/>
      <c r="AT2416" s="86"/>
      <c r="AU2416" s="86"/>
    </row>
    <row r="2417" spans="27:47" x14ac:dyDescent="0.2">
      <c r="AA2417" s="86"/>
      <c r="AB2417" s="86"/>
      <c r="AC2417" s="86"/>
      <c r="AD2417" s="86"/>
      <c r="AE2417" s="86"/>
      <c r="AF2417" s="88"/>
      <c r="AG2417" s="87"/>
      <c r="AN2417" s="86"/>
      <c r="AO2417" s="86"/>
      <c r="AP2417" s="86"/>
      <c r="AQ2417" s="86"/>
      <c r="AR2417" s="86"/>
      <c r="AS2417" s="86"/>
      <c r="AT2417" s="86"/>
      <c r="AU2417" s="86"/>
    </row>
    <row r="2418" spans="27:47" x14ac:dyDescent="0.2">
      <c r="AA2418" s="86"/>
      <c r="AB2418" s="86"/>
      <c r="AC2418" s="86"/>
      <c r="AD2418" s="86"/>
      <c r="AE2418" s="86"/>
      <c r="AF2418" s="88"/>
      <c r="AG2418" s="87"/>
      <c r="AN2418" s="86"/>
      <c r="AO2418" s="86"/>
      <c r="AP2418" s="86"/>
      <c r="AQ2418" s="86"/>
      <c r="AR2418" s="86"/>
      <c r="AS2418" s="86"/>
      <c r="AT2418" s="86"/>
      <c r="AU2418" s="86"/>
    </row>
    <row r="2419" spans="27:47" x14ac:dyDescent="0.2">
      <c r="AA2419" s="86"/>
      <c r="AB2419" s="86"/>
      <c r="AC2419" s="86"/>
      <c r="AD2419" s="86"/>
      <c r="AE2419" s="86"/>
      <c r="AF2419" s="88"/>
      <c r="AG2419" s="87"/>
      <c r="AN2419" s="86"/>
      <c r="AO2419" s="86"/>
      <c r="AP2419" s="86"/>
      <c r="AQ2419" s="86"/>
      <c r="AR2419" s="86"/>
      <c r="AS2419" s="86"/>
      <c r="AT2419" s="86"/>
      <c r="AU2419" s="86"/>
    </row>
    <row r="2420" spans="27:47" x14ac:dyDescent="0.2">
      <c r="AA2420" s="86"/>
      <c r="AB2420" s="86"/>
      <c r="AC2420" s="86"/>
      <c r="AD2420" s="86"/>
      <c r="AE2420" s="86"/>
      <c r="AF2420" s="88"/>
      <c r="AG2420" s="87"/>
      <c r="AN2420" s="86"/>
      <c r="AO2420" s="86"/>
      <c r="AP2420" s="86"/>
      <c r="AQ2420" s="86"/>
      <c r="AR2420" s="86"/>
      <c r="AS2420" s="86"/>
      <c r="AT2420" s="86"/>
      <c r="AU2420" s="86"/>
    </row>
    <row r="2421" spans="27:47" x14ac:dyDescent="0.2">
      <c r="AA2421" s="86"/>
      <c r="AB2421" s="86"/>
      <c r="AC2421" s="86"/>
      <c r="AD2421" s="86"/>
      <c r="AE2421" s="86"/>
      <c r="AF2421" s="88"/>
      <c r="AG2421" s="87"/>
      <c r="AN2421" s="86"/>
      <c r="AO2421" s="86"/>
      <c r="AP2421" s="86"/>
      <c r="AQ2421" s="86"/>
      <c r="AR2421" s="86"/>
      <c r="AS2421" s="86"/>
      <c r="AT2421" s="86"/>
      <c r="AU2421" s="86"/>
    </row>
    <row r="2422" spans="27:47" x14ac:dyDescent="0.2">
      <c r="AA2422" s="86"/>
      <c r="AB2422" s="86"/>
      <c r="AC2422" s="86"/>
      <c r="AD2422" s="86"/>
      <c r="AE2422" s="86"/>
      <c r="AF2422" s="88"/>
      <c r="AG2422" s="87"/>
      <c r="AN2422" s="86"/>
      <c r="AO2422" s="86"/>
      <c r="AP2422" s="86"/>
      <c r="AQ2422" s="86"/>
      <c r="AR2422" s="86"/>
      <c r="AS2422" s="86"/>
      <c r="AT2422" s="86"/>
      <c r="AU2422" s="86"/>
    </row>
    <row r="2423" spans="27:47" x14ac:dyDescent="0.2">
      <c r="AA2423" s="86"/>
      <c r="AB2423" s="86"/>
      <c r="AC2423" s="86"/>
      <c r="AD2423" s="86"/>
      <c r="AE2423" s="86"/>
      <c r="AF2423" s="88"/>
      <c r="AG2423" s="87"/>
      <c r="AN2423" s="86"/>
      <c r="AO2423" s="86"/>
      <c r="AP2423" s="86"/>
      <c r="AQ2423" s="86"/>
      <c r="AR2423" s="86"/>
      <c r="AS2423" s="86"/>
      <c r="AT2423" s="86"/>
      <c r="AU2423" s="86"/>
    </row>
    <row r="2424" spans="27:47" x14ac:dyDescent="0.2">
      <c r="AA2424" s="86"/>
      <c r="AB2424" s="86"/>
      <c r="AC2424" s="86"/>
      <c r="AD2424" s="86"/>
      <c r="AE2424" s="86"/>
      <c r="AF2424" s="88"/>
      <c r="AG2424" s="87"/>
      <c r="AN2424" s="86"/>
      <c r="AO2424" s="86"/>
      <c r="AP2424" s="86"/>
      <c r="AQ2424" s="86"/>
      <c r="AR2424" s="86"/>
      <c r="AS2424" s="86"/>
      <c r="AT2424" s="86"/>
      <c r="AU2424" s="86"/>
    </row>
    <row r="2425" spans="27:47" x14ac:dyDescent="0.2">
      <c r="AA2425" s="86"/>
      <c r="AB2425" s="86"/>
      <c r="AC2425" s="86"/>
      <c r="AD2425" s="86"/>
      <c r="AE2425" s="86"/>
      <c r="AF2425" s="88"/>
      <c r="AG2425" s="87"/>
      <c r="AN2425" s="86"/>
      <c r="AO2425" s="86"/>
      <c r="AP2425" s="86"/>
      <c r="AQ2425" s="86"/>
      <c r="AR2425" s="86"/>
      <c r="AS2425" s="86"/>
      <c r="AT2425" s="86"/>
      <c r="AU2425" s="86"/>
    </row>
    <row r="2426" spans="27:47" x14ac:dyDescent="0.2">
      <c r="AA2426" s="86"/>
      <c r="AB2426" s="86"/>
      <c r="AC2426" s="86"/>
      <c r="AD2426" s="86"/>
      <c r="AE2426" s="86"/>
      <c r="AF2426" s="88"/>
      <c r="AG2426" s="87"/>
      <c r="AN2426" s="86"/>
      <c r="AO2426" s="86"/>
      <c r="AP2426" s="86"/>
      <c r="AQ2426" s="86"/>
      <c r="AR2426" s="86"/>
      <c r="AS2426" s="86"/>
      <c r="AT2426" s="86"/>
      <c r="AU2426" s="86"/>
    </row>
    <row r="2427" spans="27:47" x14ac:dyDescent="0.2">
      <c r="AA2427" s="86"/>
      <c r="AB2427" s="86"/>
      <c r="AC2427" s="86"/>
      <c r="AD2427" s="86"/>
      <c r="AE2427" s="86"/>
      <c r="AF2427" s="88"/>
      <c r="AG2427" s="87"/>
      <c r="AN2427" s="86"/>
      <c r="AO2427" s="86"/>
      <c r="AP2427" s="86"/>
      <c r="AQ2427" s="86"/>
      <c r="AR2427" s="86"/>
      <c r="AS2427" s="86"/>
      <c r="AT2427" s="86"/>
      <c r="AU2427" s="86"/>
    </row>
    <row r="2428" spans="27:47" x14ac:dyDescent="0.2">
      <c r="AA2428" s="86"/>
      <c r="AB2428" s="86"/>
      <c r="AC2428" s="86"/>
      <c r="AD2428" s="86"/>
      <c r="AE2428" s="86"/>
      <c r="AF2428" s="88"/>
      <c r="AG2428" s="87"/>
      <c r="AN2428" s="86"/>
      <c r="AO2428" s="86"/>
      <c r="AP2428" s="86"/>
      <c r="AQ2428" s="86"/>
      <c r="AR2428" s="86"/>
      <c r="AS2428" s="86"/>
      <c r="AT2428" s="86"/>
      <c r="AU2428" s="86"/>
    </row>
    <row r="2429" spans="27:47" x14ac:dyDescent="0.2">
      <c r="AA2429" s="86"/>
      <c r="AB2429" s="86"/>
      <c r="AC2429" s="86"/>
      <c r="AD2429" s="86"/>
      <c r="AE2429" s="86"/>
      <c r="AF2429" s="88"/>
      <c r="AG2429" s="87"/>
      <c r="AN2429" s="86"/>
      <c r="AO2429" s="86"/>
      <c r="AP2429" s="86"/>
      <c r="AQ2429" s="86"/>
      <c r="AR2429" s="86"/>
      <c r="AS2429" s="86"/>
      <c r="AT2429" s="86"/>
      <c r="AU2429" s="86"/>
    </row>
    <row r="2430" spans="27:47" x14ac:dyDescent="0.2">
      <c r="AA2430" s="86"/>
      <c r="AB2430" s="86"/>
      <c r="AC2430" s="86"/>
      <c r="AD2430" s="86"/>
      <c r="AE2430" s="86"/>
      <c r="AF2430" s="88"/>
      <c r="AG2430" s="87"/>
      <c r="AN2430" s="86"/>
      <c r="AO2430" s="86"/>
      <c r="AP2430" s="86"/>
      <c r="AQ2430" s="86"/>
      <c r="AR2430" s="86"/>
      <c r="AS2430" s="86"/>
      <c r="AT2430" s="86"/>
      <c r="AU2430" s="86"/>
    </row>
    <row r="2431" spans="27:47" x14ac:dyDescent="0.2">
      <c r="AA2431" s="86"/>
      <c r="AB2431" s="86"/>
      <c r="AC2431" s="86"/>
      <c r="AD2431" s="86"/>
      <c r="AE2431" s="86"/>
      <c r="AF2431" s="88"/>
      <c r="AG2431" s="87"/>
      <c r="AN2431" s="86"/>
      <c r="AO2431" s="86"/>
      <c r="AP2431" s="86"/>
      <c r="AQ2431" s="86"/>
      <c r="AR2431" s="86"/>
      <c r="AS2431" s="86"/>
      <c r="AT2431" s="86"/>
      <c r="AU2431" s="86"/>
    </row>
    <row r="2432" spans="27:47" x14ac:dyDescent="0.2">
      <c r="AA2432" s="86"/>
      <c r="AB2432" s="86"/>
      <c r="AC2432" s="86"/>
      <c r="AD2432" s="86"/>
      <c r="AE2432" s="86"/>
      <c r="AF2432" s="88"/>
      <c r="AG2432" s="87"/>
      <c r="AN2432" s="86"/>
      <c r="AO2432" s="86"/>
      <c r="AP2432" s="86"/>
      <c r="AQ2432" s="86"/>
      <c r="AR2432" s="86"/>
      <c r="AS2432" s="86"/>
      <c r="AT2432" s="86"/>
      <c r="AU2432" s="86"/>
    </row>
    <row r="2433" spans="27:47" x14ac:dyDescent="0.2">
      <c r="AA2433" s="86"/>
      <c r="AB2433" s="86"/>
      <c r="AC2433" s="86"/>
      <c r="AD2433" s="86"/>
      <c r="AE2433" s="86"/>
      <c r="AF2433" s="88"/>
      <c r="AG2433" s="87"/>
      <c r="AN2433" s="86"/>
      <c r="AO2433" s="86"/>
      <c r="AP2433" s="86"/>
      <c r="AQ2433" s="86"/>
      <c r="AR2433" s="86"/>
      <c r="AS2433" s="86"/>
      <c r="AT2433" s="86"/>
      <c r="AU2433" s="86"/>
    </row>
    <row r="2434" spans="27:47" x14ac:dyDescent="0.2">
      <c r="AA2434" s="86"/>
      <c r="AB2434" s="86"/>
      <c r="AC2434" s="86"/>
      <c r="AD2434" s="86"/>
      <c r="AE2434" s="86"/>
      <c r="AF2434" s="88"/>
      <c r="AG2434" s="87"/>
      <c r="AN2434" s="86"/>
      <c r="AO2434" s="86"/>
      <c r="AP2434" s="86"/>
      <c r="AQ2434" s="86"/>
      <c r="AR2434" s="86"/>
      <c r="AS2434" s="86"/>
      <c r="AT2434" s="86"/>
      <c r="AU2434" s="86"/>
    </row>
    <row r="2435" spans="27:47" x14ac:dyDescent="0.2">
      <c r="AA2435" s="86"/>
      <c r="AB2435" s="86"/>
      <c r="AC2435" s="86"/>
      <c r="AD2435" s="86"/>
      <c r="AE2435" s="86"/>
      <c r="AF2435" s="88"/>
      <c r="AG2435" s="87"/>
      <c r="AN2435" s="86"/>
      <c r="AO2435" s="86"/>
      <c r="AP2435" s="86"/>
      <c r="AQ2435" s="86"/>
      <c r="AR2435" s="86"/>
      <c r="AS2435" s="86"/>
      <c r="AT2435" s="86"/>
      <c r="AU2435" s="86"/>
    </row>
    <row r="2436" spans="27:47" x14ac:dyDescent="0.2">
      <c r="AA2436" s="86"/>
      <c r="AB2436" s="86"/>
      <c r="AC2436" s="86"/>
      <c r="AD2436" s="86"/>
      <c r="AE2436" s="86"/>
      <c r="AF2436" s="88"/>
      <c r="AG2436" s="87"/>
      <c r="AN2436" s="86"/>
      <c r="AO2436" s="86"/>
      <c r="AP2436" s="86"/>
      <c r="AQ2436" s="86"/>
      <c r="AR2436" s="86"/>
      <c r="AS2436" s="86"/>
      <c r="AT2436" s="86"/>
      <c r="AU2436" s="86"/>
    </row>
    <row r="2437" spans="27:47" x14ac:dyDescent="0.2">
      <c r="AA2437" s="86"/>
      <c r="AB2437" s="86"/>
      <c r="AC2437" s="86"/>
      <c r="AD2437" s="86"/>
      <c r="AE2437" s="86"/>
      <c r="AF2437" s="88"/>
      <c r="AG2437" s="87"/>
      <c r="AN2437" s="86"/>
      <c r="AO2437" s="86"/>
      <c r="AP2437" s="86"/>
      <c r="AQ2437" s="86"/>
      <c r="AR2437" s="86"/>
      <c r="AS2437" s="86"/>
      <c r="AT2437" s="86"/>
      <c r="AU2437" s="86"/>
    </row>
    <row r="2438" spans="27:47" x14ac:dyDescent="0.2">
      <c r="AA2438" s="86"/>
      <c r="AB2438" s="86"/>
      <c r="AC2438" s="86"/>
      <c r="AD2438" s="86"/>
      <c r="AE2438" s="86"/>
      <c r="AF2438" s="88"/>
      <c r="AG2438" s="87"/>
      <c r="AN2438" s="86"/>
      <c r="AO2438" s="86"/>
      <c r="AP2438" s="86"/>
      <c r="AQ2438" s="86"/>
      <c r="AR2438" s="86"/>
      <c r="AS2438" s="86"/>
      <c r="AT2438" s="86"/>
      <c r="AU2438" s="86"/>
    </row>
    <row r="2439" spans="27:47" x14ac:dyDescent="0.2">
      <c r="AA2439" s="86"/>
      <c r="AB2439" s="86"/>
      <c r="AC2439" s="86"/>
      <c r="AD2439" s="86"/>
      <c r="AE2439" s="86"/>
      <c r="AF2439" s="88"/>
      <c r="AG2439" s="87"/>
      <c r="AN2439" s="86"/>
      <c r="AO2439" s="86"/>
      <c r="AP2439" s="86"/>
      <c r="AQ2439" s="86"/>
      <c r="AR2439" s="86"/>
      <c r="AS2439" s="86"/>
      <c r="AT2439" s="86"/>
      <c r="AU2439" s="86"/>
    </row>
    <row r="2440" spans="27:47" x14ac:dyDescent="0.2">
      <c r="AA2440" s="86"/>
      <c r="AB2440" s="86"/>
      <c r="AC2440" s="86"/>
      <c r="AD2440" s="86"/>
      <c r="AE2440" s="86"/>
      <c r="AF2440" s="88"/>
      <c r="AG2440" s="87"/>
      <c r="AN2440" s="86"/>
      <c r="AO2440" s="86"/>
      <c r="AP2440" s="86"/>
      <c r="AQ2440" s="86"/>
      <c r="AR2440" s="86"/>
      <c r="AS2440" s="86"/>
      <c r="AT2440" s="86"/>
      <c r="AU2440" s="86"/>
    </row>
    <row r="2441" spans="27:47" x14ac:dyDescent="0.2">
      <c r="AA2441" s="86"/>
      <c r="AB2441" s="86"/>
      <c r="AC2441" s="86"/>
      <c r="AD2441" s="86"/>
      <c r="AE2441" s="86"/>
      <c r="AF2441" s="88"/>
      <c r="AG2441" s="87"/>
      <c r="AN2441" s="86"/>
      <c r="AO2441" s="86"/>
      <c r="AP2441" s="86"/>
      <c r="AQ2441" s="86"/>
      <c r="AR2441" s="86"/>
      <c r="AS2441" s="86"/>
      <c r="AT2441" s="86"/>
      <c r="AU2441" s="86"/>
    </row>
    <row r="2442" spans="27:47" x14ac:dyDescent="0.2">
      <c r="AA2442" s="86"/>
      <c r="AB2442" s="86"/>
      <c r="AC2442" s="86"/>
      <c r="AD2442" s="86"/>
      <c r="AE2442" s="86"/>
      <c r="AF2442" s="88"/>
      <c r="AG2442" s="87"/>
      <c r="AN2442" s="86"/>
      <c r="AO2442" s="86"/>
      <c r="AP2442" s="86"/>
      <c r="AQ2442" s="86"/>
      <c r="AR2442" s="86"/>
      <c r="AS2442" s="86"/>
      <c r="AT2442" s="86"/>
      <c r="AU2442" s="86"/>
    </row>
    <row r="2443" spans="27:47" x14ac:dyDescent="0.2">
      <c r="AA2443" s="86"/>
      <c r="AB2443" s="86"/>
      <c r="AC2443" s="86"/>
      <c r="AD2443" s="86"/>
      <c r="AE2443" s="86"/>
      <c r="AF2443" s="88"/>
      <c r="AG2443" s="87"/>
      <c r="AN2443" s="86"/>
      <c r="AO2443" s="86"/>
      <c r="AP2443" s="86"/>
      <c r="AQ2443" s="86"/>
      <c r="AR2443" s="86"/>
      <c r="AS2443" s="86"/>
      <c r="AT2443" s="86"/>
      <c r="AU2443" s="86"/>
    </row>
    <row r="2444" spans="27:47" x14ac:dyDescent="0.2">
      <c r="AA2444" s="86"/>
      <c r="AB2444" s="86"/>
      <c r="AC2444" s="86"/>
      <c r="AD2444" s="86"/>
      <c r="AE2444" s="86"/>
      <c r="AF2444" s="88"/>
      <c r="AG2444" s="87"/>
      <c r="AN2444" s="86"/>
      <c r="AO2444" s="86"/>
      <c r="AP2444" s="86"/>
      <c r="AQ2444" s="86"/>
      <c r="AR2444" s="86"/>
      <c r="AS2444" s="86"/>
      <c r="AT2444" s="86"/>
      <c r="AU2444" s="86"/>
    </row>
    <row r="2445" spans="27:47" x14ac:dyDescent="0.2">
      <c r="AA2445" s="86"/>
      <c r="AB2445" s="86"/>
      <c r="AC2445" s="86"/>
      <c r="AD2445" s="86"/>
      <c r="AE2445" s="86"/>
      <c r="AF2445" s="88"/>
      <c r="AG2445" s="87"/>
      <c r="AN2445" s="86"/>
      <c r="AO2445" s="86"/>
      <c r="AP2445" s="86"/>
      <c r="AQ2445" s="86"/>
      <c r="AR2445" s="86"/>
      <c r="AS2445" s="86"/>
      <c r="AT2445" s="86"/>
      <c r="AU2445" s="86"/>
    </row>
    <row r="2446" spans="27:47" x14ac:dyDescent="0.2">
      <c r="AA2446" s="86"/>
      <c r="AB2446" s="86"/>
      <c r="AC2446" s="86"/>
      <c r="AD2446" s="86"/>
      <c r="AE2446" s="86"/>
      <c r="AF2446" s="88"/>
      <c r="AG2446" s="87"/>
      <c r="AN2446" s="86"/>
      <c r="AO2446" s="86"/>
      <c r="AP2446" s="86"/>
      <c r="AQ2446" s="86"/>
      <c r="AR2446" s="86"/>
      <c r="AS2446" s="86"/>
      <c r="AT2446" s="86"/>
      <c r="AU2446" s="86"/>
    </row>
    <row r="2447" spans="27:47" x14ac:dyDescent="0.2">
      <c r="AA2447" s="86"/>
      <c r="AB2447" s="86"/>
      <c r="AC2447" s="86"/>
      <c r="AD2447" s="86"/>
      <c r="AE2447" s="86"/>
      <c r="AF2447" s="88"/>
      <c r="AG2447" s="87"/>
      <c r="AN2447" s="86"/>
      <c r="AO2447" s="86"/>
      <c r="AP2447" s="86"/>
      <c r="AQ2447" s="86"/>
      <c r="AR2447" s="86"/>
      <c r="AS2447" s="86"/>
      <c r="AT2447" s="86"/>
      <c r="AU2447" s="86"/>
    </row>
    <row r="2448" spans="27:47" x14ac:dyDescent="0.2">
      <c r="AA2448" s="86"/>
      <c r="AB2448" s="86"/>
      <c r="AC2448" s="86"/>
      <c r="AD2448" s="86"/>
      <c r="AE2448" s="86"/>
      <c r="AF2448" s="88"/>
      <c r="AG2448" s="87"/>
      <c r="AN2448" s="86"/>
      <c r="AO2448" s="86"/>
      <c r="AP2448" s="86"/>
      <c r="AQ2448" s="86"/>
      <c r="AR2448" s="86"/>
      <c r="AS2448" s="86"/>
      <c r="AT2448" s="86"/>
      <c r="AU2448" s="86"/>
    </row>
    <row r="2449" spans="27:47" x14ac:dyDescent="0.2">
      <c r="AA2449" s="86"/>
      <c r="AB2449" s="86"/>
      <c r="AC2449" s="86"/>
      <c r="AD2449" s="86"/>
      <c r="AE2449" s="86"/>
      <c r="AF2449" s="88"/>
      <c r="AG2449" s="87"/>
      <c r="AN2449" s="86"/>
      <c r="AO2449" s="86"/>
      <c r="AP2449" s="86"/>
      <c r="AQ2449" s="86"/>
      <c r="AR2449" s="86"/>
      <c r="AS2449" s="86"/>
      <c r="AT2449" s="86"/>
      <c r="AU2449" s="86"/>
    </row>
    <row r="2450" spans="27:47" x14ac:dyDescent="0.2">
      <c r="AA2450" s="86"/>
      <c r="AB2450" s="86"/>
      <c r="AC2450" s="86"/>
      <c r="AD2450" s="86"/>
      <c r="AE2450" s="86"/>
      <c r="AF2450" s="88"/>
      <c r="AG2450" s="87"/>
      <c r="AN2450" s="86"/>
      <c r="AO2450" s="86"/>
      <c r="AP2450" s="86"/>
      <c r="AQ2450" s="86"/>
      <c r="AR2450" s="86"/>
      <c r="AS2450" s="86"/>
      <c r="AT2450" s="86"/>
      <c r="AU2450" s="86"/>
    </row>
    <row r="2451" spans="27:47" x14ac:dyDescent="0.2">
      <c r="AA2451" s="86"/>
      <c r="AB2451" s="86"/>
      <c r="AC2451" s="86"/>
      <c r="AD2451" s="86"/>
      <c r="AE2451" s="86"/>
      <c r="AF2451" s="88"/>
      <c r="AG2451" s="87"/>
      <c r="AN2451" s="86"/>
      <c r="AO2451" s="86"/>
      <c r="AP2451" s="86"/>
      <c r="AQ2451" s="86"/>
      <c r="AR2451" s="86"/>
      <c r="AS2451" s="86"/>
      <c r="AT2451" s="86"/>
      <c r="AU2451" s="86"/>
    </row>
    <row r="2452" spans="27:47" x14ac:dyDescent="0.2">
      <c r="AA2452" s="86"/>
      <c r="AB2452" s="86"/>
      <c r="AC2452" s="86"/>
      <c r="AD2452" s="86"/>
      <c r="AE2452" s="86"/>
      <c r="AF2452" s="88"/>
      <c r="AG2452" s="87"/>
      <c r="AN2452" s="86"/>
      <c r="AO2452" s="86"/>
      <c r="AP2452" s="86"/>
      <c r="AQ2452" s="86"/>
      <c r="AR2452" s="86"/>
      <c r="AS2452" s="86"/>
      <c r="AT2452" s="86"/>
      <c r="AU2452" s="86"/>
    </row>
    <row r="2453" spans="27:47" x14ac:dyDescent="0.2">
      <c r="AA2453" s="86"/>
      <c r="AB2453" s="86"/>
      <c r="AC2453" s="86"/>
      <c r="AD2453" s="86"/>
      <c r="AE2453" s="86"/>
      <c r="AF2453" s="88"/>
      <c r="AG2453" s="87"/>
      <c r="AN2453" s="86"/>
      <c r="AO2453" s="86"/>
      <c r="AP2453" s="86"/>
      <c r="AQ2453" s="86"/>
      <c r="AR2453" s="86"/>
      <c r="AS2453" s="86"/>
      <c r="AT2453" s="86"/>
      <c r="AU2453" s="86"/>
    </row>
    <row r="2454" spans="27:47" x14ac:dyDescent="0.2">
      <c r="AA2454" s="86"/>
      <c r="AB2454" s="86"/>
      <c r="AC2454" s="86"/>
      <c r="AD2454" s="86"/>
      <c r="AE2454" s="86"/>
      <c r="AF2454" s="88"/>
      <c r="AG2454" s="87"/>
      <c r="AN2454" s="86"/>
      <c r="AO2454" s="86"/>
      <c r="AP2454" s="86"/>
      <c r="AQ2454" s="86"/>
      <c r="AR2454" s="86"/>
      <c r="AS2454" s="86"/>
      <c r="AT2454" s="86"/>
      <c r="AU2454" s="86"/>
    </row>
    <row r="2455" spans="27:47" x14ac:dyDescent="0.2">
      <c r="AA2455" s="86"/>
      <c r="AB2455" s="86"/>
      <c r="AC2455" s="86"/>
      <c r="AD2455" s="86"/>
      <c r="AE2455" s="86"/>
      <c r="AF2455" s="88"/>
      <c r="AG2455" s="87"/>
      <c r="AN2455" s="86"/>
      <c r="AO2455" s="86"/>
      <c r="AP2455" s="86"/>
      <c r="AQ2455" s="86"/>
      <c r="AR2455" s="86"/>
      <c r="AS2455" s="86"/>
      <c r="AT2455" s="86"/>
      <c r="AU2455" s="86"/>
    </row>
    <row r="2456" spans="27:47" x14ac:dyDescent="0.2">
      <c r="AA2456" s="86"/>
      <c r="AB2456" s="86"/>
      <c r="AC2456" s="86"/>
      <c r="AD2456" s="86"/>
      <c r="AE2456" s="86"/>
      <c r="AF2456" s="88"/>
      <c r="AG2456" s="87"/>
      <c r="AN2456" s="86"/>
      <c r="AO2456" s="86"/>
      <c r="AP2456" s="86"/>
      <c r="AQ2456" s="86"/>
      <c r="AR2456" s="86"/>
      <c r="AS2456" s="86"/>
      <c r="AT2456" s="86"/>
      <c r="AU2456" s="86"/>
    </row>
    <row r="2457" spans="27:47" x14ac:dyDescent="0.2">
      <c r="AA2457" s="86"/>
      <c r="AB2457" s="86"/>
      <c r="AC2457" s="86"/>
      <c r="AD2457" s="86"/>
      <c r="AE2457" s="86"/>
      <c r="AF2457" s="88"/>
      <c r="AG2457" s="87"/>
      <c r="AN2457" s="86"/>
      <c r="AO2457" s="86"/>
      <c r="AP2457" s="86"/>
      <c r="AQ2457" s="86"/>
      <c r="AR2457" s="86"/>
      <c r="AS2457" s="86"/>
      <c r="AT2457" s="86"/>
      <c r="AU2457" s="86"/>
    </row>
    <row r="2458" spans="27:47" x14ac:dyDescent="0.2">
      <c r="AA2458" s="86"/>
      <c r="AB2458" s="86"/>
      <c r="AC2458" s="86"/>
      <c r="AD2458" s="86"/>
      <c r="AE2458" s="86"/>
      <c r="AF2458" s="88"/>
      <c r="AG2458" s="87"/>
      <c r="AN2458" s="86"/>
      <c r="AO2458" s="86"/>
      <c r="AP2458" s="86"/>
      <c r="AQ2458" s="86"/>
      <c r="AR2458" s="86"/>
      <c r="AS2458" s="86"/>
      <c r="AT2458" s="86"/>
      <c r="AU2458" s="86"/>
    </row>
    <row r="2459" spans="27:47" x14ac:dyDescent="0.2">
      <c r="AA2459" s="86"/>
      <c r="AB2459" s="86"/>
      <c r="AC2459" s="86"/>
      <c r="AD2459" s="86"/>
      <c r="AE2459" s="86"/>
      <c r="AF2459" s="88"/>
      <c r="AG2459" s="87"/>
      <c r="AN2459" s="86"/>
      <c r="AO2459" s="86"/>
      <c r="AP2459" s="86"/>
      <c r="AQ2459" s="86"/>
      <c r="AR2459" s="86"/>
      <c r="AS2459" s="86"/>
      <c r="AT2459" s="86"/>
      <c r="AU2459" s="86"/>
    </row>
    <row r="2460" spans="27:47" x14ac:dyDescent="0.2">
      <c r="AA2460" s="86"/>
      <c r="AB2460" s="86"/>
      <c r="AC2460" s="86"/>
      <c r="AD2460" s="86"/>
      <c r="AE2460" s="86"/>
      <c r="AF2460" s="88"/>
      <c r="AG2460" s="87"/>
      <c r="AN2460" s="86"/>
      <c r="AO2460" s="86"/>
      <c r="AP2460" s="86"/>
      <c r="AQ2460" s="86"/>
      <c r="AR2460" s="86"/>
      <c r="AS2460" s="86"/>
      <c r="AT2460" s="86"/>
      <c r="AU2460" s="86"/>
    </row>
    <row r="2461" spans="27:47" x14ac:dyDescent="0.2">
      <c r="AA2461" s="86"/>
      <c r="AB2461" s="86"/>
      <c r="AC2461" s="86"/>
      <c r="AD2461" s="86"/>
      <c r="AE2461" s="86"/>
      <c r="AF2461" s="88"/>
      <c r="AG2461" s="87"/>
      <c r="AN2461" s="86"/>
      <c r="AO2461" s="86"/>
      <c r="AP2461" s="86"/>
      <c r="AQ2461" s="86"/>
      <c r="AR2461" s="86"/>
      <c r="AS2461" s="86"/>
      <c r="AT2461" s="86"/>
      <c r="AU2461" s="86"/>
    </row>
    <row r="2462" spans="27:47" x14ac:dyDescent="0.2">
      <c r="AA2462" s="86"/>
      <c r="AB2462" s="86"/>
      <c r="AC2462" s="86"/>
      <c r="AD2462" s="86"/>
      <c r="AE2462" s="86"/>
      <c r="AF2462" s="88"/>
      <c r="AG2462" s="87"/>
      <c r="AN2462" s="86"/>
      <c r="AO2462" s="86"/>
      <c r="AP2462" s="86"/>
      <c r="AQ2462" s="86"/>
      <c r="AR2462" s="86"/>
      <c r="AS2462" s="86"/>
      <c r="AT2462" s="86"/>
      <c r="AU2462" s="86"/>
    </row>
    <row r="2463" spans="27:47" x14ac:dyDescent="0.2">
      <c r="AA2463" s="86"/>
      <c r="AB2463" s="86"/>
      <c r="AC2463" s="86"/>
      <c r="AD2463" s="86"/>
      <c r="AE2463" s="86"/>
      <c r="AF2463" s="88"/>
      <c r="AG2463" s="87"/>
      <c r="AN2463" s="86"/>
      <c r="AO2463" s="86"/>
      <c r="AP2463" s="86"/>
      <c r="AQ2463" s="86"/>
      <c r="AR2463" s="86"/>
      <c r="AS2463" s="86"/>
      <c r="AT2463" s="86"/>
      <c r="AU2463" s="86"/>
    </row>
    <row r="2464" spans="27:47" x14ac:dyDescent="0.2">
      <c r="AA2464" s="86"/>
      <c r="AB2464" s="86"/>
      <c r="AC2464" s="86"/>
      <c r="AD2464" s="86"/>
      <c r="AE2464" s="86"/>
      <c r="AF2464" s="88"/>
      <c r="AG2464" s="87"/>
      <c r="AN2464" s="86"/>
      <c r="AO2464" s="86"/>
      <c r="AP2464" s="86"/>
      <c r="AQ2464" s="86"/>
      <c r="AR2464" s="86"/>
      <c r="AS2464" s="86"/>
      <c r="AT2464" s="86"/>
      <c r="AU2464" s="86"/>
    </row>
    <row r="2465" spans="27:47" x14ac:dyDescent="0.2">
      <c r="AA2465" s="86"/>
      <c r="AB2465" s="86"/>
      <c r="AC2465" s="86"/>
      <c r="AD2465" s="86"/>
      <c r="AE2465" s="86"/>
      <c r="AF2465" s="88"/>
      <c r="AG2465" s="87"/>
      <c r="AN2465" s="86"/>
      <c r="AO2465" s="86"/>
      <c r="AP2465" s="86"/>
      <c r="AQ2465" s="86"/>
      <c r="AR2465" s="86"/>
      <c r="AS2465" s="86"/>
      <c r="AT2465" s="86"/>
      <c r="AU2465" s="86"/>
    </row>
    <row r="2466" spans="27:47" x14ac:dyDescent="0.2">
      <c r="AA2466" s="86"/>
      <c r="AB2466" s="86"/>
      <c r="AC2466" s="86"/>
      <c r="AD2466" s="86"/>
      <c r="AE2466" s="86"/>
      <c r="AF2466" s="88"/>
      <c r="AG2466" s="87"/>
      <c r="AN2466" s="86"/>
      <c r="AO2466" s="86"/>
      <c r="AP2466" s="86"/>
      <c r="AQ2466" s="86"/>
      <c r="AR2466" s="86"/>
      <c r="AS2466" s="86"/>
      <c r="AT2466" s="86"/>
      <c r="AU2466" s="86"/>
    </row>
    <row r="2467" spans="27:47" x14ac:dyDescent="0.2">
      <c r="AA2467" s="86"/>
      <c r="AB2467" s="86"/>
      <c r="AC2467" s="86"/>
      <c r="AD2467" s="86"/>
      <c r="AE2467" s="86"/>
      <c r="AF2467" s="88"/>
      <c r="AG2467" s="87"/>
      <c r="AN2467" s="86"/>
      <c r="AO2467" s="86"/>
      <c r="AP2467" s="86"/>
      <c r="AQ2467" s="86"/>
      <c r="AR2467" s="86"/>
      <c r="AS2467" s="86"/>
      <c r="AT2467" s="86"/>
      <c r="AU2467" s="86"/>
    </row>
    <row r="2468" spans="27:47" x14ac:dyDescent="0.2">
      <c r="AA2468" s="86"/>
      <c r="AB2468" s="86"/>
      <c r="AC2468" s="86"/>
      <c r="AD2468" s="86"/>
      <c r="AE2468" s="86"/>
      <c r="AF2468" s="88"/>
      <c r="AG2468" s="87"/>
      <c r="AN2468" s="86"/>
      <c r="AO2468" s="86"/>
      <c r="AP2468" s="86"/>
      <c r="AQ2468" s="86"/>
      <c r="AR2468" s="86"/>
      <c r="AS2468" s="86"/>
      <c r="AT2468" s="86"/>
      <c r="AU2468" s="86"/>
    </row>
    <row r="2469" spans="27:47" x14ac:dyDescent="0.2">
      <c r="AA2469" s="86"/>
      <c r="AB2469" s="86"/>
      <c r="AC2469" s="86"/>
      <c r="AD2469" s="86"/>
      <c r="AE2469" s="86"/>
      <c r="AF2469" s="88"/>
      <c r="AG2469" s="87"/>
      <c r="AN2469" s="86"/>
      <c r="AO2469" s="86"/>
      <c r="AP2469" s="86"/>
      <c r="AQ2469" s="86"/>
      <c r="AR2469" s="86"/>
      <c r="AS2469" s="86"/>
      <c r="AT2469" s="86"/>
      <c r="AU2469" s="86"/>
    </row>
    <row r="2470" spans="27:47" x14ac:dyDescent="0.2">
      <c r="AA2470" s="86"/>
      <c r="AB2470" s="86"/>
      <c r="AC2470" s="86"/>
      <c r="AD2470" s="86"/>
      <c r="AE2470" s="86"/>
      <c r="AF2470" s="88"/>
      <c r="AG2470" s="87"/>
      <c r="AN2470" s="86"/>
      <c r="AO2470" s="86"/>
      <c r="AP2470" s="86"/>
      <c r="AQ2470" s="86"/>
      <c r="AR2470" s="86"/>
      <c r="AS2470" s="86"/>
      <c r="AT2470" s="86"/>
      <c r="AU2470" s="86"/>
    </row>
    <row r="2471" spans="27:47" x14ac:dyDescent="0.2">
      <c r="AA2471" s="86"/>
      <c r="AB2471" s="86"/>
      <c r="AC2471" s="86"/>
      <c r="AD2471" s="86"/>
      <c r="AE2471" s="86"/>
      <c r="AF2471" s="88"/>
      <c r="AG2471" s="87"/>
      <c r="AN2471" s="86"/>
      <c r="AO2471" s="86"/>
      <c r="AP2471" s="86"/>
      <c r="AQ2471" s="86"/>
      <c r="AR2471" s="86"/>
      <c r="AS2471" s="86"/>
      <c r="AT2471" s="86"/>
      <c r="AU2471" s="86"/>
    </row>
    <row r="2472" spans="27:47" x14ac:dyDescent="0.2">
      <c r="AA2472" s="86"/>
      <c r="AB2472" s="86"/>
      <c r="AC2472" s="86"/>
      <c r="AD2472" s="86"/>
      <c r="AE2472" s="86"/>
      <c r="AF2472" s="88"/>
      <c r="AG2472" s="87"/>
      <c r="AN2472" s="86"/>
      <c r="AO2472" s="86"/>
      <c r="AP2472" s="86"/>
      <c r="AQ2472" s="86"/>
      <c r="AR2472" s="86"/>
      <c r="AS2472" s="86"/>
      <c r="AT2472" s="86"/>
      <c r="AU2472" s="86"/>
    </row>
    <row r="2473" spans="27:47" x14ac:dyDescent="0.2">
      <c r="AA2473" s="86"/>
      <c r="AB2473" s="86"/>
      <c r="AC2473" s="86"/>
      <c r="AD2473" s="86"/>
      <c r="AE2473" s="86"/>
      <c r="AF2473" s="88"/>
      <c r="AG2473" s="87"/>
      <c r="AN2473" s="86"/>
      <c r="AO2473" s="86"/>
      <c r="AP2473" s="86"/>
      <c r="AQ2473" s="86"/>
      <c r="AR2473" s="86"/>
      <c r="AS2473" s="86"/>
      <c r="AT2473" s="86"/>
      <c r="AU2473" s="86"/>
    </row>
    <row r="2474" spans="27:47" x14ac:dyDescent="0.2">
      <c r="AA2474" s="86"/>
      <c r="AB2474" s="86"/>
      <c r="AC2474" s="86"/>
      <c r="AD2474" s="86"/>
      <c r="AE2474" s="86"/>
      <c r="AF2474" s="88"/>
      <c r="AG2474" s="87"/>
      <c r="AN2474" s="86"/>
      <c r="AO2474" s="86"/>
      <c r="AP2474" s="86"/>
      <c r="AQ2474" s="86"/>
      <c r="AR2474" s="86"/>
      <c r="AS2474" s="86"/>
      <c r="AT2474" s="86"/>
      <c r="AU2474" s="86"/>
    </row>
    <row r="2475" spans="27:47" x14ac:dyDescent="0.2">
      <c r="AA2475" s="86"/>
      <c r="AB2475" s="86"/>
      <c r="AC2475" s="86"/>
      <c r="AD2475" s="86"/>
      <c r="AE2475" s="86"/>
      <c r="AF2475" s="88"/>
      <c r="AG2475" s="87"/>
      <c r="AN2475" s="86"/>
      <c r="AO2475" s="86"/>
      <c r="AP2475" s="86"/>
      <c r="AQ2475" s="86"/>
      <c r="AR2475" s="86"/>
      <c r="AS2475" s="86"/>
      <c r="AT2475" s="86"/>
      <c r="AU2475" s="86"/>
    </row>
    <row r="2476" spans="27:47" x14ac:dyDescent="0.2">
      <c r="AA2476" s="86"/>
      <c r="AB2476" s="86"/>
      <c r="AC2476" s="86"/>
      <c r="AD2476" s="86"/>
      <c r="AE2476" s="86"/>
      <c r="AF2476" s="88"/>
      <c r="AG2476" s="87"/>
      <c r="AN2476" s="86"/>
      <c r="AO2476" s="86"/>
      <c r="AP2476" s="86"/>
      <c r="AQ2476" s="86"/>
      <c r="AR2476" s="86"/>
      <c r="AS2476" s="86"/>
      <c r="AT2476" s="86"/>
      <c r="AU2476" s="86"/>
    </row>
    <row r="2477" spans="27:47" x14ac:dyDescent="0.2">
      <c r="AA2477" s="86"/>
      <c r="AB2477" s="86"/>
      <c r="AC2477" s="86"/>
      <c r="AD2477" s="86"/>
      <c r="AE2477" s="86"/>
      <c r="AF2477" s="88"/>
      <c r="AG2477" s="87"/>
      <c r="AN2477" s="86"/>
      <c r="AO2477" s="86"/>
      <c r="AP2477" s="86"/>
      <c r="AQ2477" s="86"/>
      <c r="AR2477" s="86"/>
      <c r="AS2477" s="86"/>
      <c r="AT2477" s="86"/>
      <c r="AU2477" s="86"/>
    </row>
    <row r="2478" spans="27:47" x14ac:dyDescent="0.2">
      <c r="AA2478" s="86"/>
      <c r="AB2478" s="86"/>
      <c r="AC2478" s="86"/>
      <c r="AD2478" s="86"/>
      <c r="AE2478" s="86"/>
      <c r="AF2478" s="88"/>
      <c r="AG2478" s="87"/>
      <c r="AN2478" s="86"/>
      <c r="AO2478" s="86"/>
      <c r="AP2478" s="86"/>
      <c r="AQ2478" s="86"/>
      <c r="AR2478" s="86"/>
      <c r="AS2478" s="86"/>
      <c r="AT2478" s="86"/>
      <c r="AU2478" s="86"/>
    </row>
    <row r="2479" spans="27:47" x14ac:dyDescent="0.2">
      <c r="AA2479" s="86"/>
      <c r="AB2479" s="86"/>
      <c r="AC2479" s="86"/>
      <c r="AD2479" s="86"/>
      <c r="AE2479" s="86"/>
      <c r="AF2479" s="88"/>
      <c r="AG2479" s="87"/>
      <c r="AN2479" s="86"/>
      <c r="AO2479" s="86"/>
      <c r="AP2479" s="86"/>
      <c r="AQ2479" s="86"/>
      <c r="AR2479" s="86"/>
      <c r="AS2479" s="86"/>
      <c r="AT2479" s="86"/>
      <c r="AU2479" s="86"/>
    </row>
    <row r="2480" spans="27:47" x14ac:dyDescent="0.2">
      <c r="AA2480" s="86"/>
      <c r="AB2480" s="86"/>
      <c r="AC2480" s="86"/>
      <c r="AD2480" s="86"/>
      <c r="AE2480" s="86"/>
      <c r="AF2480" s="88"/>
      <c r="AG2480" s="87"/>
      <c r="AN2480" s="86"/>
      <c r="AO2480" s="86"/>
      <c r="AP2480" s="86"/>
      <c r="AQ2480" s="86"/>
      <c r="AR2480" s="86"/>
      <c r="AS2480" s="86"/>
      <c r="AT2480" s="86"/>
      <c r="AU2480" s="86"/>
    </row>
    <row r="2481" spans="27:47" x14ac:dyDescent="0.2">
      <c r="AA2481" s="86"/>
      <c r="AB2481" s="86"/>
      <c r="AC2481" s="86"/>
      <c r="AD2481" s="86"/>
      <c r="AE2481" s="86"/>
      <c r="AF2481" s="88"/>
      <c r="AG2481" s="87"/>
      <c r="AN2481" s="86"/>
      <c r="AO2481" s="86"/>
      <c r="AP2481" s="86"/>
      <c r="AQ2481" s="86"/>
      <c r="AR2481" s="86"/>
      <c r="AS2481" s="86"/>
      <c r="AT2481" s="86"/>
      <c r="AU2481" s="86"/>
    </row>
    <row r="2482" spans="27:47" x14ac:dyDescent="0.2">
      <c r="AA2482" s="86"/>
      <c r="AB2482" s="86"/>
      <c r="AC2482" s="86"/>
      <c r="AD2482" s="86"/>
      <c r="AE2482" s="86"/>
      <c r="AF2482" s="88"/>
      <c r="AG2482" s="87"/>
      <c r="AN2482" s="86"/>
      <c r="AO2482" s="86"/>
      <c r="AP2482" s="86"/>
      <c r="AQ2482" s="86"/>
      <c r="AR2482" s="86"/>
      <c r="AS2482" s="86"/>
      <c r="AT2482" s="86"/>
      <c r="AU2482" s="86"/>
    </row>
    <row r="2483" spans="27:47" x14ac:dyDescent="0.2">
      <c r="AA2483" s="86"/>
      <c r="AB2483" s="86"/>
      <c r="AC2483" s="86"/>
      <c r="AD2483" s="86"/>
      <c r="AE2483" s="86"/>
      <c r="AF2483" s="88"/>
      <c r="AG2483" s="87"/>
      <c r="AN2483" s="86"/>
      <c r="AO2483" s="86"/>
      <c r="AP2483" s="86"/>
      <c r="AQ2483" s="86"/>
      <c r="AR2483" s="86"/>
      <c r="AS2483" s="86"/>
      <c r="AT2483" s="86"/>
      <c r="AU2483" s="86"/>
    </row>
    <row r="2484" spans="27:47" x14ac:dyDescent="0.2">
      <c r="AA2484" s="86"/>
      <c r="AB2484" s="86"/>
      <c r="AC2484" s="86"/>
      <c r="AD2484" s="86"/>
      <c r="AE2484" s="86"/>
      <c r="AF2484" s="88"/>
      <c r="AG2484" s="87"/>
      <c r="AN2484" s="86"/>
      <c r="AO2484" s="86"/>
      <c r="AP2484" s="86"/>
      <c r="AQ2484" s="86"/>
      <c r="AR2484" s="86"/>
      <c r="AS2484" s="86"/>
      <c r="AT2484" s="86"/>
      <c r="AU2484" s="86"/>
    </row>
    <row r="2485" spans="27:47" x14ac:dyDescent="0.2">
      <c r="AA2485" s="86"/>
      <c r="AB2485" s="86"/>
      <c r="AC2485" s="86"/>
      <c r="AD2485" s="86"/>
      <c r="AE2485" s="86"/>
      <c r="AF2485" s="88"/>
      <c r="AG2485" s="87"/>
      <c r="AN2485" s="86"/>
      <c r="AO2485" s="86"/>
      <c r="AP2485" s="86"/>
      <c r="AQ2485" s="86"/>
      <c r="AR2485" s="86"/>
      <c r="AS2485" s="86"/>
      <c r="AT2485" s="86"/>
      <c r="AU2485" s="86"/>
    </row>
    <row r="2486" spans="27:47" x14ac:dyDescent="0.2">
      <c r="AA2486" s="86"/>
      <c r="AB2486" s="86"/>
      <c r="AC2486" s="86"/>
      <c r="AD2486" s="86"/>
      <c r="AE2486" s="86"/>
      <c r="AF2486" s="88"/>
      <c r="AG2486" s="87"/>
      <c r="AN2486" s="86"/>
      <c r="AO2486" s="86"/>
      <c r="AP2486" s="86"/>
      <c r="AQ2486" s="86"/>
      <c r="AR2486" s="86"/>
      <c r="AS2486" s="86"/>
      <c r="AT2486" s="86"/>
      <c r="AU2486" s="86"/>
    </row>
    <row r="2487" spans="27:47" x14ac:dyDescent="0.2">
      <c r="AA2487" s="86"/>
      <c r="AB2487" s="86"/>
      <c r="AC2487" s="86"/>
      <c r="AD2487" s="86"/>
      <c r="AE2487" s="86"/>
      <c r="AF2487" s="88"/>
      <c r="AG2487" s="87"/>
      <c r="AN2487" s="86"/>
      <c r="AO2487" s="86"/>
      <c r="AP2487" s="86"/>
      <c r="AQ2487" s="86"/>
      <c r="AR2487" s="86"/>
      <c r="AS2487" s="86"/>
      <c r="AT2487" s="86"/>
      <c r="AU2487" s="86"/>
    </row>
    <row r="2488" spans="27:47" x14ac:dyDescent="0.2">
      <c r="AA2488" s="86"/>
      <c r="AB2488" s="86"/>
      <c r="AC2488" s="86"/>
      <c r="AD2488" s="86"/>
      <c r="AE2488" s="86"/>
      <c r="AF2488" s="88"/>
      <c r="AG2488" s="87"/>
      <c r="AN2488" s="86"/>
      <c r="AO2488" s="86"/>
      <c r="AP2488" s="86"/>
      <c r="AQ2488" s="86"/>
      <c r="AR2488" s="86"/>
      <c r="AS2488" s="86"/>
      <c r="AT2488" s="86"/>
      <c r="AU2488" s="86"/>
    </row>
    <row r="2489" spans="27:47" x14ac:dyDescent="0.2">
      <c r="AA2489" s="86"/>
      <c r="AB2489" s="86"/>
      <c r="AC2489" s="86"/>
      <c r="AD2489" s="86"/>
      <c r="AE2489" s="86"/>
      <c r="AF2489" s="88"/>
      <c r="AG2489" s="87"/>
      <c r="AN2489" s="86"/>
      <c r="AO2489" s="86"/>
      <c r="AP2489" s="86"/>
      <c r="AQ2489" s="86"/>
      <c r="AR2489" s="86"/>
      <c r="AS2489" s="86"/>
      <c r="AT2489" s="86"/>
      <c r="AU2489" s="86"/>
    </row>
    <row r="2490" spans="27:47" x14ac:dyDescent="0.2">
      <c r="AA2490" s="86"/>
      <c r="AB2490" s="86"/>
      <c r="AC2490" s="86"/>
      <c r="AD2490" s="86"/>
      <c r="AE2490" s="86"/>
      <c r="AF2490" s="88"/>
      <c r="AG2490" s="87"/>
      <c r="AN2490" s="86"/>
      <c r="AO2490" s="86"/>
      <c r="AP2490" s="86"/>
      <c r="AQ2490" s="86"/>
      <c r="AR2490" s="86"/>
      <c r="AS2490" s="86"/>
      <c r="AT2490" s="86"/>
      <c r="AU2490" s="86"/>
    </row>
    <row r="2491" spans="27:47" x14ac:dyDescent="0.2">
      <c r="AA2491" s="86"/>
      <c r="AB2491" s="86"/>
      <c r="AC2491" s="86"/>
      <c r="AD2491" s="86"/>
      <c r="AE2491" s="86"/>
      <c r="AF2491" s="88"/>
      <c r="AG2491" s="87"/>
      <c r="AN2491" s="86"/>
      <c r="AO2491" s="86"/>
      <c r="AP2491" s="86"/>
      <c r="AQ2491" s="86"/>
      <c r="AR2491" s="86"/>
      <c r="AS2491" s="86"/>
      <c r="AT2491" s="86"/>
      <c r="AU2491" s="86"/>
    </row>
    <row r="2492" spans="27:47" x14ac:dyDescent="0.2">
      <c r="AA2492" s="86"/>
      <c r="AB2492" s="86"/>
      <c r="AC2492" s="86"/>
      <c r="AD2492" s="86"/>
      <c r="AE2492" s="86"/>
      <c r="AF2492" s="88"/>
      <c r="AG2492" s="87"/>
      <c r="AN2492" s="86"/>
      <c r="AO2492" s="86"/>
      <c r="AP2492" s="86"/>
      <c r="AQ2492" s="86"/>
      <c r="AR2492" s="86"/>
      <c r="AS2492" s="86"/>
      <c r="AT2492" s="86"/>
      <c r="AU2492" s="86"/>
    </row>
    <row r="2493" spans="27:47" x14ac:dyDescent="0.2">
      <c r="AA2493" s="86"/>
      <c r="AB2493" s="86"/>
      <c r="AC2493" s="86"/>
      <c r="AD2493" s="86"/>
      <c r="AE2493" s="86"/>
      <c r="AF2493" s="88"/>
      <c r="AG2493" s="87"/>
      <c r="AN2493" s="86"/>
      <c r="AO2493" s="86"/>
      <c r="AP2493" s="86"/>
      <c r="AQ2493" s="86"/>
      <c r="AR2493" s="86"/>
      <c r="AS2493" s="86"/>
      <c r="AT2493" s="86"/>
      <c r="AU2493" s="86"/>
    </row>
    <row r="2494" spans="27:47" x14ac:dyDescent="0.2">
      <c r="AA2494" s="86"/>
      <c r="AB2494" s="86"/>
      <c r="AC2494" s="86"/>
      <c r="AD2494" s="86"/>
      <c r="AE2494" s="86"/>
      <c r="AF2494" s="88"/>
      <c r="AG2494" s="87"/>
      <c r="AN2494" s="86"/>
      <c r="AO2494" s="86"/>
      <c r="AP2494" s="86"/>
      <c r="AQ2494" s="86"/>
      <c r="AR2494" s="86"/>
      <c r="AS2494" s="86"/>
      <c r="AT2494" s="86"/>
      <c r="AU2494" s="86"/>
    </row>
    <row r="2495" spans="27:47" x14ac:dyDescent="0.2">
      <c r="AA2495" s="86"/>
      <c r="AB2495" s="86"/>
      <c r="AC2495" s="86"/>
      <c r="AD2495" s="86"/>
      <c r="AE2495" s="86"/>
      <c r="AF2495" s="88"/>
      <c r="AG2495" s="87"/>
      <c r="AN2495" s="86"/>
      <c r="AO2495" s="86"/>
      <c r="AP2495" s="86"/>
      <c r="AQ2495" s="86"/>
      <c r="AR2495" s="86"/>
      <c r="AS2495" s="86"/>
      <c r="AT2495" s="86"/>
      <c r="AU2495" s="86"/>
    </row>
    <row r="2496" spans="27:47" x14ac:dyDescent="0.2">
      <c r="AA2496" s="86"/>
      <c r="AB2496" s="86"/>
      <c r="AC2496" s="86"/>
      <c r="AD2496" s="86"/>
      <c r="AE2496" s="86"/>
      <c r="AF2496" s="88"/>
      <c r="AG2496" s="87"/>
      <c r="AN2496" s="86"/>
      <c r="AO2496" s="86"/>
      <c r="AP2496" s="86"/>
      <c r="AQ2496" s="86"/>
      <c r="AR2496" s="86"/>
      <c r="AS2496" s="86"/>
      <c r="AT2496" s="86"/>
      <c r="AU2496" s="86"/>
    </row>
    <row r="2497" spans="27:47" x14ac:dyDescent="0.2">
      <c r="AA2497" s="86"/>
      <c r="AB2497" s="86"/>
      <c r="AC2497" s="86"/>
      <c r="AD2497" s="86"/>
      <c r="AE2497" s="86"/>
      <c r="AF2497" s="88"/>
      <c r="AG2497" s="87"/>
      <c r="AN2497" s="86"/>
      <c r="AO2497" s="86"/>
      <c r="AP2497" s="86"/>
      <c r="AQ2497" s="86"/>
      <c r="AR2497" s="86"/>
      <c r="AS2497" s="86"/>
      <c r="AT2497" s="86"/>
      <c r="AU2497" s="86"/>
    </row>
    <row r="2498" spans="27:47" x14ac:dyDescent="0.2">
      <c r="AA2498" s="86"/>
      <c r="AB2498" s="86"/>
      <c r="AC2498" s="86"/>
      <c r="AD2498" s="86"/>
      <c r="AE2498" s="86"/>
      <c r="AF2498" s="88"/>
      <c r="AG2498" s="87"/>
      <c r="AN2498" s="86"/>
      <c r="AO2498" s="86"/>
      <c r="AP2498" s="86"/>
      <c r="AQ2498" s="86"/>
      <c r="AR2498" s="86"/>
      <c r="AS2498" s="86"/>
      <c r="AT2498" s="86"/>
      <c r="AU2498" s="86"/>
    </row>
    <row r="2499" spans="27:47" x14ac:dyDescent="0.2">
      <c r="AA2499" s="86"/>
      <c r="AB2499" s="86"/>
      <c r="AC2499" s="86"/>
      <c r="AD2499" s="86"/>
      <c r="AE2499" s="86"/>
      <c r="AF2499" s="88"/>
      <c r="AG2499" s="87"/>
      <c r="AN2499" s="86"/>
      <c r="AO2499" s="86"/>
      <c r="AP2499" s="86"/>
      <c r="AQ2499" s="86"/>
      <c r="AR2499" s="86"/>
      <c r="AS2499" s="86"/>
      <c r="AT2499" s="86"/>
      <c r="AU2499" s="86"/>
    </row>
    <row r="2500" spans="27:47" x14ac:dyDescent="0.2">
      <c r="AA2500" s="86"/>
      <c r="AB2500" s="86"/>
      <c r="AC2500" s="86"/>
      <c r="AD2500" s="86"/>
      <c r="AE2500" s="86"/>
      <c r="AF2500" s="88"/>
      <c r="AG2500" s="87"/>
      <c r="AN2500" s="86"/>
      <c r="AO2500" s="86"/>
      <c r="AP2500" s="86"/>
      <c r="AQ2500" s="86"/>
      <c r="AR2500" s="86"/>
      <c r="AS2500" s="86"/>
      <c r="AT2500" s="86"/>
      <c r="AU2500" s="86"/>
    </row>
    <row r="2501" spans="27:47" x14ac:dyDescent="0.2">
      <c r="AA2501" s="86"/>
      <c r="AB2501" s="86"/>
      <c r="AC2501" s="86"/>
      <c r="AD2501" s="86"/>
      <c r="AE2501" s="86"/>
      <c r="AF2501" s="88"/>
      <c r="AG2501" s="87"/>
      <c r="AN2501" s="86"/>
      <c r="AO2501" s="86"/>
      <c r="AP2501" s="86"/>
      <c r="AQ2501" s="86"/>
      <c r="AR2501" s="86"/>
      <c r="AS2501" s="86"/>
      <c r="AT2501" s="86"/>
      <c r="AU2501" s="86"/>
    </row>
    <row r="2502" spans="27:47" x14ac:dyDescent="0.2">
      <c r="AA2502" s="86"/>
      <c r="AB2502" s="86"/>
      <c r="AC2502" s="86"/>
      <c r="AD2502" s="86"/>
      <c r="AE2502" s="86"/>
      <c r="AF2502" s="88"/>
      <c r="AG2502" s="87"/>
      <c r="AN2502" s="86"/>
      <c r="AO2502" s="86"/>
      <c r="AP2502" s="86"/>
      <c r="AQ2502" s="86"/>
      <c r="AR2502" s="86"/>
      <c r="AS2502" s="86"/>
      <c r="AT2502" s="86"/>
      <c r="AU2502" s="86"/>
    </row>
    <row r="2503" spans="27:47" x14ac:dyDescent="0.2">
      <c r="AA2503" s="86"/>
      <c r="AB2503" s="86"/>
      <c r="AC2503" s="86"/>
      <c r="AD2503" s="86"/>
      <c r="AE2503" s="86"/>
      <c r="AF2503" s="88"/>
      <c r="AG2503" s="87"/>
      <c r="AN2503" s="86"/>
      <c r="AO2503" s="86"/>
      <c r="AP2503" s="86"/>
      <c r="AQ2503" s="86"/>
      <c r="AR2503" s="86"/>
      <c r="AS2503" s="86"/>
      <c r="AT2503" s="86"/>
      <c r="AU2503" s="86"/>
    </row>
    <row r="2504" spans="27:47" x14ac:dyDescent="0.2">
      <c r="AA2504" s="86"/>
      <c r="AB2504" s="86"/>
      <c r="AC2504" s="86"/>
      <c r="AD2504" s="86"/>
      <c r="AE2504" s="86"/>
      <c r="AF2504" s="88"/>
      <c r="AG2504" s="87"/>
      <c r="AN2504" s="86"/>
      <c r="AO2504" s="86"/>
      <c r="AP2504" s="86"/>
      <c r="AQ2504" s="86"/>
      <c r="AR2504" s="86"/>
      <c r="AS2504" s="86"/>
      <c r="AT2504" s="86"/>
      <c r="AU2504" s="86"/>
    </row>
    <row r="2505" spans="27:47" x14ac:dyDescent="0.2">
      <c r="AA2505" s="86"/>
      <c r="AB2505" s="86"/>
      <c r="AC2505" s="86"/>
      <c r="AD2505" s="86"/>
      <c r="AE2505" s="86"/>
      <c r="AF2505" s="88"/>
      <c r="AG2505" s="87"/>
      <c r="AN2505" s="86"/>
      <c r="AO2505" s="86"/>
      <c r="AP2505" s="86"/>
      <c r="AQ2505" s="86"/>
      <c r="AR2505" s="86"/>
      <c r="AS2505" s="86"/>
      <c r="AT2505" s="86"/>
      <c r="AU2505" s="86"/>
    </row>
    <row r="2506" spans="27:47" x14ac:dyDescent="0.2">
      <c r="AA2506" s="86"/>
      <c r="AB2506" s="86"/>
      <c r="AC2506" s="86"/>
      <c r="AD2506" s="86"/>
      <c r="AE2506" s="86"/>
      <c r="AF2506" s="88"/>
      <c r="AG2506" s="87"/>
      <c r="AN2506" s="86"/>
      <c r="AO2506" s="86"/>
      <c r="AP2506" s="86"/>
      <c r="AQ2506" s="86"/>
      <c r="AR2506" s="86"/>
      <c r="AS2506" s="86"/>
      <c r="AT2506" s="86"/>
      <c r="AU2506" s="86"/>
    </row>
    <row r="2507" spans="27:47" x14ac:dyDescent="0.2">
      <c r="AA2507" s="86"/>
      <c r="AB2507" s="86"/>
      <c r="AC2507" s="86"/>
      <c r="AD2507" s="86"/>
      <c r="AE2507" s="86"/>
      <c r="AF2507" s="88"/>
      <c r="AG2507" s="87"/>
      <c r="AN2507" s="86"/>
      <c r="AO2507" s="86"/>
      <c r="AP2507" s="86"/>
      <c r="AQ2507" s="86"/>
      <c r="AR2507" s="86"/>
      <c r="AS2507" s="86"/>
      <c r="AT2507" s="86"/>
      <c r="AU2507" s="86"/>
    </row>
    <row r="2508" spans="27:47" x14ac:dyDescent="0.2">
      <c r="AA2508" s="86"/>
      <c r="AB2508" s="86"/>
      <c r="AC2508" s="86"/>
      <c r="AD2508" s="86"/>
      <c r="AE2508" s="86"/>
      <c r="AF2508" s="88"/>
      <c r="AG2508" s="87"/>
      <c r="AN2508" s="86"/>
      <c r="AO2508" s="86"/>
      <c r="AP2508" s="86"/>
      <c r="AQ2508" s="86"/>
      <c r="AR2508" s="86"/>
      <c r="AS2508" s="86"/>
      <c r="AT2508" s="86"/>
      <c r="AU2508" s="86"/>
    </row>
    <row r="2509" spans="27:47" x14ac:dyDescent="0.2">
      <c r="AA2509" s="86"/>
      <c r="AB2509" s="86"/>
      <c r="AC2509" s="86"/>
      <c r="AD2509" s="86"/>
      <c r="AE2509" s="86"/>
      <c r="AF2509" s="88"/>
      <c r="AG2509" s="87"/>
      <c r="AN2509" s="86"/>
      <c r="AO2509" s="86"/>
      <c r="AP2509" s="86"/>
      <c r="AQ2509" s="86"/>
      <c r="AR2509" s="86"/>
      <c r="AS2509" s="86"/>
      <c r="AT2509" s="86"/>
      <c r="AU2509" s="86"/>
    </row>
    <row r="2510" spans="27:47" x14ac:dyDescent="0.2">
      <c r="AA2510" s="86"/>
      <c r="AB2510" s="86"/>
      <c r="AC2510" s="86"/>
      <c r="AD2510" s="86"/>
      <c r="AE2510" s="86"/>
      <c r="AF2510" s="88"/>
      <c r="AG2510" s="87"/>
      <c r="AN2510" s="86"/>
      <c r="AO2510" s="86"/>
      <c r="AP2510" s="86"/>
      <c r="AQ2510" s="86"/>
      <c r="AR2510" s="86"/>
      <c r="AS2510" s="86"/>
      <c r="AT2510" s="86"/>
      <c r="AU2510" s="86"/>
    </row>
    <row r="2511" spans="27:47" x14ac:dyDescent="0.2">
      <c r="AA2511" s="86"/>
      <c r="AB2511" s="86"/>
      <c r="AC2511" s="86"/>
      <c r="AD2511" s="86"/>
      <c r="AE2511" s="86"/>
      <c r="AF2511" s="88"/>
      <c r="AG2511" s="87"/>
      <c r="AN2511" s="86"/>
      <c r="AO2511" s="86"/>
      <c r="AP2511" s="86"/>
      <c r="AQ2511" s="86"/>
      <c r="AR2511" s="86"/>
      <c r="AS2511" s="86"/>
      <c r="AT2511" s="86"/>
      <c r="AU2511" s="86"/>
    </row>
    <row r="2512" spans="27:47" x14ac:dyDescent="0.2">
      <c r="AA2512" s="86"/>
      <c r="AB2512" s="86"/>
      <c r="AC2512" s="86"/>
      <c r="AD2512" s="86"/>
      <c r="AE2512" s="86"/>
      <c r="AF2512" s="88"/>
      <c r="AG2512" s="87"/>
      <c r="AN2512" s="86"/>
      <c r="AO2512" s="86"/>
      <c r="AP2512" s="86"/>
      <c r="AQ2512" s="86"/>
      <c r="AR2512" s="86"/>
      <c r="AS2512" s="86"/>
      <c r="AT2512" s="86"/>
      <c r="AU2512" s="86"/>
    </row>
    <row r="2513" spans="27:47" x14ac:dyDescent="0.2">
      <c r="AA2513" s="86"/>
      <c r="AB2513" s="86"/>
      <c r="AC2513" s="86"/>
      <c r="AD2513" s="86"/>
      <c r="AE2513" s="86"/>
      <c r="AF2513" s="88"/>
      <c r="AG2513" s="87"/>
      <c r="AN2513" s="86"/>
      <c r="AO2513" s="86"/>
      <c r="AP2513" s="86"/>
      <c r="AQ2513" s="86"/>
      <c r="AR2513" s="86"/>
      <c r="AS2513" s="86"/>
      <c r="AT2513" s="86"/>
      <c r="AU2513" s="86"/>
    </row>
    <row r="2514" spans="27:47" x14ac:dyDescent="0.2">
      <c r="AA2514" s="86"/>
      <c r="AB2514" s="86"/>
      <c r="AC2514" s="86"/>
      <c r="AD2514" s="86"/>
      <c r="AE2514" s="86"/>
      <c r="AF2514" s="88"/>
      <c r="AG2514" s="87"/>
      <c r="AN2514" s="86"/>
      <c r="AO2514" s="86"/>
      <c r="AP2514" s="86"/>
      <c r="AQ2514" s="86"/>
      <c r="AR2514" s="86"/>
      <c r="AS2514" s="86"/>
      <c r="AT2514" s="86"/>
      <c r="AU2514" s="86"/>
    </row>
    <row r="2515" spans="27:47" x14ac:dyDescent="0.2">
      <c r="AA2515" s="86"/>
      <c r="AB2515" s="86"/>
      <c r="AC2515" s="86"/>
      <c r="AD2515" s="86"/>
      <c r="AE2515" s="86"/>
      <c r="AF2515" s="88"/>
      <c r="AG2515" s="87"/>
      <c r="AN2515" s="86"/>
      <c r="AO2515" s="86"/>
      <c r="AP2515" s="86"/>
      <c r="AQ2515" s="86"/>
      <c r="AR2515" s="86"/>
      <c r="AS2515" s="86"/>
      <c r="AT2515" s="86"/>
      <c r="AU2515" s="86"/>
    </row>
    <row r="2516" spans="27:47" x14ac:dyDescent="0.2">
      <c r="AA2516" s="86"/>
      <c r="AB2516" s="86"/>
      <c r="AC2516" s="86"/>
      <c r="AD2516" s="86"/>
      <c r="AE2516" s="86"/>
      <c r="AF2516" s="88"/>
      <c r="AG2516" s="87"/>
      <c r="AN2516" s="86"/>
      <c r="AO2516" s="86"/>
      <c r="AP2516" s="86"/>
      <c r="AQ2516" s="86"/>
      <c r="AR2516" s="86"/>
      <c r="AS2516" s="86"/>
      <c r="AT2516" s="86"/>
      <c r="AU2516" s="86"/>
    </row>
    <row r="2517" spans="27:47" x14ac:dyDescent="0.2">
      <c r="AA2517" s="86"/>
      <c r="AB2517" s="86"/>
      <c r="AC2517" s="86"/>
      <c r="AD2517" s="86"/>
      <c r="AE2517" s="86"/>
      <c r="AF2517" s="88"/>
      <c r="AG2517" s="87"/>
      <c r="AN2517" s="86"/>
      <c r="AO2517" s="86"/>
      <c r="AP2517" s="86"/>
      <c r="AQ2517" s="86"/>
      <c r="AR2517" s="86"/>
      <c r="AS2517" s="86"/>
      <c r="AT2517" s="86"/>
      <c r="AU2517" s="86"/>
    </row>
    <row r="2518" spans="27:47" x14ac:dyDescent="0.2">
      <c r="AA2518" s="86"/>
      <c r="AB2518" s="86"/>
      <c r="AC2518" s="86"/>
      <c r="AD2518" s="86"/>
      <c r="AE2518" s="86"/>
      <c r="AF2518" s="88"/>
      <c r="AG2518" s="87"/>
      <c r="AN2518" s="86"/>
      <c r="AO2518" s="86"/>
      <c r="AP2518" s="86"/>
      <c r="AQ2518" s="86"/>
      <c r="AR2518" s="86"/>
      <c r="AS2518" s="86"/>
      <c r="AT2518" s="86"/>
      <c r="AU2518" s="86"/>
    </row>
    <row r="2519" spans="27:47" x14ac:dyDescent="0.2">
      <c r="AA2519" s="86"/>
      <c r="AB2519" s="86"/>
      <c r="AC2519" s="86"/>
      <c r="AD2519" s="86"/>
      <c r="AE2519" s="86"/>
      <c r="AF2519" s="88"/>
      <c r="AG2519" s="87"/>
      <c r="AN2519" s="86"/>
      <c r="AO2519" s="86"/>
      <c r="AP2519" s="86"/>
      <c r="AQ2519" s="86"/>
      <c r="AR2519" s="86"/>
      <c r="AS2519" s="86"/>
      <c r="AT2519" s="86"/>
      <c r="AU2519" s="86"/>
    </row>
    <row r="2520" spans="27:47" x14ac:dyDescent="0.2">
      <c r="AA2520" s="86"/>
      <c r="AB2520" s="86"/>
      <c r="AC2520" s="86"/>
      <c r="AD2520" s="86"/>
      <c r="AE2520" s="86"/>
      <c r="AF2520" s="88"/>
      <c r="AG2520" s="87"/>
      <c r="AN2520" s="86"/>
      <c r="AO2520" s="86"/>
      <c r="AP2520" s="86"/>
      <c r="AQ2520" s="86"/>
      <c r="AR2520" s="86"/>
      <c r="AS2520" s="86"/>
      <c r="AT2520" s="86"/>
      <c r="AU2520" s="86"/>
    </row>
    <row r="2521" spans="27:47" x14ac:dyDescent="0.2">
      <c r="AA2521" s="86"/>
      <c r="AB2521" s="86"/>
      <c r="AC2521" s="86"/>
      <c r="AD2521" s="86"/>
      <c r="AE2521" s="86"/>
      <c r="AF2521" s="88"/>
      <c r="AG2521" s="87"/>
      <c r="AN2521" s="86"/>
      <c r="AO2521" s="86"/>
      <c r="AP2521" s="86"/>
      <c r="AQ2521" s="86"/>
      <c r="AR2521" s="86"/>
      <c r="AS2521" s="86"/>
      <c r="AT2521" s="86"/>
      <c r="AU2521" s="86"/>
    </row>
    <row r="2522" spans="27:47" x14ac:dyDescent="0.2">
      <c r="AA2522" s="86"/>
      <c r="AB2522" s="86"/>
      <c r="AC2522" s="86"/>
      <c r="AD2522" s="86"/>
      <c r="AE2522" s="86"/>
      <c r="AF2522" s="88"/>
      <c r="AG2522" s="87"/>
      <c r="AN2522" s="86"/>
      <c r="AO2522" s="86"/>
      <c r="AP2522" s="86"/>
      <c r="AQ2522" s="86"/>
      <c r="AR2522" s="86"/>
      <c r="AS2522" s="86"/>
      <c r="AT2522" s="86"/>
      <c r="AU2522" s="86"/>
    </row>
    <row r="2523" spans="27:47" x14ac:dyDescent="0.2">
      <c r="AA2523" s="86"/>
      <c r="AB2523" s="86"/>
      <c r="AC2523" s="86"/>
      <c r="AD2523" s="86"/>
      <c r="AE2523" s="86"/>
      <c r="AF2523" s="88"/>
      <c r="AG2523" s="87"/>
      <c r="AN2523" s="86"/>
      <c r="AO2523" s="86"/>
      <c r="AP2523" s="86"/>
      <c r="AQ2523" s="86"/>
      <c r="AR2523" s="86"/>
      <c r="AS2523" s="86"/>
      <c r="AT2523" s="86"/>
      <c r="AU2523" s="86"/>
    </row>
    <row r="2524" spans="27:47" x14ac:dyDescent="0.2">
      <c r="AA2524" s="86"/>
      <c r="AB2524" s="86"/>
      <c r="AC2524" s="86"/>
      <c r="AD2524" s="86"/>
      <c r="AE2524" s="86"/>
      <c r="AF2524" s="88"/>
      <c r="AG2524" s="87"/>
      <c r="AN2524" s="86"/>
      <c r="AO2524" s="86"/>
      <c r="AP2524" s="86"/>
      <c r="AQ2524" s="86"/>
      <c r="AR2524" s="86"/>
      <c r="AS2524" s="86"/>
      <c r="AT2524" s="86"/>
      <c r="AU2524" s="86"/>
    </row>
    <row r="2525" spans="27:47" x14ac:dyDescent="0.2">
      <c r="AA2525" s="86"/>
      <c r="AB2525" s="86"/>
      <c r="AC2525" s="86"/>
      <c r="AD2525" s="86"/>
      <c r="AE2525" s="86"/>
      <c r="AF2525" s="88"/>
      <c r="AG2525" s="87"/>
      <c r="AN2525" s="86"/>
      <c r="AO2525" s="86"/>
      <c r="AP2525" s="86"/>
      <c r="AQ2525" s="86"/>
      <c r="AR2525" s="86"/>
      <c r="AS2525" s="86"/>
      <c r="AT2525" s="86"/>
      <c r="AU2525" s="86"/>
    </row>
    <row r="2526" spans="27:47" x14ac:dyDescent="0.2">
      <c r="AA2526" s="86"/>
      <c r="AB2526" s="86"/>
      <c r="AC2526" s="86"/>
      <c r="AD2526" s="86"/>
      <c r="AE2526" s="86"/>
      <c r="AF2526" s="88"/>
      <c r="AG2526" s="87"/>
      <c r="AN2526" s="86"/>
      <c r="AO2526" s="86"/>
      <c r="AP2526" s="86"/>
      <c r="AQ2526" s="86"/>
      <c r="AR2526" s="86"/>
      <c r="AS2526" s="86"/>
      <c r="AT2526" s="86"/>
      <c r="AU2526" s="86"/>
    </row>
    <row r="2527" spans="27:47" x14ac:dyDescent="0.2">
      <c r="AA2527" s="86"/>
      <c r="AB2527" s="86"/>
      <c r="AC2527" s="86"/>
      <c r="AD2527" s="86"/>
      <c r="AE2527" s="86"/>
      <c r="AF2527" s="88"/>
      <c r="AG2527" s="87"/>
      <c r="AN2527" s="86"/>
      <c r="AO2527" s="86"/>
      <c r="AP2527" s="86"/>
      <c r="AQ2527" s="86"/>
      <c r="AR2527" s="86"/>
      <c r="AS2527" s="86"/>
      <c r="AT2527" s="86"/>
      <c r="AU2527" s="86"/>
    </row>
    <row r="2528" spans="27:47" x14ac:dyDescent="0.2">
      <c r="AA2528" s="86"/>
      <c r="AB2528" s="86"/>
      <c r="AC2528" s="86"/>
      <c r="AD2528" s="86"/>
      <c r="AE2528" s="86"/>
      <c r="AF2528" s="88"/>
      <c r="AG2528" s="87"/>
      <c r="AN2528" s="86"/>
      <c r="AO2528" s="86"/>
      <c r="AP2528" s="86"/>
      <c r="AQ2528" s="86"/>
      <c r="AR2528" s="86"/>
      <c r="AS2528" s="86"/>
      <c r="AT2528" s="86"/>
      <c r="AU2528" s="86"/>
    </row>
    <row r="2529" spans="27:47" x14ac:dyDescent="0.2">
      <c r="AA2529" s="86"/>
      <c r="AB2529" s="86"/>
      <c r="AC2529" s="86"/>
      <c r="AD2529" s="86"/>
      <c r="AE2529" s="86"/>
      <c r="AF2529" s="88"/>
      <c r="AG2529" s="87"/>
      <c r="AN2529" s="86"/>
      <c r="AO2529" s="86"/>
      <c r="AP2529" s="86"/>
      <c r="AQ2529" s="86"/>
      <c r="AR2529" s="86"/>
      <c r="AS2529" s="86"/>
      <c r="AT2529" s="86"/>
      <c r="AU2529" s="86"/>
    </row>
    <row r="2530" spans="27:47" x14ac:dyDescent="0.2">
      <c r="AA2530" s="86"/>
      <c r="AB2530" s="86"/>
      <c r="AC2530" s="86"/>
      <c r="AD2530" s="86"/>
      <c r="AE2530" s="86"/>
      <c r="AF2530" s="88"/>
      <c r="AG2530" s="87"/>
      <c r="AN2530" s="86"/>
      <c r="AO2530" s="86"/>
      <c r="AP2530" s="86"/>
      <c r="AQ2530" s="86"/>
      <c r="AR2530" s="86"/>
      <c r="AS2530" s="86"/>
      <c r="AT2530" s="86"/>
      <c r="AU2530" s="86"/>
    </row>
  </sheetData>
  <protectedRanges>
    <protectedRange sqref="A213:D219" name="Range1"/>
  </protectedRanges>
  <sortState xmlns:xlrd2="http://schemas.microsoft.com/office/spreadsheetml/2017/richdata2" ref="A21:AU229">
    <sortCondition ref="C21:C229"/>
  </sortState>
  <phoneticPr fontId="0" type="noConversion"/>
  <hyperlinks>
    <hyperlink ref="AP4451" r:id="rId1" display="http://cdsbib.u-strasbg.fr/cgi-bin/cdsbib?1990RMxAA..21..381G" xr:uid="{00000000-0004-0000-0100-000000000000}"/>
    <hyperlink ref="AP4454" r:id="rId2" display="http://cdsbib.u-strasbg.fr/cgi-bin/cdsbib?1990RMxAA..21..381G" xr:uid="{00000000-0004-0000-0100-000001000000}"/>
    <hyperlink ref="AP4452" r:id="rId3" display="http://cdsbib.u-strasbg.fr/cgi-bin/cdsbib?1990RMxAA..21..381G" xr:uid="{00000000-0004-0000-0100-000002000000}"/>
    <hyperlink ref="AP4430" r:id="rId4" display="http://cdsbib.u-strasbg.fr/cgi-bin/cdsbib?1990RMxAA..21..381G" xr:uid="{00000000-0004-0000-0100-000003000000}"/>
    <hyperlink ref="AQ4564" r:id="rId5" display="http://cdsbib.u-strasbg.fr/cgi-bin/cdsbib?1990RMxAA..21..381G" xr:uid="{00000000-0004-0000-0100-000004000000}"/>
    <hyperlink ref="AQ2833" r:id="rId6" display="http://cdsbib.u-strasbg.fr/cgi-bin/cdsbib?1990RMxAA..21..381G" xr:uid="{00000000-0004-0000-0100-000005000000}"/>
    <hyperlink ref="AQ4565" r:id="rId7" display="http://cdsbib.u-strasbg.fr/cgi-bin/cdsbib?1990RMxAA..21..381G" xr:uid="{00000000-0004-0000-0100-000006000000}"/>
  </hyperlinks>
  <pageMargins left="0.75" right="0.75" top="1" bottom="1" header="0.5" footer="0.5"/>
  <pageSetup orientation="portrait" horizontalDpi="300" verticalDpi="300" r:id="rId8"/>
  <headerFooter alignWithMargins="0"/>
  <drawing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B63AD-4B03-407C-A72B-D55BBB65A6FE}">
  <dimension ref="A1"/>
  <sheetViews>
    <sheetView workbookViewId="0">
      <selection sqref="A1:XFD1048576"/>
    </sheetView>
  </sheetViews>
  <sheetFormatPr defaultRowHeight="12.75" x14ac:dyDescent="0.2"/>
  <cols>
    <col min="1" max="16384" width="9.140625" style="4"/>
  </cols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1:BP2531"/>
  <sheetViews>
    <sheetView workbookViewId="0">
      <pane xSplit="12" ySplit="22" topLeftCell="M218" activePane="bottomRight" state="frozen"/>
      <selection pane="topRight" activeCell="M1" sqref="M1"/>
      <selection pane="bottomLeft" activeCell="A23" sqref="A23"/>
      <selection pane="bottomRight" activeCell="F12" sqref="F12"/>
    </sheetView>
  </sheetViews>
  <sheetFormatPr defaultRowHeight="12.75" x14ac:dyDescent="0.2"/>
  <cols>
    <col min="1" max="1" width="16.28515625" style="1" customWidth="1"/>
    <col min="2" max="2" width="4.5703125" style="1" customWidth="1"/>
    <col min="3" max="3" width="13.85546875" style="1" customWidth="1"/>
    <col min="4" max="4" width="14.140625" style="1" customWidth="1"/>
    <col min="5" max="5" width="12.28515625" style="1" customWidth="1"/>
    <col min="6" max="6" width="16.85546875" style="1" customWidth="1"/>
    <col min="7" max="7" width="9.5703125" style="18" customWidth="1"/>
    <col min="8" max="10" width="9.140625" style="1"/>
    <col min="11" max="13" width="10.140625" style="1" customWidth="1"/>
    <col min="14" max="14" width="9.140625" style="1"/>
    <col min="15" max="16" width="10.7109375" style="1" customWidth="1"/>
    <col min="18" max="18" width="12.42578125" style="1" bestFit="1" customWidth="1"/>
    <col min="19" max="19" width="9.140625" style="43"/>
    <col min="20" max="20" width="12.42578125" style="1" bestFit="1" customWidth="1"/>
    <col min="21" max="21" width="9.140625" style="1"/>
    <col min="22" max="22" width="12.42578125" style="1" customWidth="1"/>
    <col min="23" max="25" width="9.140625" style="1"/>
    <col min="26" max="26" width="10.28515625" style="4" customWidth="1"/>
    <col min="27" max="27" width="12.140625" style="4" customWidth="1"/>
    <col min="28" max="28" width="9.42578125" style="4" customWidth="1"/>
    <col min="29" max="31" width="10.42578125" style="4" customWidth="1"/>
    <col min="32" max="32" width="10.5703125" style="4" customWidth="1"/>
    <col min="33" max="33" width="10.28515625" style="4" customWidth="1"/>
    <col min="34" max="37" width="9.42578125" style="4" customWidth="1"/>
    <col min="38" max="52" width="10.28515625" style="4" customWidth="1"/>
    <col min="53" max="53" width="11.85546875" style="4" customWidth="1"/>
    <col min="54" max="54" width="14.7109375" style="4" customWidth="1"/>
    <col min="55" max="68" width="10.28515625" style="4" customWidth="1"/>
    <col min="69" max="16384" width="9.140625" style="1"/>
  </cols>
  <sheetData>
    <row r="1" spans="1:68" ht="21" thickBot="1" x14ac:dyDescent="0.35">
      <c r="A1" s="16" t="s">
        <v>78</v>
      </c>
      <c r="C1" s="3"/>
      <c r="E1" s="308"/>
      <c r="F1" s="308"/>
      <c r="AA1" s="77" t="s">
        <v>719</v>
      </c>
      <c r="AB1" s="78"/>
      <c r="AC1" s="78" t="s">
        <v>720</v>
      </c>
      <c r="AD1" s="78" t="s">
        <v>721</v>
      </c>
      <c r="AE1" s="79"/>
      <c r="AF1" s="4" t="s">
        <v>782</v>
      </c>
      <c r="AH1" s="4" t="s">
        <v>784</v>
      </c>
      <c r="AM1" s="35"/>
      <c r="AW1" s="80" t="s">
        <v>9</v>
      </c>
      <c r="AX1" s="81" t="s">
        <v>722</v>
      </c>
      <c r="AY1" s="82" t="s">
        <v>27</v>
      </c>
      <c r="AZ1" s="83" t="s">
        <v>723</v>
      </c>
      <c r="BA1" s="84" t="s">
        <v>724</v>
      </c>
      <c r="BB1" s="83" t="s">
        <v>725</v>
      </c>
      <c r="BC1" s="84" t="s">
        <v>726</v>
      </c>
      <c r="BD1" s="83" t="s">
        <v>727</v>
      </c>
      <c r="BE1" s="85" t="s">
        <v>728</v>
      </c>
      <c r="BF1" s="84" t="s">
        <v>729</v>
      </c>
      <c r="BG1" s="83" t="s">
        <v>730</v>
      </c>
      <c r="BH1" s="85" t="s">
        <v>731</v>
      </c>
      <c r="BI1" s="84" t="s">
        <v>732</v>
      </c>
      <c r="BJ1" s="83" t="s">
        <v>733</v>
      </c>
      <c r="BK1" s="85" t="s">
        <v>734</v>
      </c>
      <c r="BL1" s="84" t="s">
        <v>735</v>
      </c>
    </row>
    <row r="2" spans="1:68" s="158" customFormat="1" ht="12.95" customHeight="1" thickBot="1" x14ac:dyDescent="0.25">
      <c r="A2" s="112" t="s">
        <v>26</v>
      </c>
      <c r="B2" s="158" t="s">
        <v>2</v>
      </c>
      <c r="C2" s="324" t="s">
        <v>780</v>
      </c>
      <c r="D2" s="194"/>
      <c r="E2" s="321" t="s">
        <v>814</v>
      </c>
      <c r="F2" s="322" t="s">
        <v>817</v>
      </c>
      <c r="G2" s="319"/>
      <c r="Q2" s="184"/>
      <c r="S2" s="156"/>
      <c r="Z2" s="112"/>
      <c r="AA2" s="185" t="s">
        <v>736</v>
      </c>
      <c r="AB2" s="186">
        <f>C7</f>
        <v>36673.39</v>
      </c>
      <c r="AC2" s="187" t="s">
        <v>737</v>
      </c>
      <c r="AD2" s="186">
        <f>C8</f>
        <v>0.68340630000000002</v>
      </c>
      <c r="AE2" s="188" t="s">
        <v>738</v>
      </c>
      <c r="AF2" s="112"/>
      <c r="AG2" s="112"/>
      <c r="AH2" s="112" t="s">
        <v>783</v>
      </c>
      <c r="AI2" s="112"/>
      <c r="AJ2" s="112"/>
      <c r="AK2" s="112"/>
      <c r="AL2" s="139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>
        <v>0</v>
      </c>
      <c r="AX2" s="112">
        <f t="shared" ref="AX2:AX33" si="0">AB$3+AB$4*AW2+AB$5*AW2^2+AZ2</f>
        <v>-5.1256935131972136E-3</v>
      </c>
      <c r="AY2" s="112">
        <f t="shared" ref="AY2:AY33" si="1">AB$3+AB$4*AW2+AB$5*AW2^2</f>
        <v>0</v>
      </c>
      <c r="AZ2" s="112">
        <f t="shared" ref="AZ2:AZ33" si="2">$AB$6*($AB$11/BA2*BB2+$AB$12)</f>
        <v>-5.1256935131972136E-3</v>
      </c>
      <c r="BA2" s="112">
        <f t="shared" ref="BA2:BA33" si="3">1+$AB$7*COS(BC2)</f>
        <v>0.73067936549855395</v>
      </c>
      <c r="BB2" s="112">
        <f t="shared" ref="BB2:BB33" si="4">SIN(BC2+RADIANS($AB$9))</f>
        <v>-0.5235001714343841</v>
      </c>
      <c r="BC2" s="112">
        <f t="shared" ref="BC2:BC33" si="5">2*ATAN(BD2)</f>
        <v>-3.0706388037190568</v>
      </c>
      <c r="BD2" s="112">
        <f t="shared" ref="BD2:BD33" si="6">SQRT((1+$AB$7)/(1-$AB$7))*TAN(BE2/2)</f>
        <v>-28.175509270139106</v>
      </c>
      <c r="BE2" s="112">
        <f t="shared" ref="BE2:BK11" si="7">$BL2+$AB$7*SIN(BF2)</f>
        <v>-3.0480344868567917</v>
      </c>
      <c r="BF2" s="112">
        <f t="shared" si="7"/>
        <v>-3.0480224218068797</v>
      </c>
      <c r="BG2" s="112">
        <f t="shared" si="7"/>
        <v>-3.0480673034174868</v>
      </c>
      <c r="BH2" s="112">
        <f t="shared" si="7"/>
        <v>-3.0479003442646353</v>
      </c>
      <c r="BI2" s="112">
        <f t="shared" si="7"/>
        <v>-3.0485214174675788</v>
      </c>
      <c r="BJ2" s="112">
        <f t="shared" si="7"/>
        <v>-3.0462108962863277</v>
      </c>
      <c r="BK2" s="112">
        <f t="shared" si="7"/>
        <v>-3.0548040303532278</v>
      </c>
      <c r="BL2" s="112">
        <f t="shared" ref="BL2:BL33" si="8">RADIANS($AB$9)+$AB$18*(AW2-AB$15)</f>
        <v>-3.0228073741069408</v>
      </c>
      <c r="BM2" s="112"/>
      <c r="BN2" s="112"/>
      <c r="BO2" s="112"/>
      <c r="BP2" s="112"/>
    </row>
    <row r="3" spans="1:68" s="158" customFormat="1" ht="12.95" customHeight="1" thickBot="1" x14ac:dyDescent="0.25">
      <c r="C3" s="189"/>
      <c r="D3" s="317"/>
      <c r="E3" s="309" t="s">
        <v>96</v>
      </c>
      <c r="F3" s="313">
        <v>1</v>
      </c>
      <c r="G3" s="319"/>
      <c r="Q3" s="184"/>
      <c r="S3" s="156"/>
      <c r="V3" s="158">
        <v>0</v>
      </c>
      <c r="Z3" s="112">
        <v>0.03</v>
      </c>
      <c r="AA3" s="190" t="s">
        <v>739</v>
      </c>
      <c r="AB3" s="113">
        <f t="shared" ref="AB3:AB10" si="9">AC3*AD3</f>
        <v>0</v>
      </c>
      <c r="AC3" s="191">
        <v>0</v>
      </c>
      <c r="AD3" s="112">
        <v>0.01</v>
      </c>
      <c r="AE3" s="192"/>
      <c r="AF3" s="191">
        <v>0</v>
      </c>
      <c r="AG3" s="193"/>
      <c r="AH3" s="193">
        <v>-0.89563290510126214</v>
      </c>
      <c r="AI3" s="193"/>
      <c r="AJ3" s="193"/>
      <c r="AK3" s="193"/>
      <c r="AL3" s="193"/>
      <c r="AM3" s="193"/>
      <c r="AN3" s="112"/>
      <c r="AO3" s="112"/>
      <c r="AP3" s="112"/>
      <c r="AQ3" s="112"/>
      <c r="AR3" s="112"/>
      <c r="AS3" s="112"/>
      <c r="AT3" s="112"/>
      <c r="AU3" s="112"/>
      <c r="AV3" s="112"/>
      <c r="AW3" s="112">
        <v>250</v>
      </c>
      <c r="AX3" s="112">
        <f t="shared" si="0"/>
        <v>-5.6022169172186571E-3</v>
      </c>
      <c r="AY3" s="112">
        <f t="shared" si="1"/>
        <v>-8.9375000000000004E-6</v>
      </c>
      <c r="AZ3" s="112">
        <f t="shared" si="2"/>
        <v>-5.5932794172186568E-3</v>
      </c>
      <c r="BA3" s="112">
        <f t="shared" si="3"/>
        <v>0.7318864175298595</v>
      </c>
      <c r="BB3" s="112">
        <f t="shared" si="4"/>
        <v>-0.56322068760254496</v>
      </c>
      <c r="BC3" s="112">
        <f t="shared" si="5"/>
        <v>-3.0233143164311294</v>
      </c>
      <c r="BD3" s="112">
        <f t="shared" si="6"/>
        <v>-16.889549486847869</v>
      </c>
      <c r="BE3" s="112">
        <f t="shared" si="7"/>
        <v>-2.9857193309743084</v>
      </c>
      <c r="BF3" s="112">
        <f t="shared" si="7"/>
        <v>-2.9857002677586006</v>
      </c>
      <c r="BG3" s="112">
        <f t="shared" si="7"/>
        <v>-2.9857717385647033</v>
      </c>
      <c r="BH3" s="112">
        <f t="shared" si="7"/>
        <v>-2.9855037798374013</v>
      </c>
      <c r="BI3" s="112">
        <f t="shared" si="7"/>
        <v>-2.9865083540593105</v>
      </c>
      <c r="BJ3" s="112">
        <f t="shared" si="7"/>
        <v>-2.9827413949658652</v>
      </c>
      <c r="BK3" s="112">
        <f t="shared" si="7"/>
        <v>-2.9968555041190972</v>
      </c>
      <c r="BL3" s="112">
        <f t="shared" si="8"/>
        <v>-2.9437986651717241</v>
      </c>
      <c r="BM3" s="112"/>
      <c r="BN3" s="112"/>
      <c r="BO3" s="112"/>
      <c r="BP3" s="112"/>
    </row>
    <row r="4" spans="1:68" s="158" customFormat="1" ht="12.95" customHeight="1" thickBot="1" x14ac:dyDescent="0.25">
      <c r="A4" s="114" t="s">
        <v>19</v>
      </c>
      <c r="B4" s="194"/>
      <c r="C4" s="195">
        <v>36673.375999999997</v>
      </c>
      <c r="D4" s="318">
        <v>0.68340619999999996</v>
      </c>
      <c r="E4" s="309" t="s">
        <v>87</v>
      </c>
      <c r="F4" s="314">
        <f ca="1">NOW()+15018.5+$C$5/24</f>
        <v>60580.710722800926</v>
      </c>
      <c r="G4" s="319"/>
      <c r="Q4" s="184"/>
      <c r="S4" s="156"/>
      <c r="V4" s="158">
        <v>0</v>
      </c>
      <c r="Z4" s="112">
        <v>-2.5000000000000002E-6</v>
      </c>
      <c r="AA4" s="196" t="s">
        <v>740</v>
      </c>
      <c r="AB4" s="115">
        <f t="shared" si="9"/>
        <v>0</v>
      </c>
      <c r="AC4" s="197">
        <v>0</v>
      </c>
      <c r="AD4" s="198">
        <v>9.9999999999999995E-7</v>
      </c>
      <c r="AE4" s="192"/>
      <c r="AF4" s="197">
        <v>0</v>
      </c>
      <c r="AG4" s="199"/>
      <c r="AH4" s="199">
        <v>0.54157272998605377</v>
      </c>
      <c r="AI4" s="199"/>
      <c r="AJ4" s="199"/>
      <c r="AK4" s="199"/>
      <c r="AL4" s="199"/>
      <c r="AM4" s="199"/>
      <c r="AN4" s="112"/>
      <c r="AO4" s="112"/>
      <c r="AP4" s="112"/>
      <c r="AQ4" s="112"/>
      <c r="AR4" s="112"/>
      <c r="AS4" s="112"/>
      <c r="AT4" s="112"/>
      <c r="AU4" s="112"/>
      <c r="AV4" s="112"/>
      <c r="AW4" s="112">
        <v>500</v>
      </c>
      <c r="AX4" s="112">
        <f t="shared" si="0"/>
        <v>-6.075802694962891E-3</v>
      </c>
      <c r="AY4" s="112">
        <f t="shared" si="1"/>
        <v>-3.5750000000000002E-5</v>
      </c>
      <c r="AZ4" s="112">
        <f t="shared" si="2"/>
        <v>-6.0400526949628908E-3</v>
      </c>
      <c r="BA4" s="112">
        <f t="shared" si="3"/>
        <v>0.73370255810531004</v>
      </c>
      <c r="BB4" s="112">
        <f t="shared" si="4"/>
        <v>-0.60183663556146882</v>
      </c>
      <c r="BC4" s="112">
        <f t="shared" si="5"/>
        <v>-2.9757937684074616</v>
      </c>
      <c r="BD4" s="112">
        <f t="shared" si="6"/>
        <v>-12.035161468792088</v>
      </c>
      <c r="BE4" s="112">
        <f t="shared" si="7"/>
        <v>-2.9232750644797689</v>
      </c>
      <c r="BF4" s="112">
        <f t="shared" si="7"/>
        <v>-2.9232504219773281</v>
      </c>
      <c r="BG4" s="112">
        <f t="shared" si="7"/>
        <v>-2.9233439091416971</v>
      </c>
      <c r="BH4" s="112">
        <f t="shared" si="7"/>
        <v>-2.9229892331813705</v>
      </c>
      <c r="BI4" s="112">
        <f t="shared" si="7"/>
        <v>-2.9243346716833569</v>
      </c>
      <c r="BJ4" s="112">
        <f t="shared" si="7"/>
        <v>-2.9192287044196901</v>
      </c>
      <c r="BK4" s="112">
        <f t="shared" si="7"/>
        <v>-2.9385759493963572</v>
      </c>
      <c r="BL4" s="112">
        <f t="shared" si="8"/>
        <v>-2.8647899562365069</v>
      </c>
      <c r="BM4" s="112"/>
      <c r="BN4" s="112"/>
      <c r="BO4" s="112"/>
      <c r="BP4" s="112"/>
    </row>
    <row r="5" spans="1:68" s="158" customFormat="1" ht="12.95" customHeight="1" x14ac:dyDescent="0.2">
      <c r="A5" s="116" t="s">
        <v>82</v>
      </c>
      <c r="B5" s="112"/>
      <c r="C5" s="117">
        <v>-9.5</v>
      </c>
      <c r="D5" s="112" t="s">
        <v>83</v>
      </c>
      <c r="E5" s="309" t="s">
        <v>97</v>
      </c>
      <c r="F5" s="314">
        <f ca="1">ROUND(2*($F$4-$C$7)/$C$8,0)/2+$F$3</f>
        <v>34983.5</v>
      </c>
      <c r="G5" s="319"/>
      <c r="Q5" s="184"/>
      <c r="S5" s="156"/>
      <c r="V5" s="158">
        <v>-1.43E-10</v>
      </c>
      <c r="Z5" s="112">
        <v>3E-11</v>
      </c>
      <c r="AA5" s="196" t="s">
        <v>741</v>
      </c>
      <c r="AB5" s="115">
        <f t="shared" si="9"/>
        <v>-1.43E-10</v>
      </c>
      <c r="AC5" s="197">
        <v>-14.3</v>
      </c>
      <c r="AD5" s="112">
        <v>9.9999999999999994E-12</v>
      </c>
      <c r="AE5" s="192"/>
      <c r="AF5" s="197">
        <v>-14.3</v>
      </c>
      <c r="AG5" s="199"/>
      <c r="AH5" s="199">
        <v>-14.336789794744146</v>
      </c>
      <c r="AI5" s="199"/>
      <c r="AJ5" s="199"/>
      <c r="AK5" s="199"/>
      <c r="AL5" s="199"/>
      <c r="AM5" s="199"/>
      <c r="AN5" s="112"/>
      <c r="AO5" s="112"/>
      <c r="AP5" s="112"/>
      <c r="AQ5" s="112"/>
      <c r="AR5" s="112"/>
      <c r="AS5" s="112"/>
      <c r="AT5" s="112"/>
      <c r="AU5" s="112"/>
      <c r="AV5" s="112"/>
      <c r="AW5" s="112">
        <v>750</v>
      </c>
      <c r="AX5" s="112">
        <f t="shared" si="0"/>
        <v>-6.5449128640523808E-3</v>
      </c>
      <c r="AY5" s="112">
        <f t="shared" si="1"/>
        <v>-8.0437499999999997E-5</v>
      </c>
      <c r="AZ5" s="112">
        <f t="shared" si="2"/>
        <v>-6.464475364052381E-3</v>
      </c>
      <c r="BA5" s="112">
        <f t="shared" si="3"/>
        <v>0.73613573775342478</v>
      </c>
      <c r="BB5" s="112">
        <f t="shared" si="4"/>
        <v>-0.63930619151807278</v>
      </c>
      <c r="BC5" s="112">
        <f t="shared" si="5"/>
        <v>-2.927997004458339</v>
      </c>
      <c r="BD5" s="112">
        <f t="shared" si="6"/>
        <v>-9.3278602337582566</v>
      </c>
      <c r="BE5" s="112">
        <f t="shared" si="7"/>
        <v>-2.8606493853056363</v>
      </c>
      <c r="BF5" s="112">
        <f t="shared" si="7"/>
        <v>-2.8606209280928159</v>
      </c>
      <c r="BG5" s="112">
        <f t="shared" si="7"/>
        <v>-2.8607306251198201</v>
      </c>
      <c r="BH5" s="112">
        <f t="shared" si="7"/>
        <v>-2.8603077452761614</v>
      </c>
      <c r="BI5" s="112">
        <f t="shared" si="7"/>
        <v>-2.8619376550716211</v>
      </c>
      <c r="BJ5" s="112">
        <f t="shared" si="7"/>
        <v>-2.8556512353869841</v>
      </c>
      <c r="BK5" s="112">
        <f t="shared" si="7"/>
        <v>-2.8798360343076248</v>
      </c>
      <c r="BL5" s="112">
        <f t="shared" si="8"/>
        <v>-2.7857812473012897</v>
      </c>
      <c r="BM5" s="112"/>
      <c r="BN5" s="112"/>
      <c r="BO5" s="112"/>
      <c r="BP5" s="112"/>
    </row>
    <row r="6" spans="1:68" s="158" customFormat="1" ht="12.95" customHeight="1" x14ac:dyDescent="0.2">
      <c r="A6" s="114" t="s">
        <v>20</v>
      </c>
      <c r="D6" s="194"/>
      <c r="E6" s="309" t="s">
        <v>88</v>
      </c>
      <c r="F6" s="314">
        <f ca="1">ROUND(2*($F$4-$C$15)/$C$16,0)/2+$F$3</f>
        <v>367</v>
      </c>
      <c r="G6" s="319"/>
      <c r="Q6" s="184"/>
      <c r="S6" s="156"/>
      <c r="V6" s="158">
        <v>9.4999999999999998E-3</v>
      </c>
      <c r="Z6" s="112"/>
      <c r="AA6" s="196" t="s">
        <v>742</v>
      </c>
      <c r="AB6" s="115">
        <f t="shared" si="9"/>
        <v>9.4999999999999998E-3</v>
      </c>
      <c r="AC6" s="197">
        <v>0.95</v>
      </c>
      <c r="AD6" s="112">
        <v>0.01</v>
      </c>
      <c r="AE6" s="192" t="s">
        <v>738</v>
      </c>
      <c r="AF6" s="197">
        <v>0.95</v>
      </c>
      <c r="AG6" s="199"/>
      <c r="AH6" s="199">
        <v>1.4065288074566367</v>
      </c>
      <c r="AI6" s="199"/>
      <c r="AJ6" s="199"/>
      <c r="AK6" s="199"/>
      <c r="AL6" s="199"/>
      <c r="AM6" s="199"/>
      <c r="AN6" s="112"/>
      <c r="AO6" s="112"/>
      <c r="AP6" s="112"/>
      <c r="AQ6" s="112"/>
      <c r="AR6" s="112"/>
      <c r="AS6" s="112"/>
      <c r="AT6" s="112"/>
      <c r="AU6" s="112"/>
      <c r="AV6" s="112"/>
      <c r="AW6" s="112">
        <v>1000</v>
      </c>
      <c r="AX6" s="112">
        <f t="shared" si="0"/>
        <v>-7.0079972570318005E-3</v>
      </c>
      <c r="AY6" s="112">
        <f t="shared" si="1"/>
        <v>-1.4300000000000001E-4</v>
      </c>
      <c r="AZ6" s="112">
        <f t="shared" si="2"/>
        <v>-6.8649972570318006E-3</v>
      </c>
      <c r="BA6" s="112">
        <f t="shared" si="3"/>
        <v>0.73919662166728228</v>
      </c>
      <c r="BB6" s="112">
        <f t="shared" si="4"/>
        <v>-0.67557968093694098</v>
      </c>
      <c r="BC6" s="112">
        <f t="shared" si="5"/>
        <v>-2.8798419991721667</v>
      </c>
      <c r="BD6" s="112">
        <f t="shared" si="6"/>
        <v>-7.5971845921068466</v>
      </c>
      <c r="BE6" s="112">
        <f t="shared" si="7"/>
        <v>-2.7977892473123189</v>
      </c>
      <c r="BF6" s="112">
        <f t="shared" si="7"/>
        <v>-2.7977588995850144</v>
      </c>
      <c r="BG6" s="112">
        <f t="shared" si="7"/>
        <v>-2.7978782838241059</v>
      </c>
      <c r="BH6" s="112">
        <f t="shared" si="7"/>
        <v>-2.7974086114024983</v>
      </c>
      <c r="BI6" s="112">
        <f t="shared" si="7"/>
        <v>-2.7992559059468887</v>
      </c>
      <c r="BJ6" s="112">
        <f t="shared" si="7"/>
        <v>-2.7919831165874558</v>
      </c>
      <c r="BK6" s="112">
        <f t="shared" si="7"/>
        <v>-2.8205092992234531</v>
      </c>
      <c r="BL6" s="112">
        <f t="shared" si="8"/>
        <v>-2.7067725383660726</v>
      </c>
      <c r="BM6" s="112"/>
      <c r="BN6" s="112"/>
      <c r="BO6" s="112"/>
      <c r="BP6" s="112"/>
    </row>
    <row r="7" spans="1:68" s="158" customFormat="1" ht="12.95" customHeight="1" x14ac:dyDescent="0.2">
      <c r="A7" s="112" t="s">
        <v>3</v>
      </c>
      <c r="C7" s="158">
        <v>36673.39</v>
      </c>
      <c r="D7" s="325" t="s">
        <v>781</v>
      </c>
      <c r="E7" s="309" t="s">
        <v>815</v>
      </c>
      <c r="F7" s="315">
        <f ca="1">+$C$15+$C$16*$F$6-15018.5-$C$5/24</f>
        <v>45563.419352950572</v>
      </c>
      <c r="G7" s="319"/>
      <c r="Q7" s="184"/>
      <c r="S7" s="156"/>
      <c r="V7" s="158">
        <v>0.27</v>
      </c>
      <c r="Z7" s="112"/>
      <c r="AA7" s="123" t="s">
        <v>743</v>
      </c>
      <c r="AB7" s="118">
        <f t="shared" si="9"/>
        <v>0.27</v>
      </c>
      <c r="AC7" s="197">
        <v>0.27</v>
      </c>
      <c r="AD7" s="112">
        <v>1</v>
      </c>
      <c r="AE7" s="192"/>
      <c r="AF7" s="197">
        <v>0.27</v>
      </c>
      <c r="AG7" s="199"/>
      <c r="AH7" s="199">
        <v>-0.12503166768908558</v>
      </c>
      <c r="AI7" s="199"/>
      <c r="AJ7" s="199"/>
      <c r="AK7" s="199"/>
      <c r="AL7" s="199"/>
      <c r="AM7" s="199"/>
      <c r="AN7" s="112"/>
      <c r="AO7" s="112"/>
      <c r="AP7" s="112"/>
      <c r="AQ7" s="112"/>
      <c r="AR7" s="112"/>
      <c r="AS7" s="112"/>
      <c r="AT7" s="112"/>
      <c r="AU7" s="112"/>
      <c r="AV7" s="112"/>
      <c r="AW7" s="112">
        <v>1250</v>
      </c>
      <c r="AX7" s="112">
        <f t="shared" si="0"/>
        <v>-7.4634880818428345E-3</v>
      </c>
      <c r="AY7" s="112">
        <f t="shared" si="1"/>
        <v>-2.234375E-4</v>
      </c>
      <c r="AZ7" s="112">
        <f t="shared" si="2"/>
        <v>-7.2400505818428348E-3</v>
      </c>
      <c r="BA7" s="112">
        <f t="shared" si="3"/>
        <v>0.74289864611859269</v>
      </c>
      <c r="BB7" s="112">
        <f t="shared" si="4"/>
        <v>-0.71059843302550685</v>
      </c>
      <c r="BC7" s="112">
        <f t="shared" si="5"/>
        <v>-2.8312442763057035</v>
      </c>
      <c r="BD7" s="112">
        <f t="shared" si="6"/>
        <v>-6.3925627817740818</v>
      </c>
      <c r="BE7" s="112">
        <f t="shared" si="7"/>
        <v>-2.7346406271058754</v>
      </c>
      <c r="BF7" s="112">
        <f t="shared" si="7"/>
        <v>-2.7346102777118171</v>
      </c>
      <c r="BG7" s="112">
        <f t="shared" si="7"/>
        <v>-2.7347326775938492</v>
      </c>
      <c r="BH7" s="112">
        <f t="shared" si="7"/>
        <v>-2.7342389962298195</v>
      </c>
      <c r="BI7" s="112">
        <f t="shared" si="7"/>
        <v>-2.7362295436263824</v>
      </c>
      <c r="BJ7" s="112">
        <f t="shared" si="7"/>
        <v>-2.72819304826043</v>
      </c>
      <c r="BK7" s="112">
        <f t="shared" si="7"/>
        <v>-2.7604729457603345</v>
      </c>
      <c r="BL7" s="112">
        <f t="shared" si="8"/>
        <v>-2.6277638294308554</v>
      </c>
      <c r="BM7" s="112"/>
      <c r="BN7" s="112"/>
      <c r="BO7" s="112"/>
      <c r="BP7" s="112"/>
    </row>
    <row r="8" spans="1:68" s="158" customFormat="1" ht="12.95" customHeight="1" x14ac:dyDescent="0.2">
      <c r="A8" s="112" t="s">
        <v>14</v>
      </c>
      <c r="C8" s="158">
        <v>0.68340630000000002</v>
      </c>
      <c r="D8" s="325" t="s">
        <v>781</v>
      </c>
      <c r="E8" s="310" t="s">
        <v>816</v>
      </c>
      <c r="F8" s="316">
        <f ca="1">+($C$15+$C$16*$F$6)-($C$16/2)-15018.5-$C$5/24</f>
        <v>45563.077652274951</v>
      </c>
      <c r="G8" s="319"/>
      <c r="Q8" s="184"/>
      <c r="S8" s="156"/>
      <c r="V8" s="158">
        <v>37.200000000000003</v>
      </c>
      <c r="Z8" s="112"/>
      <c r="AA8" s="196" t="s">
        <v>744</v>
      </c>
      <c r="AB8" s="118">
        <f t="shared" si="9"/>
        <v>37.200000000000003</v>
      </c>
      <c r="AC8" s="197">
        <v>3.72</v>
      </c>
      <c r="AD8" s="112">
        <v>10</v>
      </c>
      <c r="AE8" s="192" t="s">
        <v>745</v>
      </c>
      <c r="AF8" s="197">
        <v>3.72</v>
      </c>
      <c r="AG8" s="199"/>
      <c r="AH8" s="199">
        <v>5.3454152207484604</v>
      </c>
      <c r="AI8" s="199"/>
      <c r="AJ8" s="199"/>
      <c r="AK8" s="199"/>
      <c r="AL8" s="199"/>
      <c r="AM8" s="199"/>
      <c r="AN8" s="112"/>
      <c r="AO8" s="112"/>
      <c r="AP8" s="112"/>
      <c r="AQ8" s="112"/>
      <c r="AR8" s="112"/>
      <c r="AS8" s="112"/>
      <c r="AT8" s="112"/>
      <c r="AU8" s="112"/>
      <c r="AV8" s="112"/>
      <c r="AW8" s="112">
        <v>1500</v>
      </c>
      <c r="AX8" s="112">
        <f t="shared" si="0"/>
        <v>-7.9097948218197559E-3</v>
      </c>
      <c r="AY8" s="112">
        <f t="shared" si="1"/>
        <v>-3.2174999999999999E-4</v>
      </c>
      <c r="AZ8" s="112">
        <f t="shared" si="2"/>
        <v>-7.5880448218197559E-3</v>
      </c>
      <c r="BA8" s="112">
        <f t="shared" si="3"/>
        <v>0.7472580866244849</v>
      </c>
      <c r="BB8" s="112">
        <f t="shared" si="4"/>
        <v>-0.74429350688048679</v>
      </c>
      <c r="BC8" s="112">
        <f t="shared" si="5"/>
        <v>-2.7821162947608307</v>
      </c>
      <c r="BD8" s="112">
        <f t="shared" si="6"/>
        <v>-5.5036060490085301</v>
      </c>
      <c r="BE8" s="112">
        <f t="shared" si="7"/>
        <v>-2.6711482785509362</v>
      </c>
      <c r="BF8" s="112">
        <f t="shared" si="7"/>
        <v>-2.6711196016512373</v>
      </c>
      <c r="BG8" s="112">
        <f t="shared" si="7"/>
        <v>-2.6712387546790604</v>
      </c>
      <c r="BH8" s="112">
        <f t="shared" si="7"/>
        <v>-2.6707436243883396</v>
      </c>
      <c r="BI8" s="112">
        <f t="shared" si="7"/>
        <v>-2.6728002803551516</v>
      </c>
      <c r="BJ8" s="112">
        <f t="shared" si="7"/>
        <v>-2.6642432191369605</v>
      </c>
      <c r="BK8" s="112">
        <f t="shared" si="7"/>
        <v>-2.6996086029357174</v>
      </c>
      <c r="BL8" s="112">
        <f t="shared" si="8"/>
        <v>-2.5487551204956382</v>
      </c>
      <c r="BM8" s="112"/>
      <c r="BN8" s="112"/>
      <c r="BO8" s="112"/>
      <c r="BP8" s="112"/>
    </row>
    <row r="9" spans="1:68" s="112" customFormat="1" ht="12.95" customHeight="1" x14ac:dyDescent="0.2">
      <c r="A9" s="119" t="s">
        <v>90</v>
      </c>
      <c r="B9" s="120">
        <v>165</v>
      </c>
      <c r="C9" s="121" t="str">
        <f>"F"&amp;B9</f>
        <v>F165</v>
      </c>
      <c r="D9" s="122" t="str">
        <f>"G"&amp;B9</f>
        <v>G165</v>
      </c>
      <c r="G9" s="200"/>
      <c r="S9" s="139"/>
      <c r="V9" s="112">
        <v>27.501974166279513</v>
      </c>
      <c r="X9" s="158"/>
      <c r="AA9" s="123" t="s">
        <v>805</v>
      </c>
      <c r="AB9" s="118">
        <f t="shared" si="9"/>
        <v>27.501974166279513</v>
      </c>
      <c r="AC9" s="197">
        <v>2.7501974166279513</v>
      </c>
      <c r="AD9" s="112">
        <v>10</v>
      </c>
      <c r="AE9" s="192" t="s">
        <v>746</v>
      </c>
      <c r="AF9" s="197">
        <v>2.7501974166279513</v>
      </c>
      <c r="AG9" s="199"/>
      <c r="AH9" s="199">
        <v>2.7533143247055598</v>
      </c>
      <c r="AI9" s="199"/>
      <c r="AJ9" s="199"/>
      <c r="AK9" s="199"/>
      <c r="AL9" s="199"/>
      <c r="AM9" s="199"/>
      <c r="AW9" s="112">
        <v>1750</v>
      </c>
      <c r="AX9" s="112">
        <f t="shared" si="0"/>
        <v>-8.3452994711581789E-3</v>
      </c>
      <c r="AY9" s="112">
        <f t="shared" si="1"/>
        <v>-4.3793750000000001E-4</v>
      </c>
      <c r="AZ9" s="112">
        <f t="shared" si="2"/>
        <v>-7.9073619711581781E-3</v>
      </c>
      <c r="BA9" s="112">
        <f t="shared" si="3"/>
        <v>0.75229413542093249</v>
      </c>
      <c r="BB9" s="112">
        <f t="shared" si="4"/>
        <v>-0.77658426063917352</v>
      </c>
      <c r="BC9" s="112">
        <f t="shared" si="5"/>
        <v>-2.7323667952776143</v>
      </c>
      <c r="BD9" s="112">
        <f t="shared" si="6"/>
        <v>-4.8188812574437376</v>
      </c>
      <c r="BE9" s="112">
        <f t="shared" si="7"/>
        <v>-2.6072554753360775</v>
      </c>
      <c r="BF9" s="112">
        <f t="shared" si="7"/>
        <v>-2.6072297885099047</v>
      </c>
      <c r="BG9" s="112">
        <f t="shared" si="7"/>
        <v>-2.6073403323434774</v>
      </c>
      <c r="BH9" s="112">
        <f t="shared" si="7"/>
        <v>-2.6068645530479388</v>
      </c>
      <c r="BI9" s="112">
        <f t="shared" si="7"/>
        <v>-2.6089113504865828</v>
      </c>
      <c r="BJ9" s="112">
        <f t="shared" si="7"/>
        <v>-2.6000883079451391</v>
      </c>
      <c r="BK9" s="112">
        <f t="shared" si="7"/>
        <v>-2.6378030656998948</v>
      </c>
      <c r="BL9" s="112">
        <f t="shared" si="8"/>
        <v>-2.4697464115604211</v>
      </c>
    </row>
    <row r="10" spans="1:68" s="112" customFormat="1" ht="12.95" customHeight="1" thickBot="1" x14ac:dyDescent="0.25">
      <c r="C10" s="201" t="s">
        <v>24</v>
      </c>
      <c r="D10" s="201" t="s">
        <v>84</v>
      </c>
      <c r="G10" s="200"/>
      <c r="S10" s="139"/>
      <c r="V10" s="112">
        <v>44248</v>
      </c>
      <c r="Z10" s="112">
        <f>Y10/AD10</f>
        <v>0</v>
      </c>
      <c r="AA10" s="202" t="s">
        <v>747</v>
      </c>
      <c r="AB10" s="124">
        <f t="shared" si="9"/>
        <v>44248</v>
      </c>
      <c r="AC10" s="203">
        <v>4.4248000000000003</v>
      </c>
      <c r="AD10" s="112">
        <v>10000</v>
      </c>
      <c r="AE10" s="192" t="s">
        <v>748</v>
      </c>
      <c r="AF10" s="203">
        <v>4.4248000000000003</v>
      </c>
      <c r="AG10" s="204"/>
      <c r="AH10" s="204">
        <v>4.2807179109890345</v>
      </c>
      <c r="AI10" s="204"/>
      <c r="AJ10" s="204"/>
      <c r="AK10" s="204"/>
      <c r="AL10" s="204"/>
      <c r="AM10" s="204"/>
      <c r="AW10" s="112">
        <v>2000</v>
      </c>
      <c r="AX10" s="112">
        <f t="shared" si="0"/>
        <v>-8.768352120792829E-3</v>
      </c>
      <c r="AY10" s="112">
        <f t="shared" si="1"/>
        <v>-5.7200000000000003E-4</v>
      </c>
      <c r="AZ10" s="112">
        <f t="shared" si="2"/>
        <v>-8.1963521207928294E-3</v>
      </c>
      <c r="BA10" s="112">
        <f t="shared" si="3"/>
        <v>0.75802898442643485</v>
      </c>
      <c r="BB10" s="112">
        <f t="shared" si="4"/>
        <v>-0.80737673251096909</v>
      </c>
      <c r="BC10" s="112">
        <f t="shared" si="5"/>
        <v>-2.6819001025750908</v>
      </c>
      <c r="BD10" s="112">
        <f t="shared" si="6"/>
        <v>-4.2738473495071609</v>
      </c>
      <c r="BE10" s="112">
        <f t="shared" si="7"/>
        <v>-2.5429037431294974</v>
      </c>
      <c r="BF10" s="112">
        <f t="shared" si="7"/>
        <v>-2.542881918951863</v>
      </c>
      <c r="BG10" s="112">
        <f t="shared" si="7"/>
        <v>-2.5429797657254563</v>
      </c>
      <c r="BH10" s="112">
        <f t="shared" si="7"/>
        <v>-2.5425410273313704</v>
      </c>
      <c r="BI10" s="112">
        <f t="shared" si="7"/>
        <v>-2.5445072770266792</v>
      </c>
      <c r="BJ10" s="112">
        <f t="shared" si="7"/>
        <v>-2.5356745942161565</v>
      </c>
      <c r="BK10" s="112">
        <f t="shared" si="7"/>
        <v>-2.5749490012369667</v>
      </c>
      <c r="BL10" s="112">
        <f t="shared" si="8"/>
        <v>-2.3907377026252039</v>
      </c>
    </row>
    <row r="11" spans="1:68" s="112" customFormat="1" ht="12.95" customHeight="1" x14ac:dyDescent="0.2">
      <c r="A11" s="112" t="s">
        <v>21</v>
      </c>
      <c r="C11" s="122">
        <f ca="1">INTERCEPT(INDIRECT($D$9):G972,INDIRECT($C$9):F972)</f>
        <v>2.064767125866121E-2</v>
      </c>
      <c r="D11" s="139"/>
      <c r="G11" s="200"/>
      <c r="S11" s="139"/>
      <c r="AA11" s="205" t="s">
        <v>749</v>
      </c>
      <c r="AB11" s="122">
        <f>1-AB7^2</f>
        <v>0.92710000000000004</v>
      </c>
      <c r="AC11" s="122">
        <f>SUM(AE21:AE1941)</f>
        <v>3.1083709611623273E-3</v>
      </c>
      <c r="AD11" s="205" t="s">
        <v>750</v>
      </c>
      <c r="AE11" s="192"/>
      <c r="AF11" s="122">
        <v>3.1083709611623273E-3</v>
      </c>
      <c r="AG11" s="122"/>
      <c r="AH11" s="122">
        <v>1.8271899623286503E-3</v>
      </c>
      <c r="AI11" s="122"/>
      <c r="AJ11" s="122"/>
      <c r="AK11" s="122"/>
      <c r="AL11" s="122"/>
      <c r="AM11" s="122"/>
      <c r="AW11" s="112">
        <v>2250</v>
      </c>
      <c r="AX11" s="112">
        <f t="shared" si="0"/>
        <v>-9.177266941379391E-3</v>
      </c>
      <c r="AY11" s="112">
        <f t="shared" si="1"/>
        <v>-7.2393749999999997E-4</v>
      </c>
      <c r="AZ11" s="112">
        <f t="shared" si="2"/>
        <v>-8.4533294413793904E-3</v>
      </c>
      <c r="BA11" s="112">
        <f t="shared" si="3"/>
        <v>0.76448790801820299</v>
      </c>
      <c r="BB11" s="112">
        <f t="shared" si="4"/>
        <v>-0.83656180039068695</v>
      </c>
      <c r="BC11" s="112">
        <f t="shared" si="5"/>
        <v>-2.630615378184296</v>
      </c>
      <c r="BD11" s="112">
        <f t="shared" si="6"/>
        <v>-3.8285325911871713</v>
      </c>
      <c r="BE11" s="112">
        <f t="shared" si="7"/>
        <v>-2.4780325838051898</v>
      </c>
      <c r="BF11" s="112">
        <f t="shared" si="7"/>
        <v>-2.4780150228683344</v>
      </c>
      <c r="BG11" s="112">
        <f t="shared" si="7"/>
        <v>-2.4780975805353713</v>
      </c>
      <c r="BH11" s="112">
        <f t="shared" si="7"/>
        <v>-2.4777094131569473</v>
      </c>
      <c r="BI11" s="112">
        <f t="shared" si="7"/>
        <v>-2.4795334644986817</v>
      </c>
      <c r="BJ11" s="112">
        <f t="shared" si="7"/>
        <v>-2.47093920697999</v>
      </c>
      <c r="BK11" s="112">
        <f t="shared" si="7"/>
        <v>-2.5109456186281798</v>
      </c>
      <c r="BL11" s="112">
        <f t="shared" si="8"/>
        <v>-2.3117289936899867</v>
      </c>
    </row>
    <row r="12" spans="1:68" s="112" customFormat="1" ht="12.95" customHeight="1" x14ac:dyDescent="0.2">
      <c r="A12" s="112" t="s">
        <v>22</v>
      </c>
      <c r="C12" s="122">
        <f ca="1">SLOPE(INDIRECT($D$9):G972,INDIRECT($C$9):F972)</f>
        <v>-4.9487552600306557E-6</v>
      </c>
      <c r="D12" s="139"/>
      <c r="G12" s="200"/>
      <c r="S12" s="139"/>
      <c r="AA12" s="206" t="s">
        <v>751</v>
      </c>
      <c r="AB12" s="122">
        <f>AB7*SIN(RADIANS(AB9))</f>
        <v>0.12468037739620039</v>
      </c>
      <c r="AE12" s="192"/>
      <c r="AW12" s="112">
        <v>2500</v>
      </c>
      <c r="AX12" s="112">
        <f t="shared" si="0"/>
        <v>-9.5703186553583765E-3</v>
      </c>
      <c r="AY12" s="112">
        <f t="shared" si="1"/>
        <v>-8.9375000000000001E-4</v>
      </c>
      <c r="AZ12" s="112">
        <f t="shared" si="2"/>
        <v>-8.676568655358376E-3</v>
      </c>
      <c r="BA12" s="112">
        <f t="shared" si="3"/>
        <v>0.77169933747322528</v>
      </c>
      <c r="BB12" s="112">
        <f t="shared" si="4"/>
        <v>-0.86401308515976005</v>
      </c>
      <c r="BC12" s="112">
        <f t="shared" si="5"/>
        <v>-2.5784058196565423</v>
      </c>
      <c r="BD12" s="112">
        <f t="shared" si="6"/>
        <v>-3.4568549339025187</v>
      </c>
      <c r="BE12" s="112">
        <f t="shared" ref="BE12:BK21" si="10">$BL12+$AB$7*SIN(BF12)</f>
        <v>-2.4125791948630826</v>
      </c>
      <c r="BF12" s="112">
        <f t="shared" si="10"/>
        <v>-2.4125658590540509</v>
      </c>
      <c r="BG12" s="112">
        <f t="shared" si="10"/>
        <v>-2.4126320817655014</v>
      </c>
      <c r="BH12" s="112">
        <f t="shared" si="10"/>
        <v>-2.4123031956812793</v>
      </c>
      <c r="BI12" s="112">
        <f t="shared" si="10"/>
        <v>-2.4139356137051635</v>
      </c>
      <c r="BJ12" s="112">
        <f t="shared" si="10"/>
        <v>-2.4058095436380982</v>
      </c>
      <c r="BK12" s="112">
        <f t="shared" si="10"/>
        <v>-2.4456992976995195</v>
      </c>
      <c r="BL12" s="112">
        <f t="shared" si="8"/>
        <v>-2.2327202847547696</v>
      </c>
    </row>
    <row r="13" spans="1:68" s="112" customFormat="1" ht="12.95" customHeight="1" x14ac:dyDescent="0.2">
      <c r="A13" s="112" t="s">
        <v>85</v>
      </c>
      <c r="C13" s="139" t="s">
        <v>86</v>
      </c>
      <c r="G13" s="200"/>
      <c r="S13" s="139"/>
      <c r="AA13" s="207" t="s">
        <v>752</v>
      </c>
      <c r="AB13" s="208">
        <f>AB6*86400*300000/149600000</f>
        <v>1.6459893048128342</v>
      </c>
      <c r="AC13" s="112" t="s">
        <v>753</v>
      </c>
      <c r="AE13" s="192"/>
      <c r="AL13" s="139"/>
      <c r="AW13" s="112">
        <v>2750</v>
      </c>
      <c r="AX13" s="112">
        <f t="shared" si="0"/>
        <v>-9.9457396486231954E-3</v>
      </c>
      <c r="AY13" s="112">
        <f t="shared" si="1"/>
        <v>-1.0814374999999999E-3</v>
      </c>
      <c r="AZ13" s="112">
        <f t="shared" si="2"/>
        <v>-8.8643021486231946E-3</v>
      </c>
      <c r="BA13" s="112">
        <f t="shared" si="3"/>
        <v>0.77969491568712013</v>
      </c>
      <c r="BB13" s="112">
        <f t="shared" si="4"/>
        <v>-0.88958456211987835</v>
      </c>
      <c r="BC13" s="112">
        <f t="shared" si="5"/>
        <v>-2.5251578022914543</v>
      </c>
      <c r="BD13" s="112">
        <f t="shared" si="6"/>
        <v>-3.1410671387737525</v>
      </c>
      <c r="BE13" s="112">
        <f t="shared" si="10"/>
        <v>-2.3464781875420466</v>
      </c>
      <c r="BF13" s="112">
        <f t="shared" si="10"/>
        <v>-2.3464686835394031</v>
      </c>
      <c r="BG13" s="112">
        <f t="shared" si="10"/>
        <v>-2.3465189538843805</v>
      </c>
      <c r="BH13" s="112">
        <f t="shared" si="10"/>
        <v>-2.3462530253523881</v>
      </c>
      <c r="BI13" s="112">
        <f t="shared" si="10"/>
        <v>-2.3476589619335919</v>
      </c>
      <c r="BJ13" s="112">
        <f t="shared" si="10"/>
        <v>-2.3402028945493143</v>
      </c>
      <c r="BK13" s="112">
        <f t="shared" si="10"/>
        <v>-2.3791241731300992</v>
      </c>
      <c r="BL13" s="112">
        <f t="shared" si="8"/>
        <v>-2.1537115758195524</v>
      </c>
    </row>
    <row r="14" spans="1:68" s="112" customFormat="1" ht="12.95" customHeight="1" x14ac:dyDescent="0.2">
      <c r="G14" s="200"/>
      <c r="S14" s="139"/>
      <c r="AA14" s="207" t="s">
        <v>754</v>
      </c>
      <c r="AB14" s="122">
        <f>2*AB5*365.24/C8</f>
        <v>-1.528499810434876E-7</v>
      </c>
      <c r="AC14" s="112" t="s">
        <v>755</v>
      </c>
      <c r="AE14" s="192"/>
      <c r="AL14" s="139"/>
      <c r="AW14" s="112">
        <v>3000</v>
      </c>
      <c r="AX14" s="112">
        <f t="shared" si="0"/>
        <v>-1.0301717943417169E-2</v>
      </c>
      <c r="AY14" s="112">
        <f t="shared" si="1"/>
        <v>-1.2869999999999999E-3</v>
      </c>
      <c r="AZ14" s="112">
        <f t="shared" si="2"/>
        <v>-9.0147179434171693E-3</v>
      </c>
      <c r="BA14" s="112">
        <f t="shared" si="3"/>
        <v>0.78850951654694557</v>
      </c>
      <c r="BB14" s="112">
        <f t="shared" si="4"/>
        <v>-0.91310784578451754</v>
      </c>
      <c r="BC14" s="112">
        <f t="shared" si="5"/>
        <v>-2.4707499602245724</v>
      </c>
      <c r="BD14" s="112">
        <f t="shared" si="6"/>
        <v>-2.8686700490372261</v>
      </c>
      <c r="BE14" s="112">
        <f t="shared" si="10"/>
        <v>-2.2796613073742935</v>
      </c>
      <c r="BF14" s="112">
        <f t="shared" si="10"/>
        <v>-2.2796550032236089</v>
      </c>
      <c r="BG14" s="112">
        <f t="shared" si="10"/>
        <v>-2.2796908701552794</v>
      </c>
      <c r="BH14" s="112">
        <f t="shared" si="10"/>
        <v>-2.2794867882671621</v>
      </c>
      <c r="BI14" s="112">
        <f t="shared" si="10"/>
        <v>-2.2806473616553653</v>
      </c>
      <c r="BJ14" s="112">
        <f t="shared" si="10"/>
        <v>-2.2740263112919306</v>
      </c>
      <c r="BK14" s="112">
        <f t="shared" si="10"/>
        <v>-2.3111426701770155</v>
      </c>
      <c r="BL14" s="112">
        <f t="shared" si="8"/>
        <v>-2.0747028668843353</v>
      </c>
    </row>
    <row r="15" spans="1:68" s="112" customFormat="1" ht="12.95" customHeight="1" x14ac:dyDescent="0.2">
      <c r="A15" s="114" t="s">
        <v>23</v>
      </c>
      <c r="C15" s="125">
        <f ca="1">(C7+C11)+(C8+C12)*INT(MAX(F21:F3513))</f>
        <v>60330.715223710416</v>
      </c>
      <c r="E15" s="119"/>
      <c r="F15" s="117"/>
      <c r="G15" s="200"/>
      <c r="S15" s="139"/>
      <c r="AA15" s="206" t="s">
        <v>756</v>
      </c>
      <c r="AB15" s="209">
        <f>(AB10-AB2)/AD2</f>
        <v>11083.611608497025</v>
      </c>
      <c r="AC15" s="112" t="s">
        <v>757</v>
      </c>
      <c r="AE15" s="192"/>
      <c r="AW15" s="112">
        <v>3250</v>
      </c>
      <c r="AX15" s="112">
        <f t="shared" si="0"/>
        <v>-1.0636396337472881E-2</v>
      </c>
      <c r="AY15" s="112">
        <f t="shared" si="1"/>
        <v>-1.5104375000000001E-3</v>
      </c>
      <c r="AZ15" s="112">
        <f t="shared" si="2"/>
        <v>-9.125958837472881E-3</v>
      </c>
      <c r="BA15" s="112">
        <f t="shared" si="3"/>
        <v>0.79818120777991841</v>
      </c>
      <c r="BB15" s="112">
        <f t="shared" si="4"/>
        <v>-0.9343891162710205</v>
      </c>
      <c r="BC15" s="112">
        <f t="shared" si="5"/>
        <v>-2.4150522049961465</v>
      </c>
      <c r="BD15" s="112">
        <f t="shared" si="6"/>
        <v>-2.6306027645616599</v>
      </c>
      <c r="BE15" s="112">
        <f t="shared" si="10"/>
        <v>-2.212057161311936</v>
      </c>
      <c r="BF15" s="112">
        <f t="shared" si="10"/>
        <v>-2.2120533148217771</v>
      </c>
      <c r="BG15" s="112">
        <f t="shared" si="10"/>
        <v>-2.2120771295268011</v>
      </c>
      <c r="BH15" s="112">
        <f t="shared" si="10"/>
        <v>-2.2119296737623597</v>
      </c>
      <c r="BI15" s="112">
        <f t="shared" si="10"/>
        <v>-2.2128422219941166</v>
      </c>
      <c r="BJ15" s="112">
        <f t="shared" si="10"/>
        <v>-2.2071767577622405</v>
      </c>
      <c r="BK15" s="112">
        <f t="shared" si="10"/>
        <v>-2.2416859886742149</v>
      </c>
      <c r="BL15" s="112">
        <f t="shared" si="8"/>
        <v>-1.9956941579491181</v>
      </c>
    </row>
    <row r="16" spans="1:68" s="112" customFormat="1" ht="12.95" customHeight="1" x14ac:dyDescent="0.2">
      <c r="A16" s="114" t="s">
        <v>12</v>
      </c>
      <c r="C16" s="125">
        <f ca="1">+C8+C12</f>
        <v>0.68340135124474</v>
      </c>
      <c r="E16" s="119"/>
      <c r="F16" s="122"/>
      <c r="G16" s="200"/>
      <c r="O16" s="112" t="s">
        <v>778</v>
      </c>
      <c r="P16" s="112">
        <f>MAX(P21:P394)-MIN(P21:P258)</f>
        <v>29187.468699999998</v>
      </c>
      <c r="Q16" s="112" t="s">
        <v>738</v>
      </c>
      <c r="S16" s="139"/>
      <c r="AA16" s="205" t="s">
        <v>758</v>
      </c>
      <c r="AB16" s="209">
        <f>365.24*AB8</f>
        <v>13586.928000000002</v>
      </c>
      <c r="AC16" s="112" t="s">
        <v>738</v>
      </c>
      <c r="AD16" s="122"/>
      <c r="AE16" s="192"/>
      <c r="AW16" s="112">
        <v>3500</v>
      </c>
      <c r="AX16" s="112">
        <f t="shared" si="0"/>
        <v>-1.0947873111267079E-2</v>
      </c>
      <c r="AY16" s="112">
        <f t="shared" si="1"/>
        <v>-1.7517500000000001E-3</v>
      </c>
      <c r="AZ16" s="112">
        <f t="shared" si="2"/>
        <v>-9.1961231112670794E-3</v>
      </c>
      <c r="BA16" s="112">
        <f t="shared" si="3"/>
        <v>0.80875112878948174</v>
      </c>
      <c r="BB16" s="112">
        <f t="shared" si="4"/>
        <v>-0.95320566206069957</v>
      </c>
      <c r="BC16" s="112">
        <f t="shared" si="5"/>
        <v>-2.3579246821130311</v>
      </c>
      <c r="BD16" s="112">
        <f t="shared" si="6"/>
        <v>-2.4201331718315706</v>
      </c>
      <c r="BE16" s="112">
        <f t="shared" si="10"/>
        <v>-2.1435909564359994</v>
      </c>
      <c r="BF16" s="112">
        <f t="shared" si="10"/>
        <v>-2.1435888338085198</v>
      </c>
      <c r="BG16" s="112">
        <f t="shared" si="10"/>
        <v>-2.1436033389212206</v>
      </c>
      <c r="BH16" s="112">
        <f t="shared" si="10"/>
        <v>-2.143504210788163</v>
      </c>
      <c r="BI16" s="112">
        <f t="shared" si="10"/>
        <v>-2.1441813503387768</v>
      </c>
      <c r="BJ16" s="112">
        <f t="shared" si="10"/>
        <v>-2.1395415828108777</v>
      </c>
      <c r="BK16" s="112">
        <f t="shared" si="10"/>
        <v>-2.1706945322856392</v>
      </c>
      <c r="BL16" s="112">
        <f t="shared" si="8"/>
        <v>-1.9166854490139014</v>
      </c>
    </row>
    <row r="17" spans="1:68" s="112" customFormat="1" ht="12.95" customHeight="1" thickBot="1" x14ac:dyDescent="0.25">
      <c r="A17" s="119" t="s">
        <v>77</v>
      </c>
      <c r="C17" s="112">
        <f>COUNT(C21:C2171)</f>
        <v>210</v>
      </c>
      <c r="E17" s="119"/>
      <c r="F17" s="122"/>
      <c r="G17" s="200"/>
      <c r="P17" s="112">
        <f>P16/365.24</f>
        <v>79.913122056729819</v>
      </c>
      <c r="Q17" s="112" t="s">
        <v>745</v>
      </c>
      <c r="S17" s="139"/>
      <c r="AA17" s="205" t="s">
        <v>759</v>
      </c>
      <c r="AB17" s="210">
        <f>AB13^3/AB8^2</f>
        <v>3.2225164806911981E-3</v>
      </c>
      <c r="AE17" s="192"/>
      <c r="AW17" s="112">
        <v>3750</v>
      </c>
      <c r="AX17" s="112">
        <f t="shared" si="0"/>
        <v>-1.1234204819202634E-2</v>
      </c>
      <c r="AY17" s="112">
        <f t="shared" si="1"/>
        <v>-2.0109375000000001E-3</v>
      </c>
      <c r="AZ17" s="112">
        <f t="shared" si="2"/>
        <v>-9.2232673192026333E-3</v>
      </c>
      <c r="BA17" s="112">
        <f t="shared" si="3"/>
        <v>0.8202632453451747</v>
      </c>
      <c r="BB17" s="112">
        <f t="shared" si="4"/>
        <v>-0.96930202594133297</v>
      </c>
      <c r="BC17" s="112">
        <f t="shared" si="5"/>
        <v>-2.2992166703303116</v>
      </c>
      <c r="BD17" s="112">
        <f t="shared" si="6"/>
        <v>-2.2321517628850747</v>
      </c>
      <c r="BE17" s="112">
        <f t="shared" si="10"/>
        <v>-2.074184257077873</v>
      </c>
      <c r="BF17" s="112">
        <f t="shared" si="10"/>
        <v>-2.0741832238185718</v>
      </c>
      <c r="BG17" s="112">
        <f t="shared" si="10"/>
        <v>-2.0741911568573115</v>
      </c>
      <c r="BH17" s="112">
        <f t="shared" si="10"/>
        <v>-2.0741302465604026</v>
      </c>
      <c r="BI17" s="112">
        <f t="shared" si="10"/>
        <v>-2.0745977465131471</v>
      </c>
      <c r="BJ17" s="112">
        <f t="shared" si="10"/>
        <v>-2.0709993505812543</v>
      </c>
      <c r="BK17" s="112">
        <f t="shared" si="10"/>
        <v>-2.0981182803344827</v>
      </c>
      <c r="BL17" s="112">
        <f t="shared" si="8"/>
        <v>-1.8376767400786842</v>
      </c>
    </row>
    <row r="18" spans="1:68" s="112" customFormat="1" ht="12.95" customHeight="1" thickTop="1" thickBot="1" x14ac:dyDescent="0.25">
      <c r="A18" s="114" t="s">
        <v>11</v>
      </c>
      <c r="C18" s="211">
        <f ca="1">+C15</f>
        <v>60330.715223710416</v>
      </c>
      <c r="D18" s="212">
        <f ca="1">+C16</f>
        <v>0.68340135124474</v>
      </c>
      <c r="E18" s="119"/>
      <c r="F18" s="122"/>
      <c r="G18" s="200"/>
      <c r="P18" s="112">
        <f>P17/AB8</f>
        <v>2.1482022058260704</v>
      </c>
      <c r="Q18" s="112" t="s">
        <v>779</v>
      </c>
      <c r="S18" s="139"/>
      <c r="AA18" s="126" t="s">
        <v>760</v>
      </c>
      <c r="AB18" s="127">
        <f>2*PI()/(AB8*365.2422)*AD2</f>
        <v>3.1603483574086852E-4</v>
      </c>
      <c r="AC18" s="213" t="s">
        <v>761</v>
      </c>
      <c r="AD18" s="213"/>
      <c r="AE18" s="214"/>
      <c r="AH18" s="139" t="s">
        <v>762</v>
      </c>
      <c r="AW18" s="112">
        <v>4000</v>
      </c>
      <c r="AX18" s="112">
        <f t="shared" si="0"/>
        <v>-1.1493411818176803E-2</v>
      </c>
      <c r="AY18" s="112">
        <f t="shared" si="1"/>
        <v>-2.2880000000000001E-3</v>
      </c>
      <c r="AZ18" s="112">
        <f t="shared" si="2"/>
        <v>-9.2054118181768025E-3</v>
      </c>
      <c r="BA18" s="112">
        <f t="shared" si="3"/>
        <v>0.83276393028895312</v>
      </c>
      <c r="BB18" s="112">
        <f t="shared" si="4"/>
        <v>-0.98238576162019708</v>
      </c>
      <c r="BC18" s="112">
        <f t="shared" si="5"/>
        <v>-2.238765435350667</v>
      </c>
      <c r="BD18" s="112">
        <f t="shared" si="6"/>
        <v>-2.0627074538950585</v>
      </c>
      <c r="BE18" s="112">
        <f t="shared" si="10"/>
        <v>-2.0037547704203065</v>
      </c>
      <c r="BF18" s="112">
        <f t="shared" si="10"/>
        <v>-2.0037543435654994</v>
      </c>
      <c r="BG18" s="112">
        <f t="shared" si="10"/>
        <v>-2.0037581116699692</v>
      </c>
      <c r="BH18" s="112">
        <f t="shared" si="10"/>
        <v>-2.0037248472809233</v>
      </c>
      <c r="BI18" s="112">
        <f t="shared" si="10"/>
        <v>-2.0040184187810812</v>
      </c>
      <c r="BJ18" s="112">
        <f t="shared" si="10"/>
        <v>-2.0014210597123094</v>
      </c>
      <c r="BK18" s="112">
        <f t="shared" si="10"/>
        <v>-2.0239170998886724</v>
      </c>
      <c r="BL18" s="112">
        <f t="shared" si="8"/>
        <v>-1.758668031143467</v>
      </c>
    </row>
    <row r="19" spans="1:68" s="112" customFormat="1" ht="12.95" customHeight="1" thickTop="1" x14ac:dyDescent="0.2">
      <c r="E19" s="119"/>
      <c r="F19" s="128"/>
      <c r="G19" s="200"/>
      <c r="S19" s="139"/>
      <c r="AA19" s="129"/>
      <c r="AC19" s="129"/>
      <c r="AH19" s="139" t="s">
        <v>763</v>
      </c>
      <c r="AW19" s="112">
        <v>4250</v>
      </c>
      <c r="AX19" s="112">
        <f t="shared" si="0"/>
        <v>-1.1723487357926634E-2</v>
      </c>
      <c r="AY19" s="112">
        <f t="shared" si="1"/>
        <v>-2.5829375000000002E-3</v>
      </c>
      <c r="AZ19" s="112">
        <f t="shared" si="2"/>
        <v>-9.1405498579266338E-3</v>
      </c>
      <c r="BA19" s="112">
        <f t="shared" si="3"/>
        <v>0.84630130280826854</v>
      </c>
      <c r="BB19" s="112">
        <f t="shared" si="4"/>
        <v>-0.99212284242147708</v>
      </c>
      <c r="BC19" s="112">
        <f t="shared" si="5"/>
        <v>-2.1763950605378226</v>
      </c>
      <c r="BD19" s="112">
        <f t="shared" si="6"/>
        <v>-1.9086938512160387</v>
      </c>
      <c r="BE19" s="112">
        <f t="shared" si="10"/>
        <v>-1.932216175756549</v>
      </c>
      <c r="BF19" s="112">
        <f t="shared" si="10"/>
        <v>-1.9322160354543343</v>
      </c>
      <c r="BG19" s="112">
        <f t="shared" si="10"/>
        <v>-1.932217505004767</v>
      </c>
      <c r="BH19" s="112">
        <f t="shared" si="10"/>
        <v>-1.9322021123878466</v>
      </c>
      <c r="BI19" s="112">
        <f t="shared" si="10"/>
        <v>-1.932363309286351</v>
      </c>
      <c r="BJ19" s="112">
        <f t="shared" si="10"/>
        <v>-1.930671774786068</v>
      </c>
      <c r="BK19" s="112">
        <f t="shared" si="10"/>
        <v>-1.9480609961554285</v>
      </c>
      <c r="BL19" s="112">
        <f t="shared" si="8"/>
        <v>-1.6796593222082499</v>
      </c>
    </row>
    <row r="20" spans="1:68" s="158" customFormat="1" ht="12.95" customHeight="1" thickBot="1" x14ac:dyDescent="0.25">
      <c r="A20" s="131" t="s">
        <v>15</v>
      </c>
      <c r="B20" s="131" t="s">
        <v>17</v>
      </c>
      <c r="C20" s="131" t="s">
        <v>16</v>
      </c>
      <c r="D20" s="131" t="s">
        <v>4</v>
      </c>
      <c r="E20" s="131" t="s">
        <v>10</v>
      </c>
      <c r="F20" s="131" t="s">
        <v>9</v>
      </c>
      <c r="G20" s="215" t="s">
        <v>13</v>
      </c>
      <c r="H20" s="130" t="s">
        <v>62</v>
      </c>
      <c r="I20" s="130" t="s">
        <v>125</v>
      </c>
      <c r="J20" s="130" t="s">
        <v>120</v>
      </c>
      <c r="K20" s="130" t="s">
        <v>118</v>
      </c>
      <c r="L20" s="130" t="s">
        <v>809</v>
      </c>
      <c r="M20" s="130" t="s">
        <v>705</v>
      </c>
      <c r="N20" s="130" t="s">
        <v>25</v>
      </c>
      <c r="O20" s="130" t="s">
        <v>27</v>
      </c>
      <c r="P20" s="131" t="s">
        <v>28</v>
      </c>
      <c r="Q20" s="184"/>
      <c r="R20" s="216" t="s">
        <v>47</v>
      </c>
      <c r="S20" s="216" t="s">
        <v>45</v>
      </c>
      <c r="T20" s="217" t="s">
        <v>46</v>
      </c>
      <c r="U20" s="132" t="s">
        <v>94</v>
      </c>
      <c r="V20" s="112"/>
      <c r="Z20" s="201" t="s">
        <v>9</v>
      </c>
      <c r="AA20" s="133" t="s">
        <v>764</v>
      </c>
      <c r="AB20" s="133" t="s">
        <v>765</v>
      </c>
      <c r="AC20" s="133" t="s">
        <v>766</v>
      </c>
      <c r="AD20" s="133" t="s">
        <v>767</v>
      </c>
      <c r="AE20" s="133" t="s">
        <v>768</v>
      </c>
      <c r="AF20" s="133" t="s">
        <v>769</v>
      </c>
      <c r="AG20" s="134"/>
      <c r="AH20" s="133" t="s">
        <v>723</v>
      </c>
      <c r="AI20" s="133" t="s">
        <v>724</v>
      </c>
      <c r="AJ20" s="133" t="s">
        <v>725</v>
      </c>
      <c r="AK20" s="133" t="s">
        <v>770</v>
      </c>
      <c r="AL20" s="133" t="s">
        <v>726</v>
      </c>
      <c r="AM20" s="133" t="s">
        <v>727</v>
      </c>
      <c r="AN20" s="201" t="s">
        <v>771</v>
      </c>
      <c r="AO20" s="201" t="s">
        <v>772</v>
      </c>
      <c r="AP20" s="201" t="s">
        <v>773</v>
      </c>
      <c r="AQ20" s="201" t="s">
        <v>774</v>
      </c>
      <c r="AR20" s="201" t="s">
        <v>775</v>
      </c>
      <c r="AS20" s="201" t="s">
        <v>776</v>
      </c>
      <c r="AT20" s="201" t="s">
        <v>777</v>
      </c>
      <c r="AU20" s="201" t="s">
        <v>735</v>
      </c>
      <c r="AV20" s="135"/>
      <c r="AW20" s="112">
        <v>4500</v>
      </c>
      <c r="AX20" s="112">
        <f t="shared" si="0"/>
        <v>-1.192241127321441E-2</v>
      </c>
      <c r="AY20" s="112">
        <f t="shared" si="1"/>
        <v>-2.8957499999999999E-3</v>
      </c>
      <c r="AZ20" s="112">
        <f t="shared" si="2"/>
        <v>-9.0266612732144095E-3</v>
      </c>
      <c r="BA20" s="112">
        <f t="shared" si="3"/>
        <v>0.8609242373999304</v>
      </c>
      <c r="BB20" s="112">
        <f t="shared" si="4"/>
        <v>-0.99813281730590742</v>
      </c>
      <c r="BC20" s="112">
        <f t="shared" si="5"/>
        <v>-2.1119152934984471</v>
      </c>
      <c r="BD20" s="112">
        <f t="shared" si="6"/>
        <v>-1.7676319704558825</v>
      </c>
      <c r="BE20" s="112">
        <f t="shared" si="10"/>
        <v>-1.8594780199540959</v>
      </c>
      <c r="BF20" s="112">
        <f t="shared" si="10"/>
        <v>-1.8594779874682743</v>
      </c>
      <c r="BG20" s="112">
        <f t="shared" si="10"/>
        <v>-1.8594784100975452</v>
      </c>
      <c r="BH20" s="112">
        <f t="shared" si="10"/>
        <v>-1.8594729117903295</v>
      </c>
      <c r="BI20" s="112">
        <f t="shared" si="10"/>
        <v>-1.859544435520692</v>
      </c>
      <c r="BJ20" s="112">
        <f t="shared" si="10"/>
        <v>-1.8586126826387277</v>
      </c>
      <c r="BK20" s="112">
        <f t="shared" si="10"/>
        <v>-1.87053029962266</v>
      </c>
      <c r="BL20" s="112">
        <f t="shared" si="8"/>
        <v>-1.6006506132730327</v>
      </c>
      <c r="BM20" s="112"/>
      <c r="BN20" s="112"/>
      <c r="BO20" s="112"/>
      <c r="BP20" s="112"/>
    </row>
    <row r="21" spans="1:68" s="158" customFormat="1" ht="12.95" customHeight="1" x14ac:dyDescent="0.2">
      <c r="A21" s="136" t="s">
        <v>133</v>
      </c>
      <c r="B21" s="137" t="s">
        <v>81</v>
      </c>
      <c r="C21" s="138">
        <v>31143.25</v>
      </c>
      <c r="D21" s="138" t="s">
        <v>125</v>
      </c>
      <c r="E21" s="112">
        <f t="shared" ref="E21:E84" si="11">+(C21-C$7)/C$8</f>
        <v>-8092.0237346363347</v>
      </c>
      <c r="F21" s="112">
        <f t="shared" ref="F21:F84" si="12">ROUND(2*E21,0)/2</f>
        <v>-8092</v>
      </c>
      <c r="G21" s="200">
        <f t="shared" ref="G21:G52" si="13">+C21-(C$7+F21*C$8)</f>
        <v>-1.6220400000747759E-2</v>
      </c>
      <c r="H21" s="218"/>
      <c r="I21" s="218">
        <f t="shared" ref="I21:I48" si="14">G21</f>
        <v>-1.6220400000747759E-2</v>
      </c>
      <c r="J21" s="218"/>
      <c r="K21" s="218"/>
      <c r="L21" s="218"/>
      <c r="N21" s="218"/>
      <c r="O21" s="218"/>
      <c r="P21" s="219">
        <f t="shared" ref="P21:P84" si="15">C21-15018.5</f>
        <v>16124.75</v>
      </c>
      <c r="Q21" s="184"/>
      <c r="R21" s="158">
        <f t="shared" ref="R21:R84" si="16">+(N21-G21)^2</f>
        <v>2.6310137618425791E-4</v>
      </c>
      <c r="S21" s="220"/>
      <c r="T21" s="158">
        <f t="shared" ref="T21:T84" si="17">+S21*R21</f>
        <v>0</v>
      </c>
      <c r="U21" s="218"/>
      <c r="V21" s="112"/>
      <c r="Y21" s="61"/>
      <c r="Z21" s="112">
        <f t="shared" ref="Z21:Z52" si="18">F21</f>
        <v>-8092</v>
      </c>
      <c r="AA21" s="112">
        <f t="shared" ref="AA21:AA52" si="19">AB$3+AB$4*Z21+AB$5*Z21^2+AH21</f>
        <v>-2.5464104014630978E-4</v>
      </c>
      <c r="AB21" s="112">
        <f t="shared" ref="AB21:AB52" si="20">IF(S21&lt;&gt;0,G21-AH21, -9999)</f>
        <v>-9999</v>
      </c>
      <c r="AC21" s="112">
        <f t="shared" ref="AC21:AC52" si="21">+G21-P21</f>
        <v>-16124.766220400001</v>
      </c>
      <c r="AD21" s="112">
        <f t="shared" ref="AD21:AD52" si="22">IF(S21&lt;&gt;0,G21-AA21, -9999)</f>
        <v>-9999</v>
      </c>
      <c r="AE21" s="112">
        <f t="shared" ref="AE21:AE52" si="23">+(G21-AA21)^2*S21</f>
        <v>0</v>
      </c>
      <c r="AF21" s="112">
        <f t="shared" ref="AF21:AF52" si="24">IF(S21&lt;&gt;0,G21-P21, -9999)</f>
        <v>-9999</v>
      </c>
      <c r="AG21" s="139"/>
      <c r="AH21" s="112">
        <f t="shared" ref="AH21:AH52" si="25">$AB$6*($AB$11/AI21*AJ21+$AB$12)</f>
        <v>9.10906531185369E-3</v>
      </c>
      <c r="AI21" s="112">
        <f t="shared" ref="AI21:AI84" si="26">1+$AB$7*COS(AL21)</f>
        <v>1.1091396373238398</v>
      </c>
      <c r="AJ21" s="112">
        <f t="shared" ref="AJ21:AJ84" si="27">SIN(AL21+RADIANS($AB$9))</f>
        <v>0.9979608042016328</v>
      </c>
      <c r="AK21" s="112">
        <f t="shared" ref="AK21:AK84" si="28">$AB$7*SIN(AL21)</f>
        <v>0.24695857864188631</v>
      </c>
      <c r="AL21" s="112">
        <f t="shared" ref="AL21:AL84" si="29">2*ATAN(AM21)</f>
        <v>1.1546694702706546</v>
      </c>
      <c r="AM21" s="112">
        <f t="shared" ref="AM21:AM84" si="30">SQRT((1+$AB$7)/(1-$AB$7))*TAN(AN21/2)</f>
        <v>0.65136576166249849</v>
      </c>
      <c r="AN21" s="112">
        <f t="shared" ref="AN21:AT30" si="31">$AU21+$AB$7*SIN(AO21)</f>
        <v>-5.3657735860286842</v>
      </c>
      <c r="AO21" s="112">
        <f t="shared" si="31"/>
        <v>-5.3657776740180605</v>
      </c>
      <c r="AP21" s="112">
        <f t="shared" si="31"/>
        <v>-5.3658025809732424</v>
      </c>
      <c r="AQ21" s="112">
        <f t="shared" si="31"/>
        <v>-5.3659543144549788</v>
      </c>
      <c r="AR21" s="112">
        <f t="shared" si="31"/>
        <v>-5.3668780282147832</v>
      </c>
      <c r="AS21" s="112">
        <f t="shared" si="31"/>
        <v>-5.3724775681747632</v>
      </c>
      <c r="AT21" s="112">
        <f t="shared" si="31"/>
        <v>-5.405598798563906</v>
      </c>
      <c r="AU21" s="112">
        <f t="shared" ref="AU21:AU84" si="32">RADIANS($AB$9)+$AB$18*(F21-AB$15)</f>
        <v>-5.5801612649220491</v>
      </c>
      <c r="AV21" s="112"/>
      <c r="AW21" s="112">
        <v>4750</v>
      </c>
      <c r="AX21" s="112">
        <f t="shared" si="0"/>
        <v>-1.2088169589417375E-2</v>
      </c>
      <c r="AY21" s="112">
        <f t="shared" si="1"/>
        <v>-3.2264375000000001E-3</v>
      </c>
      <c r="AZ21" s="112">
        <f t="shared" si="2"/>
        <v>-8.8617320894173752E-3</v>
      </c>
      <c r="BA21" s="112">
        <f t="shared" si="3"/>
        <v>0.87668092659891261</v>
      </c>
      <c r="BB21" s="112">
        <f t="shared" si="4"/>
        <v>-0.99998389237220442</v>
      </c>
      <c r="BC21" s="112">
        <f t="shared" si="5"/>
        <v>-2.0451204707293593</v>
      </c>
      <c r="BD21" s="112">
        <f t="shared" si="6"/>
        <v>-1.6375164869947338</v>
      </c>
      <c r="BE21" s="112">
        <f t="shared" si="10"/>
        <v>-1.7854457115590321</v>
      </c>
      <c r="BF21" s="112">
        <f t="shared" si="10"/>
        <v>-1.7854457076037418</v>
      </c>
      <c r="BG21" s="112">
        <f t="shared" si="10"/>
        <v>-1.7854457763778562</v>
      </c>
      <c r="BH21" s="112">
        <f t="shared" si="10"/>
        <v>-1.7854445805387085</v>
      </c>
      <c r="BI21" s="112">
        <f t="shared" si="10"/>
        <v>-1.7854653727657099</v>
      </c>
      <c r="BJ21" s="112">
        <f t="shared" si="10"/>
        <v>-1.7851035723698305</v>
      </c>
      <c r="BK21" s="112">
        <f t="shared" si="10"/>
        <v>-1.7913157887795976</v>
      </c>
      <c r="BL21" s="112">
        <f t="shared" si="8"/>
        <v>-1.5216419043378155</v>
      </c>
      <c r="BM21" s="112"/>
      <c r="BN21" s="112"/>
      <c r="BO21" s="112"/>
      <c r="BP21" s="112"/>
    </row>
    <row r="22" spans="1:68" s="158" customFormat="1" ht="12.95" customHeight="1" x14ac:dyDescent="0.2">
      <c r="A22" s="136" t="s">
        <v>133</v>
      </c>
      <c r="B22" s="137" t="s">
        <v>81</v>
      </c>
      <c r="C22" s="138">
        <v>31150.1</v>
      </c>
      <c r="D22" s="138" t="s">
        <v>125</v>
      </c>
      <c r="E22" s="112">
        <f t="shared" si="11"/>
        <v>-8082.000414687428</v>
      </c>
      <c r="F22" s="112">
        <f t="shared" si="12"/>
        <v>-8082</v>
      </c>
      <c r="G22" s="200">
        <f t="shared" si="13"/>
        <v>-2.8340000062598847E-4</v>
      </c>
      <c r="I22" s="218">
        <f t="shared" si="14"/>
        <v>-2.8340000062598847E-4</v>
      </c>
      <c r="J22" s="218"/>
      <c r="K22" s="218"/>
      <c r="L22" s="218"/>
      <c r="N22" s="218"/>
      <c r="O22" s="218"/>
      <c r="P22" s="219">
        <f t="shared" si="15"/>
        <v>16131.599999999999</v>
      </c>
      <c r="Q22" s="184"/>
      <c r="R22" s="158">
        <f t="shared" si="16"/>
        <v>8.0315560354810264E-8</v>
      </c>
      <c r="S22" s="220"/>
      <c r="T22" s="158">
        <f t="shared" si="17"/>
        <v>0</v>
      </c>
      <c r="U22" s="218"/>
      <c r="V22" s="112"/>
      <c r="Y22" s="61"/>
      <c r="Z22" s="112">
        <f t="shared" si="18"/>
        <v>-8082</v>
      </c>
      <c r="AA22" s="112">
        <f t="shared" si="19"/>
        <v>-2.2610261431057176E-4</v>
      </c>
      <c r="AB22" s="112">
        <f t="shared" si="20"/>
        <v>-9999</v>
      </c>
      <c r="AC22" s="112">
        <f t="shared" si="21"/>
        <v>-16131.600283399999</v>
      </c>
      <c r="AD22" s="112">
        <f t="shared" si="22"/>
        <v>-9999</v>
      </c>
      <c r="AE22" s="112">
        <f t="shared" si="23"/>
        <v>0</v>
      </c>
      <c r="AF22" s="112">
        <f t="shared" si="24"/>
        <v>-9999</v>
      </c>
      <c r="AG22" s="139"/>
      <c r="AH22" s="112">
        <f t="shared" si="25"/>
        <v>9.1144749176894288E-3</v>
      </c>
      <c r="AI22" s="112">
        <f t="shared" si="26"/>
        <v>1.1080640663234389</v>
      </c>
      <c r="AJ22" s="112">
        <f t="shared" si="27"/>
        <v>0.99767362891624467</v>
      </c>
      <c r="AK22" s="112">
        <f t="shared" si="28"/>
        <v>0.24743111681767799</v>
      </c>
      <c r="AL22" s="112">
        <f t="shared" si="29"/>
        <v>1.1590205694678264</v>
      </c>
      <c r="AM22" s="112">
        <f t="shared" si="30"/>
        <v>0.65446874976474856</v>
      </c>
      <c r="AN22" s="112">
        <f t="shared" si="31"/>
        <v>-5.3619945011850154</v>
      </c>
      <c r="AO22" s="112">
        <f t="shared" si="31"/>
        <v>-5.3619984905940701</v>
      </c>
      <c r="AP22" s="112">
        <f t="shared" si="31"/>
        <v>-5.3620229176895515</v>
      </c>
      <c r="AQ22" s="112">
        <f t="shared" si="31"/>
        <v>-5.3621724673259434</v>
      </c>
      <c r="AR22" s="112">
        <f t="shared" si="31"/>
        <v>-5.3630874119846563</v>
      </c>
      <c r="AS22" s="112">
        <f t="shared" si="31"/>
        <v>-5.3686613032445258</v>
      </c>
      <c r="AT22" s="112">
        <f t="shared" si="31"/>
        <v>-5.4017883530636359</v>
      </c>
      <c r="AU22" s="112">
        <f t="shared" si="32"/>
        <v>-5.577000916564641</v>
      </c>
      <c r="AV22" s="112"/>
      <c r="AW22" s="112">
        <v>5000</v>
      </c>
      <c r="AX22" s="112">
        <f t="shared" si="0"/>
        <v>-1.221878168765287E-2</v>
      </c>
      <c r="AY22" s="112">
        <f t="shared" si="1"/>
        <v>-3.5750000000000001E-3</v>
      </c>
      <c r="AZ22" s="112">
        <f t="shared" si="2"/>
        <v>-8.6437816876528701E-3</v>
      </c>
      <c r="BA22" s="112">
        <f t="shared" si="3"/>
        <v>0.89361684844265943</v>
      </c>
      <c r="BB22" s="112">
        <f t="shared" si="4"/>
        <v>-0.99718824024040476</v>
      </c>
      <c r="BC22" s="112">
        <f t="shared" si="5"/>
        <v>-1.9757886150051207</v>
      </c>
      <c r="BD22" s="112">
        <f t="shared" si="6"/>
        <v>-1.5167048504396998</v>
      </c>
      <c r="BE22" s="112">
        <f t="shared" ref="BE22:BK31" si="33">$BL22+$AB$7*SIN(BF22)</f>
        <v>-1.7100206585236124</v>
      </c>
      <c r="BF22" s="112">
        <f t="shared" si="33"/>
        <v>-1.7100206584930686</v>
      </c>
      <c r="BG22" s="112">
        <f t="shared" si="33"/>
        <v>-1.7100206593082412</v>
      </c>
      <c r="BH22" s="112">
        <f t="shared" si="33"/>
        <v>-1.710020637552462</v>
      </c>
      <c r="BI22" s="112">
        <f t="shared" si="33"/>
        <v>-1.7100212181815984</v>
      </c>
      <c r="BJ22" s="112">
        <f t="shared" si="33"/>
        <v>-1.7100057212354047</v>
      </c>
      <c r="BK22" s="112">
        <f t="shared" si="33"/>
        <v>-1.710418747650994</v>
      </c>
      <c r="BL22" s="112">
        <f t="shared" si="8"/>
        <v>-1.4426331954025984</v>
      </c>
      <c r="BM22" s="112"/>
      <c r="BN22" s="112"/>
      <c r="BO22" s="112"/>
      <c r="BP22" s="112"/>
    </row>
    <row r="23" spans="1:68" s="158" customFormat="1" ht="12.95" customHeight="1" x14ac:dyDescent="0.2">
      <c r="A23" s="136" t="s">
        <v>133</v>
      </c>
      <c r="B23" s="137" t="s">
        <v>81</v>
      </c>
      <c r="C23" s="138">
        <v>31156.27</v>
      </c>
      <c r="D23" s="138" t="s">
        <v>125</v>
      </c>
      <c r="E23" s="112">
        <f t="shared" si="11"/>
        <v>-8072.9721104414739</v>
      </c>
      <c r="F23" s="112">
        <f t="shared" si="12"/>
        <v>-8073</v>
      </c>
      <c r="G23" s="200">
        <f t="shared" si="13"/>
        <v>1.9059900001593633E-2</v>
      </c>
      <c r="I23" s="218">
        <f t="shared" si="14"/>
        <v>1.9059900001593633E-2</v>
      </c>
      <c r="J23" s="218"/>
      <c r="K23" s="218"/>
      <c r="L23" s="218"/>
      <c r="N23" s="218"/>
      <c r="O23" s="218"/>
      <c r="P23" s="219">
        <f t="shared" si="15"/>
        <v>16137.77</v>
      </c>
      <c r="Q23" s="184"/>
      <c r="R23" s="158">
        <f t="shared" si="16"/>
        <v>3.6327978807074895E-4</v>
      </c>
      <c r="S23" s="220"/>
      <c r="T23" s="158">
        <f t="shared" si="17"/>
        <v>0</v>
      </c>
      <c r="U23" s="218"/>
      <c r="V23" s="112"/>
      <c r="Y23" s="61"/>
      <c r="Z23" s="112">
        <f t="shared" si="18"/>
        <v>-8073</v>
      </c>
      <c r="AA23" s="112">
        <f t="shared" si="19"/>
        <v>-2.0055811234115893E-4</v>
      </c>
      <c r="AB23" s="112">
        <f t="shared" si="20"/>
        <v>-9999</v>
      </c>
      <c r="AC23" s="112">
        <f t="shared" si="21"/>
        <v>-16137.750940099999</v>
      </c>
      <c r="AD23" s="112">
        <f t="shared" si="22"/>
        <v>-9999</v>
      </c>
      <c r="AE23" s="112">
        <f t="shared" si="23"/>
        <v>0</v>
      </c>
      <c r="AF23" s="112">
        <f t="shared" si="24"/>
        <v>-9999</v>
      </c>
      <c r="AG23" s="139"/>
      <c r="AH23" s="112">
        <f t="shared" si="25"/>
        <v>9.1192279346588405E-3</v>
      </c>
      <c r="AI23" s="112">
        <f t="shared" si="26"/>
        <v>1.1070960910640113</v>
      </c>
      <c r="AJ23" s="112">
        <f t="shared" si="27"/>
        <v>0.99739954183437951</v>
      </c>
      <c r="AK23" s="112">
        <f t="shared" si="28"/>
        <v>0.24785162351457171</v>
      </c>
      <c r="AL23" s="112">
        <f t="shared" si="29"/>
        <v>1.1629293429750269</v>
      </c>
      <c r="AM23" s="112">
        <f t="shared" si="30"/>
        <v>0.65726383642756814</v>
      </c>
      <c r="AN23" s="112">
        <f t="shared" si="31"/>
        <v>-5.3585964600276048</v>
      </c>
      <c r="AO23" s="112">
        <f t="shared" si="31"/>
        <v>-5.3586003620182847</v>
      </c>
      <c r="AP23" s="112">
        <f t="shared" si="31"/>
        <v>-5.3586243613592117</v>
      </c>
      <c r="AQ23" s="112">
        <f t="shared" si="31"/>
        <v>-5.3587719534236555</v>
      </c>
      <c r="AR23" s="112">
        <f t="shared" si="31"/>
        <v>-5.3596789868975581</v>
      </c>
      <c r="AS23" s="112">
        <f t="shared" si="31"/>
        <v>-5.3652295067587179</v>
      </c>
      <c r="AT23" s="112">
        <f t="shared" si="31"/>
        <v>-5.3983604481674909</v>
      </c>
      <c r="AU23" s="112">
        <f t="shared" si="32"/>
        <v>-5.5741566030429723</v>
      </c>
      <c r="AV23" s="112"/>
      <c r="AW23" s="112">
        <v>5250</v>
      </c>
      <c r="AX23" s="112">
        <f t="shared" si="0"/>
        <v>-1.2312337071940915E-2</v>
      </c>
      <c r="AY23" s="112">
        <f t="shared" si="1"/>
        <v>-3.9414374999999996E-3</v>
      </c>
      <c r="AZ23" s="112">
        <f t="shared" si="2"/>
        <v>-8.3708995719409141E-3</v>
      </c>
      <c r="BA23" s="112">
        <f t="shared" si="3"/>
        <v>0.91177195092758634</v>
      </c>
      <c r="BB23" s="112">
        <f t="shared" si="4"/>
        <v>-0.98919802072861251</v>
      </c>
      <c r="BC23" s="112">
        <f t="shared" si="5"/>
        <v>-1.9036808441926034</v>
      </c>
      <c r="BD23" s="112">
        <f t="shared" si="6"/>
        <v>-1.4038359496987756</v>
      </c>
      <c r="BE23" s="112">
        <f t="shared" si="33"/>
        <v>-1.633100609770173</v>
      </c>
      <c r="BF23" s="112">
        <f t="shared" si="33"/>
        <v>-1.6331006097770437</v>
      </c>
      <c r="BG23" s="112">
        <f t="shared" si="33"/>
        <v>-1.6331006093683551</v>
      </c>
      <c r="BH23" s="112">
        <f t="shared" si="33"/>
        <v>-1.6331006336787317</v>
      </c>
      <c r="BI23" s="112">
        <f t="shared" si="33"/>
        <v>-1.6330991875868117</v>
      </c>
      <c r="BJ23" s="112">
        <f t="shared" si="33"/>
        <v>-1.6331851494915248</v>
      </c>
      <c r="BK23" s="112">
        <f t="shared" si="33"/>
        <v>-1.627850957785927</v>
      </c>
      <c r="BL23" s="112">
        <f t="shared" si="8"/>
        <v>-1.3636244864673812</v>
      </c>
      <c r="BM23" s="112"/>
      <c r="BN23" s="112"/>
      <c r="BO23" s="112"/>
      <c r="BP23" s="112"/>
    </row>
    <row r="24" spans="1:68" s="158" customFormat="1" ht="12.95" customHeight="1" x14ac:dyDescent="0.2">
      <c r="A24" s="140" t="s">
        <v>133</v>
      </c>
      <c r="B24" s="141" t="s">
        <v>81</v>
      </c>
      <c r="C24" s="142">
        <v>31162.41</v>
      </c>
      <c r="D24" s="142" t="s">
        <v>125</v>
      </c>
      <c r="E24" s="112">
        <f t="shared" si="11"/>
        <v>-8063.9877039471239</v>
      </c>
      <c r="F24" s="112">
        <f t="shared" si="12"/>
        <v>-8064</v>
      </c>
      <c r="G24" s="200">
        <f t="shared" si="13"/>
        <v>8.4032000013394281E-3</v>
      </c>
      <c r="I24" s="158">
        <f t="shared" si="14"/>
        <v>8.4032000013394281E-3</v>
      </c>
      <c r="O24" s="218"/>
      <c r="P24" s="221">
        <f t="shared" si="15"/>
        <v>16143.91</v>
      </c>
      <c r="Q24" s="184"/>
      <c r="R24" s="158">
        <f t="shared" si="16"/>
        <v>7.061377026251097E-5</v>
      </c>
      <c r="S24" s="156"/>
      <c r="T24" s="158">
        <f t="shared" si="17"/>
        <v>0</v>
      </c>
      <c r="V24" s="112"/>
      <c r="Y24" s="61"/>
      <c r="Z24" s="112">
        <f t="shared" si="18"/>
        <v>-8064</v>
      </c>
      <c r="AA24" s="112">
        <f t="shared" si="19"/>
        <v>-1.7514608942815861E-4</v>
      </c>
      <c r="AB24" s="112">
        <f t="shared" si="20"/>
        <v>-9999</v>
      </c>
      <c r="AC24" s="112">
        <f t="shared" si="21"/>
        <v>-16143.901596799999</v>
      </c>
      <c r="AD24" s="112">
        <f t="shared" si="22"/>
        <v>-9999</v>
      </c>
      <c r="AE24" s="112">
        <f t="shared" si="23"/>
        <v>0</v>
      </c>
      <c r="AF24" s="112">
        <f t="shared" si="24"/>
        <v>-9999</v>
      </c>
      <c r="AG24" s="139"/>
      <c r="AH24" s="112">
        <f t="shared" si="25"/>
        <v>9.1238716385718416E-3</v>
      </c>
      <c r="AI24" s="112">
        <f t="shared" si="26"/>
        <v>1.1061281750707619</v>
      </c>
      <c r="AJ24" s="112">
        <f t="shared" si="27"/>
        <v>0.99711073479243351</v>
      </c>
      <c r="AK24" s="112">
        <f t="shared" si="28"/>
        <v>0.24826761862182048</v>
      </c>
      <c r="AL24" s="112">
        <f t="shared" si="29"/>
        <v>1.1668312870359914</v>
      </c>
      <c r="AM24" s="112">
        <f t="shared" si="30"/>
        <v>0.6600612107165682</v>
      </c>
      <c r="AN24" s="112">
        <f t="shared" si="31"/>
        <v>-5.3552013889059076</v>
      </c>
      <c r="AO24" s="112">
        <f t="shared" si="31"/>
        <v>-5.3552052047133065</v>
      </c>
      <c r="AP24" s="112">
        <f t="shared" si="31"/>
        <v>-5.3552287802434542</v>
      </c>
      <c r="AQ24" s="112">
        <f t="shared" si="31"/>
        <v>-5.3553744225109332</v>
      </c>
      <c r="AR24" s="112">
        <f t="shared" si="31"/>
        <v>-5.3562735281434204</v>
      </c>
      <c r="AS24" s="112">
        <f t="shared" si="31"/>
        <v>-5.3618004074885386</v>
      </c>
      <c r="AT24" s="112">
        <f t="shared" si="31"/>
        <v>-5.3949339654822746</v>
      </c>
      <c r="AU24" s="112">
        <f t="shared" si="32"/>
        <v>-5.5713122895213054</v>
      </c>
      <c r="AV24" s="112"/>
      <c r="AW24" s="112">
        <v>5500</v>
      </c>
      <c r="AX24" s="112">
        <f t="shared" si="0"/>
        <v>-1.2367044223634379E-2</v>
      </c>
      <c r="AY24" s="112">
        <f t="shared" si="1"/>
        <v>-4.3257499999999997E-3</v>
      </c>
      <c r="AZ24" s="112">
        <f t="shared" si="2"/>
        <v>-8.0412942236343793E-3</v>
      </c>
      <c r="BA24" s="112">
        <f t="shared" si="3"/>
        <v>0.93117682352749642</v>
      </c>
      <c r="BB24" s="112">
        <f t="shared" si="4"/>
        <v>-0.97540285225847412</v>
      </c>
      <c r="BC24" s="112">
        <f t="shared" si="5"/>
        <v>-1.8285412884210575</v>
      </c>
      <c r="BD24" s="112">
        <f t="shared" si="6"/>
        <v>-1.2977695547393353</v>
      </c>
      <c r="BE24" s="112">
        <f t="shared" si="33"/>
        <v>-1.554580278680854</v>
      </c>
      <c r="BF24" s="112">
        <f t="shared" si="33"/>
        <v>-1.5545802786808305</v>
      </c>
      <c r="BG24" s="112">
        <f t="shared" si="33"/>
        <v>-1.5545802786754648</v>
      </c>
      <c r="BH24" s="112">
        <f t="shared" si="33"/>
        <v>-1.5545802774498858</v>
      </c>
      <c r="BI24" s="112">
        <f t="shared" si="33"/>
        <v>-1.5545799975209591</v>
      </c>
      <c r="BJ24" s="112">
        <f t="shared" si="33"/>
        <v>-1.5545161863174237</v>
      </c>
      <c r="BK24" s="112">
        <f t="shared" si="33"/>
        <v>-1.5436346247511892</v>
      </c>
      <c r="BL24" s="112">
        <f t="shared" si="8"/>
        <v>-1.284615777532164</v>
      </c>
      <c r="BM24" s="112"/>
      <c r="BN24" s="112"/>
      <c r="BO24" s="112"/>
      <c r="BP24" s="112"/>
    </row>
    <row r="25" spans="1:68" s="158" customFormat="1" ht="12.95" customHeight="1" x14ac:dyDescent="0.2">
      <c r="A25" s="140" t="s">
        <v>133</v>
      </c>
      <c r="B25" s="141" t="s">
        <v>81</v>
      </c>
      <c r="C25" s="142">
        <v>31169.21</v>
      </c>
      <c r="D25" s="142" t="s">
        <v>125</v>
      </c>
      <c r="E25" s="112">
        <f t="shared" si="11"/>
        <v>-8054.0375469175515</v>
      </c>
      <c r="F25" s="112">
        <f t="shared" si="12"/>
        <v>-8054</v>
      </c>
      <c r="G25" s="200">
        <f t="shared" si="13"/>
        <v>-2.5659800001449184E-2</v>
      </c>
      <c r="I25" s="158">
        <f t="shared" si="14"/>
        <v>-2.5659800001449184E-2</v>
      </c>
      <c r="O25" s="218"/>
      <c r="P25" s="221">
        <f t="shared" si="15"/>
        <v>16150.71</v>
      </c>
      <c r="Q25" s="184"/>
      <c r="R25" s="158">
        <f t="shared" si="16"/>
        <v>6.584253361143716E-4</v>
      </c>
      <c r="S25" s="156"/>
      <c r="T25" s="158">
        <f t="shared" si="17"/>
        <v>0</v>
      </c>
      <c r="V25" s="112"/>
      <c r="Y25" s="61"/>
      <c r="Z25" s="112">
        <f t="shared" si="18"/>
        <v>-8054</v>
      </c>
      <c r="AA25" s="112">
        <f t="shared" si="19"/>
        <v>-1.4706561418348363E-4</v>
      </c>
      <c r="AB25" s="112">
        <f t="shared" si="20"/>
        <v>-9999</v>
      </c>
      <c r="AC25" s="112">
        <f t="shared" si="21"/>
        <v>-16150.735659800001</v>
      </c>
      <c r="AD25" s="112">
        <f t="shared" si="22"/>
        <v>-9999</v>
      </c>
      <c r="AE25" s="112">
        <f t="shared" si="23"/>
        <v>0</v>
      </c>
      <c r="AF25" s="112">
        <f t="shared" si="24"/>
        <v>-9999</v>
      </c>
      <c r="AG25" s="139"/>
      <c r="AH25" s="112">
        <f t="shared" si="25"/>
        <v>9.1289033738165166E-3</v>
      </c>
      <c r="AI25" s="112">
        <f t="shared" si="26"/>
        <v>1.1050528086927407</v>
      </c>
      <c r="AJ25" s="112">
        <f t="shared" si="27"/>
        <v>0.99677267561330773</v>
      </c>
      <c r="AK25" s="112">
        <f t="shared" si="28"/>
        <v>0.24872456128369477</v>
      </c>
      <c r="AL25" s="112">
        <f t="shared" si="29"/>
        <v>1.1711587784665813</v>
      </c>
      <c r="AM25" s="112">
        <f t="shared" si="30"/>
        <v>0.66317210675113392</v>
      </c>
      <c r="AN25" s="112">
        <f t="shared" si="31"/>
        <v>-5.3514325707665664</v>
      </c>
      <c r="AO25" s="112">
        <f t="shared" si="31"/>
        <v>-5.3514362922625107</v>
      </c>
      <c r="AP25" s="112">
        <f t="shared" si="31"/>
        <v>-5.3514594015634094</v>
      </c>
      <c r="AQ25" s="112">
        <f t="shared" si="31"/>
        <v>-5.3516028868555665</v>
      </c>
      <c r="AR25" s="112">
        <f t="shared" si="31"/>
        <v>-5.3524931658013593</v>
      </c>
      <c r="AS25" s="112">
        <f t="shared" si="31"/>
        <v>-5.3579934661893889</v>
      </c>
      <c r="AT25" s="112">
        <f t="shared" si="31"/>
        <v>-5.3911284362519147</v>
      </c>
      <c r="AU25" s="112">
        <f t="shared" si="32"/>
        <v>-5.5681519411638973</v>
      </c>
      <c r="AV25" s="112"/>
      <c r="AW25" s="112">
        <v>5750</v>
      </c>
      <c r="AX25" s="112">
        <f t="shared" si="0"/>
        <v>-1.2381294480889506E-2</v>
      </c>
      <c r="AY25" s="112">
        <f t="shared" si="1"/>
        <v>-4.7279374999999995E-3</v>
      </c>
      <c r="AZ25" s="112">
        <f t="shared" si="2"/>
        <v>-7.653356980889506E-3</v>
      </c>
      <c r="BA25" s="112">
        <f t="shared" si="3"/>
        <v>0.95184758532295888</v>
      </c>
      <c r="BB25" s="112">
        <f t="shared" si="4"/>
        <v>-0.95512982366186683</v>
      </c>
      <c r="BC25" s="112">
        <f t="shared" si="5"/>
        <v>-1.7500977877629602</v>
      </c>
      <c r="BD25" s="112">
        <f t="shared" si="6"/>
        <v>-1.1975406350379536</v>
      </c>
      <c r="BE25" s="112">
        <f t="shared" si="33"/>
        <v>-1.4743523470376649</v>
      </c>
      <c r="BF25" s="112">
        <f t="shared" si="33"/>
        <v>-1.4743523468292701</v>
      </c>
      <c r="BG25" s="112">
        <f t="shared" si="33"/>
        <v>-1.4743523388139332</v>
      </c>
      <c r="BH25" s="112">
        <f t="shared" si="33"/>
        <v>-1.4743520305266413</v>
      </c>
      <c r="BI25" s="112">
        <f t="shared" si="33"/>
        <v>-1.4743401738719324</v>
      </c>
      <c r="BJ25" s="112">
        <f t="shared" si="33"/>
        <v>-1.4738852671101537</v>
      </c>
      <c r="BK25" s="112">
        <f t="shared" si="33"/>
        <v>-1.4578022395878809</v>
      </c>
      <c r="BL25" s="112">
        <f t="shared" si="8"/>
        <v>-1.2056070685969469</v>
      </c>
      <c r="BM25" s="112"/>
      <c r="BN25" s="112"/>
      <c r="BO25" s="112"/>
      <c r="BP25" s="112"/>
    </row>
    <row r="26" spans="1:68" s="158" customFormat="1" ht="12.95" customHeight="1" x14ac:dyDescent="0.2">
      <c r="A26" s="140" t="s">
        <v>133</v>
      </c>
      <c r="B26" s="141" t="s">
        <v>81</v>
      </c>
      <c r="C26" s="142">
        <v>31173.3</v>
      </c>
      <c r="D26" s="142" t="s">
        <v>125</v>
      </c>
      <c r="E26" s="112">
        <f t="shared" si="11"/>
        <v>-8048.0528201159395</v>
      </c>
      <c r="F26" s="112">
        <f t="shared" si="12"/>
        <v>-8048</v>
      </c>
      <c r="G26" s="200">
        <f t="shared" si="13"/>
        <v>-3.6097600001085084E-2</v>
      </c>
      <c r="I26" s="158">
        <f t="shared" si="14"/>
        <v>-3.6097600001085084E-2</v>
      </c>
      <c r="O26" s="218"/>
      <c r="P26" s="221">
        <f t="shared" si="15"/>
        <v>16154.8</v>
      </c>
      <c r="Q26" s="184"/>
      <c r="R26" s="158">
        <f t="shared" si="16"/>
        <v>1.3030367258383378E-3</v>
      </c>
      <c r="S26" s="156"/>
      <c r="T26" s="158">
        <f t="shared" si="17"/>
        <v>0</v>
      </c>
      <c r="Y26" s="61"/>
      <c r="Z26" s="112">
        <f t="shared" si="18"/>
        <v>-8048</v>
      </c>
      <c r="AA26" s="112">
        <f t="shared" si="19"/>
        <v>-1.302955753803136E-4</v>
      </c>
      <c r="AB26" s="112">
        <f t="shared" si="20"/>
        <v>-9999</v>
      </c>
      <c r="AC26" s="112">
        <f t="shared" si="21"/>
        <v>-16154.8360976</v>
      </c>
      <c r="AD26" s="112">
        <f t="shared" si="22"/>
        <v>-9999</v>
      </c>
      <c r="AE26" s="112">
        <f t="shared" si="23"/>
        <v>0</v>
      </c>
      <c r="AF26" s="112">
        <f t="shared" si="24"/>
        <v>-9999</v>
      </c>
      <c r="AG26" s="139"/>
      <c r="AH26" s="112">
        <f t="shared" si="25"/>
        <v>9.1318578966196867E-3</v>
      </c>
      <c r="AI26" s="112">
        <f t="shared" si="26"/>
        <v>1.1044076490655066</v>
      </c>
      <c r="AJ26" s="112">
        <f t="shared" si="27"/>
        <v>0.99656121438112288</v>
      </c>
      <c r="AK26" s="112">
        <f t="shared" si="28"/>
        <v>0.24899606988186385</v>
      </c>
      <c r="AL26" s="112">
        <f t="shared" si="29"/>
        <v>1.1737512338542129</v>
      </c>
      <c r="AM26" s="112">
        <f t="shared" si="30"/>
        <v>0.66504001855554862</v>
      </c>
      <c r="AN26" s="112">
        <f t="shared" si="31"/>
        <v>-5.3491730396132686</v>
      </c>
      <c r="AO26" s="112">
        <f t="shared" si="31"/>
        <v>-5.3491767052532246</v>
      </c>
      <c r="AP26" s="112">
        <f t="shared" si="31"/>
        <v>-5.3491995371968715</v>
      </c>
      <c r="AQ26" s="112">
        <f t="shared" si="31"/>
        <v>-5.3493417332404238</v>
      </c>
      <c r="AR26" s="112">
        <f t="shared" si="31"/>
        <v>-5.3502267077940173</v>
      </c>
      <c r="AS26" s="112">
        <f t="shared" si="31"/>
        <v>-5.3557109050845204</v>
      </c>
      <c r="AT26" s="112">
        <f t="shared" si="31"/>
        <v>-5.3888459669776356</v>
      </c>
      <c r="AU26" s="112">
        <f t="shared" si="32"/>
        <v>-5.5662557321494521</v>
      </c>
      <c r="AV26" s="112"/>
      <c r="AW26" s="112">
        <v>6000</v>
      </c>
      <c r="AX26" s="112">
        <f t="shared" si="0"/>
        <v>-1.2353744276664285E-2</v>
      </c>
      <c r="AY26" s="112">
        <f t="shared" si="1"/>
        <v>-5.1479999999999998E-3</v>
      </c>
      <c r="AZ26" s="112">
        <f t="shared" si="2"/>
        <v>-7.2057442766642853E-3</v>
      </c>
      <c r="BA26" s="112">
        <f t="shared" si="3"/>
        <v>0.9737791905725246</v>
      </c>
      <c r="BB26" s="112">
        <f t="shared" si="4"/>
        <v>-0.92764759612869374</v>
      </c>
      <c r="BC26" s="112">
        <f t="shared" si="5"/>
        <v>-1.6680637369177873</v>
      </c>
      <c r="BD26" s="112">
        <f t="shared" si="6"/>
        <v>-1.1023245171549587</v>
      </c>
      <c r="BE26" s="112">
        <f t="shared" si="33"/>
        <v>-1.3923089706723495</v>
      </c>
      <c r="BF26" s="112">
        <f t="shared" si="33"/>
        <v>-1.3923089650534397</v>
      </c>
      <c r="BG26" s="112">
        <f t="shared" si="33"/>
        <v>-1.392308847836851</v>
      </c>
      <c r="BH26" s="112">
        <f t="shared" si="33"/>
        <v>-1.3923064025882859</v>
      </c>
      <c r="BI26" s="112">
        <f t="shared" si="33"/>
        <v>-1.3922553999526377</v>
      </c>
      <c r="BJ26" s="112">
        <f t="shared" si="33"/>
        <v>-1.3911948608720166</v>
      </c>
      <c r="BK26" s="112">
        <f t="shared" si="33"/>
        <v>-1.3703963760955986</v>
      </c>
      <c r="BL26" s="112">
        <f t="shared" si="8"/>
        <v>-1.1265983596617299</v>
      </c>
      <c r="BM26" s="112"/>
      <c r="BN26" s="112"/>
      <c r="BO26" s="112"/>
      <c r="BP26" s="112"/>
    </row>
    <row r="27" spans="1:68" s="158" customFormat="1" ht="12.95" customHeight="1" x14ac:dyDescent="0.2">
      <c r="A27" s="140" t="s">
        <v>133</v>
      </c>
      <c r="B27" s="141" t="s">
        <v>81</v>
      </c>
      <c r="C27" s="142">
        <v>31177.37</v>
      </c>
      <c r="D27" s="142" t="s">
        <v>125</v>
      </c>
      <c r="E27" s="112">
        <f t="shared" si="11"/>
        <v>-8042.0973584820631</v>
      </c>
      <c r="F27" s="112">
        <f t="shared" si="12"/>
        <v>-8042</v>
      </c>
      <c r="G27" s="200">
        <f t="shared" si="13"/>
        <v>-6.6535400001157541E-2</v>
      </c>
      <c r="I27" s="158">
        <f t="shared" si="14"/>
        <v>-6.6535400001157541E-2</v>
      </c>
      <c r="O27" s="218"/>
      <c r="P27" s="221">
        <f t="shared" si="15"/>
        <v>16158.869999999999</v>
      </c>
      <c r="Q27" s="184"/>
      <c r="R27" s="158">
        <f t="shared" si="16"/>
        <v>4.426959453314035E-3</v>
      </c>
      <c r="S27" s="156"/>
      <c r="T27" s="158">
        <f t="shared" si="17"/>
        <v>0</v>
      </c>
      <c r="Y27" s="61"/>
      <c r="Z27" s="112">
        <f t="shared" si="18"/>
        <v>-8042</v>
      </c>
      <c r="AA27" s="112">
        <f t="shared" si="19"/>
        <v>-1.1358413982819407E-4</v>
      </c>
      <c r="AB27" s="112">
        <f t="shared" si="20"/>
        <v>-9999</v>
      </c>
      <c r="AC27" s="112">
        <f t="shared" si="21"/>
        <v>-16158.9365354</v>
      </c>
      <c r="AD27" s="112">
        <f t="shared" si="22"/>
        <v>-9999</v>
      </c>
      <c r="AE27" s="112">
        <f t="shared" si="23"/>
        <v>0</v>
      </c>
      <c r="AF27" s="112">
        <f t="shared" si="24"/>
        <v>-9999</v>
      </c>
      <c r="AG27" s="139"/>
      <c r="AH27" s="112">
        <f t="shared" si="25"/>
        <v>9.1347641121718049E-3</v>
      </c>
      <c r="AI27" s="112">
        <f t="shared" si="26"/>
        <v>1.1037625423006125</v>
      </c>
      <c r="AJ27" s="112">
        <f t="shared" si="27"/>
        <v>0.99634331408452648</v>
      </c>
      <c r="AK27" s="112">
        <f t="shared" si="28"/>
        <v>0.2492655909172255</v>
      </c>
      <c r="AL27" s="112">
        <f t="shared" si="29"/>
        <v>1.1763406620811354</v>
      </c>
      <c r="AM27" s="112">
        <f t="shared" si="30"/>
        <v>0.66690896680798029</v>
      </c>
      <c r="AN27" s="112">
        <f t="shared" si="31"/>
        <v>-5.3469148281346932</v>
      </c>
      <c r="AO27" s="112">
        <f t="shared" si="31"/>
        <v>-5.346918438466286</v>
      </c>
      <c r="AP27" s="112">
        <f t="shared" si="31"/>
        <v>-5.346940994850474</v>
      </c>
      <c r="AQ27" s="112">
        <f t="shared" si="31"/>
        <v>-5.3470819054478458</v>
      </c>
      <c r="AR27" s="112">
        <f t="shared" si="31"/>
        <v>-5.3479615697851681</v>
      </c>
      <c r="AS27" s="112">
        <f t="shared" si="31"/>
        <v>-5.353429548363656</v>
      </c>
      <c r="AT27" s="112">
        <f t="shared" si="31"/>
        <v>-5.3865641355992473</v>
      </c>
      <c r="AU27" s="112">
        <f t="shared" si="32"/>
        <v>-5.5643595231350069</v>
      </c>
      <c r="AV27" s="112"/>
      <c r="AW27" s="112">
        <v>6250</v>
      </c>
      <c r="AX27" s="112">
        <f t="shared" si="0"/>
        <v>-1.2283419297840131E-2</v>
      </c>
      <c r="AY27" s="112">
        <f t="shared" si="1"/>
        <v>-5.5859374999999998E-3</v>
      </c>
      <c r="AZ27" s="112">
        <f t="shared" si="2"/>
        <v>-6.6974817978401316E-3</v>
      </c>
      <c r="BA27" s="112">
        <f t="shared" si="3"/>
        <v>0.99693685361860596</v>
      </c>
      <c r="BB27" s="112">
        <f t="shared" si="4"/>
        <v>-0.89217671750909</v>
      </c>
      <c r="BC27" s="112">
        <f t="shared" si="5"/>
        <v>-1.5821415567732013</v>
      </c>
      <c r="BD27" s="112">
        <f t="shared" si="6"/>
        <v>-1.0114100773409413</v>
      </c>
      <c r="BE27" s="112">
        <f t="shared" si="33"/>
        <v>-1.3083439322530186</v>
      </c>
      <c r="BF27" s="112">
        <f t="shared" si="33"/>
        <v>-1.3083438878159592</v>
      </c>
      <c r="BG27" s="112">
        <f t="shared" si="33"/>
        <v>-1.3083432534677553</v>
      </c>
      <c r="BH27" s="112">
        <f t="shared" si="33"/>
        <v>-1.3083341981794081</v>
      </c>
      <c r="BI27" s="112">
        <f t="shared" si="33"/>
        <v>-1.3082049676581129</v>
      </c>
      <c r="BJ27" s="112">
        <f t="shared" si="33"/>
        <v>-1.3063674064787525</v>
      </c>
      <c r="BK27" s="112">
        <f t="shared" si="33"/>
        <v>-1.2814694252089844</v>
      </c>
      <c r="BL27" s="112">
        <f t="shared" si="8"/>
        <v>-1.0475896507265128</v>
      </c>
      <c r="BM27" s="112"/>
      <c r="BN27" s="112"/>
      <c r="BO27" s="112"/>
      <c r="BP27" s="112"/>
    </row>
    <row r="28" spans="1:68" s="158" customFormat="1" ht="12.95" customHeight="1" x14ac:dyDescent="0.2">
      <c r="A28" s="140" t="s">
        <v>133</v>
      </c>
      <c r="B28" s="141" t="s">
        <v>81</v>
      </c>
      <c r="C28" s="143">
        <v>31193.16</v>
      </c>
      <c r="D28" s="142" t="s">
        <v>125</v>
      </c>
      <c r="E28" s="112">
        <f t="shared" si="11"/>
        <v>-8018.9925085560371</v>
      </c>
      <c r="F28" s="112">
        <f t="shared" si="12"/>
        <v>-8019</v>
      </c>
      <c r="G28" s="200">
        <f t="shared" si="13"/>
        <v>5.1196999993408099E-3</v>
      </c>
      <c r="I28" s="158">
        <f t="shared" si="14"/>
        <v>5.1196999993408099E-3</v>
      </c>
      <c r="O28" s="218"/>
      <c r="P28" s="221">
        <f t="shared" si="15"/>
        <v>16174.66</v>
      </c>
      <c r="Q28" s="184"/>
      <c r="R28" s="158">
        <f t="shared" si="16"/>
        <v>2.6211328083250288E-5</v>
      </c>
      <c r="S28" s="156"/>
      <c r="T28" s="158">
        <f t="shared" si="17"/>
        <v>0</v>
      </c>
      <c r="Y28" s="61"/>
      <c r="Z28" s="112">
        <f t="shared" si="18"/>
        <v>-8019</v>
      </c>
      <c r="AA28" s="112">
        <f t="shared" si="19"/>
        <v>-5.0065321231551954E-5</v>
      </c>
      <c r="AB28" s="112">
        <f t="shared" si="20"/>
        <v>-9999</v>
      </c>
      <c r="AC28" s="112">
        <f t="shared" si="21"/>
        <v>-16174.654880300001</v>
      </c>
      <c r="AD28" s="112">
        <f t="shared" si="22"/>
        <v>-9999</v>
      </c>
      <c r="AE28" s="112">
        <f t="shared" si="23"/>
        <v>0</v>
      </c>
      <c r="AF28" s="112">
        <f t="shared" si="24"/>
        <v>-9999</v>
      </c>
      <c r="AG28" s="139"/>
      <c r="AH28" s="112">
        <f t="shared" si="25"/>
        <v>9.1454583017684474E-3</v>
      </c>
      <c r="AI28" s="112">
        <f t="shared" si="26"/>
        <v>1.1012902351345695</v>
      </c>
      <c r="AJ28" s="112">
        <f t="shared" si="27"/>
        <v>0.99544882380761202</v>
      </c>
      <c r="AK28" s="112">
        <f t="shared" si="28"/>
        <v>0.25028041926284134</v>
      </c>
      <c r="AL28" s="112">
        <f t="shared" si="29"/>
        <v>1.1862387973105866</v>
      </c>
      <c r="AM28" s="112">
        <f t="shared" si="30"/>
        <v>0.67408295607917179</v>
      </c>
      <c r="AN28" s="112">
        <f t="shared" si="31"/>
        <v>-5.3382705738736806</v>
      </c>
      <c r="AO28" s="112">
        <f t="shared" si="31"/>
        <v>-5.3382739772521184</v>
      </c>
      <c r="AP28" s="112">
        <f t="shared" si="31"/>
        <v>-5.3382954941529057</v>
      </c>
      <c r="AQ28" s="112">
        <f t="shared" si="31"/>
        <v>-5.3384315138712228</v>
      </c>
      <c r="AR28" s="112">
        <f t="shared" si="31"/>
        <v>-5.3392907751794212</v>
      </c>
      <c r="AS28" s="112">
        <f t="shared" si="31"/>
        <v>-5.3446955284728199</v>
      </c>
      <c r="AT28" s="112">
        <f t="shared" si="31"/>
        <v>-5.3778230496587573</v>
      </c>
      <c r="AU28" s="112">
        <f t="shared" si="32"/>
        <v>-5.5570907219129655</v>
      </c>
      <c r="AV28" s="112"/>
      <c r="AW28" s="112">
        <v>6500</v>
      </c>
      <c r="AX28" s="112">
        <f t="shared" si="0"/>
        <v>-1.216984401795275E-2</v>
      </c>
      <c r="AY28" s="112">
        <f t="shared" si="1"/>
        <v>-6.0417500000000002E-3</v>
      </c>
      <c r="AZ28" s="112">
        <f t="shared" si="2"/>
        <v>-6.1280940179527501E-3</v>
      </c>
      <c r="BA28" s="112">
        <f t="shared" si="3"/>
        <v>1.0212453553021144</v>
      </c>
      <c r="BB28" s="112">
        <f t="shared" si="4"/>
        <v>-0.84790892797167949</v>
      </c>
      <c r="BC28" s="112">
        <f t="shared" si="5"/>
        <v>-1.4920283998318711</v>
      </c>
      <c r="BD28" s="112">
        <f t="shared" si="6"/>
        <v>-0.92417899863299158</v>
      </c>
      <c r="BE28" s="112">
        <f t="shared" si="33"/>
        <v>-1.2223556097868058</v>
      </c>
      <c r="BF28" s="112">
        <f t="shared" si="33"/>
        <v>-1.2223554117662925</v>
      </c>
      <c r="BG28" s="112">
        <f t="shared" si="33"/>
        <v>-1.2223532637386949</v>
      </c>
      <c r="BH28" s="112">
        <f t="shared" si="33"/>
        <v>-1.222329963824593</v>
      </c>
      <c r="BI28" s="112">
        <f t="shared" si="33"/>
        <v>-1.2220773227977761</v>
      </c>
      <c r="BJ28" s="112">
        <f t="shared" si="33"/>
        <v>-1.219349119825563</v>
      </c>
      <c r="BK28" s="112">
        <f t="shared" si="33"/>
        <v>-1.1910832681239025</v>
      </c>
      <c r="BL28" s="112">
        <f t="shared" si="8"/>
        <v>-0.96858094179129561</v>
      </c>
      <c r="BM28" s="112"/>
      <c r="BN28" s="112"/>
      <c r="BO28" s="112"/>
      <c r="BP28" s="112"/>
    </row>
    <row r="29" spans="1:68" s="158" customFormat="1" ht="12.95" customHeight="1" x14ac:dyDescent="0.2">
      <c r="A29" s="140" t="s">
        <v>133</v>
      </c>
      <c r="B29" s="141" t="s">
        <v>81</v>
      </c>
      <c r="C29" s="143">
        <v>31212.23</v>
      </c>
      <c r="D29" s="142" t="s">
        <v>125</v>
      </c>
      <c r="E29" s="112">
        <f t="shared" si="11"/>
        <v>-7991.0881711216298</v>
      </c>
      <c r="F29" s="112">
        <f t="shared" si="12"/>
        <v>-7991</v>
      </c>
      <c r="G29" s="200">
        <f t="shared" si="13"/>
        <v>-6.0256699998717522E-2</v>
      </c>
      <c r="I29" s="158">
        <f t="shared" si="14"/>
        <v>-6.0256699998717522E-2</v>
      </c>
      <c r="O29" s="218"/>
      <c r="P29" s="221">
        <f t="shared" si="15"/>
        <v>16193.73</v>
      </c>
      <c r="Q29" s="184"/>
      <c r="R29" s="158">
        <f t="shared" si="16"/>
        <v>3.6308698947354443E-3</v>
      </c>
      <c r="S29" s="156"/>
      <c r="T29" s="158">
        <f t="shared" si="17"/>
        <v>0</v>
      </c>
      <c r="Y29" s="61"/>
      <c r="Z29" s="112">
        <f t="shared" si="18"/>
        <v>-7991</v>
      </c>
      <c r="AA29" s="112">
        <f t="shared" si="19"/>
        <v>2.6106485726450079E-5</v>
      </c>
      <c r="AB29" s="112">
        <f t="shared" si="20"/>
        <v>-9999</v>
      </c>
      <c r="AC29" s="112">
        <f t="shared" si="21"/>
        <v>-16193.790256699998</v>
      </c>
      <c r="AD29" s="112">
        <f t="shared" si="22"/>
        <v>-9999</v>
      </c>
      <c r="AE29" s="112">
        <f t="shared" si="23"/>
        <v>0</v>
      </c>
      <c r="AF29" s="112">
        <f t="shared" si="24"/>
        <v>-9999</v>
      </c>
      <c r="AG29" s="139"/>
      <c r="AH29" s="112">
        <f t="shared" si="25"/>
        <v>9.157526068726449E-3</v>
      </c>
      <c r="AI29" s="112">
        <f t="shared" si="26"/>
        <v>1.0982821445784949</v>
      </c>
      <c r="AJ29" s="112">
        <f t="shared" si="27"/>
        <v>0.99423467214637429</v>
      </c>
      <c r="AK29" s="112">
        <f t="shared" si="28"/>
        <v>0.25147687777816041</v>
      </c>
      <c r="AL29" s="112">
        <f t="shared" si="29"/>
        <v>1.1982288751283277</v>
      </c>
      <c r="AM29" s="112">
        <f t="shared" si="30"/>
        <v>0.68283755126380064</v>
      </c>
      <c r="AN29" s="112">
        <f t="shared" si="31"/>
        <v>-5.3277732927248698</v>
      </c>
      <c r="AO29" s="112">
        <f t="shared" si="31"/>
        <v>-5.3277764549464992</v>
      </c>
      <c r="AP29" s="112">
        <f t="shared" si="31"/>
        <v>-5.3277967429630753</v>
      </c>
      <c r="AQ29" s="112">
        <f t="shared" si="31"/>
        <v>-5.3279268919149629</v>
      </c>
      <c r="AR29" s="112">
        <f t="shared" si="31"/>
        <v>-5.3287612370336008</v>
      </c>
      <c r="AS29" s="112">
        <f t="shared" si="31"/>
        <v>-5.3340868263689991</v>
      </c>
      <c r="AT29" s="112">
        <f t="shared" si="31"/>
        <v>-5.3671945192551691</v>
      </c>
      <c r="AU29" s="112">
        <f t="shared" si="32"/>
        <v>-5.5482417465122218</v>
      </c>
      <c r="AV29" s="112"/>
      <c r="AW29" s="112">
        <v>6750</v>
      </c>
      <c r="AX29" s="112">
        <f t="shared" si="0"/>
        <v>-1.2013199343728255E-2</v>
      </c>
      <c r="AY29" s="112">
        <f t="shared" si="1"/>
        <v>-6.5154374999999995E-3</v>
      </c>
      <c r="AZ29" s="112">
        <f t="shared" si="2"/>
        <v>-5.4977618437282551E-3</v>
      </c>
      <c r="BA29" s="112">
        <f t="shared" si="3"/>
        <v>1.0465761570777288</v>
      </c>
      <c r="BB29" s="112">
        <f t="shared" si="4"/>
        <v>-0.79403888869101624</v>
      </c>
      <c r="BC29" s="112">
        <f t="shared" si="5"/>
        <v>-1.3974248215079592</v>
      </c>
      <c r="BD29" s="112">
        <f t="shared" si="6"/>
        <v>-0.84008969469916095</v>
      </c>
      <c r="BE29" s="112">
        <f t="shared" si="33"/>
        <v>-1.1342509458534171</v>
      </c>
      <c r="BF29" s="112">
        <f t="shared" si="33"/>
        <v>-1.1342503202421743</v>
      </c>
      <c r="BG29" s="112">
        <f t="shared" si="33"/>
        <v>-1.1342448401103795</v>
      </c>
      <c r="BH29" s="112">
        <f t="shared" si="33"/>
        <v>-1.1341968388576409</v>
      </c>
      <c r="BI29" s="112">
        <f t="shared" si="33"/>
        <v>-1.1337765999090681</v>
      </c>
      <c r="BJ29" s="112">
        <f t="shared" si="33"/>
        <v>-1.1301135217398453</v>
      </c>
      <c r="BK29" s="112">
        <f t="shared" si="33"/>
        <v>-1.0993088902126442</v>
      </c>
      <c r="BL29" s="112">
        <f t="shared" si="8"/>
        <v>-0.88957223285607845</v>
      </c>
      <c r="BM29" s="112"/>
      <c r="BN29" s="112"/>
      <c r="BO29" s="112"/>
      <c r="BP29" s="112"/>
    </row>
    <row r="30" spans="1:68" s="158" customFormat="1" ht="12.95" customHeight="1" x14ac:dyDescent="0.2">
      <c r="A30" s="140" t="s">
        <v>161</v>
      </c>
      <c r="B30" s="141" t="s">
        <v>81</v>
      </c>
      <c r="C30" s="143">
        <v>35874.485999999997</v>
      </c>
      <c r="D30" s="142" t="s">
        <v>125</v>
      </c>
      <c r="E30" s="112">
        <f t="shared" si="11"/>
        <v>-1169.0029781697976</v>
      </c>
      <c r="F30" s="112">
        <f t="shared" si="12"/>
        <v>-1169</v>
      </c>
      <c r="G30" s="200">
        <f t="shared" si="13"/>
        <v>-2.0352999999886379E-3</v>
      </c>
      <c r="I30" s="158">
        <f t="shared" si="14"/>
        <v>-2.0352999999886379E-3</v>
      </c>
      <c r="O30" s="218"/>
      <c r="P30" s="221">
        <f t="shared" si="15"/>
        <v>20855.985999999997</v>
      </c>
      <c r="Q30" s="184"/>
      <c r="R30" s="158">
        <f t="shared" si="16"/>
        <v>4.1424460899537491E-6</v>
      </c>
      <c r="S30" s="156"/>
      <c r="T30" s="158">
        <f t="shared" si="17"/>
        <v>0</v>
      </c>
      <c r="Y30" s="61"/>
      <c r="Z30" s="112">
        <f t="shared" si="18"/>
        <v>-1169</v>
      </c>
      <c r="AA30" s="112">
        <f t="shared" si="19"/>
        <v>-2.903805996702665E-3</v>
      </c>
      <c r="AB30" s="112">
        <f t="shared" si="20"/>
        <v>-9999</v>
      </c>
      <c r="AC30" s="112">
        <f t="shared" si="21"/>
        <v>-20855.988035299997</v>
      </c>
      <c r="AD30" s="112">
        <f t="shared" si="22"/>
        <v>-9999</v>
      </c>
      <c r="AE30" s="112">
        <f t="shared" si="23"/>
        <v>0</v>
      </c>
      <c r="AF30" s="112">
        <f t="shared" si="24"/>
        <v>-9999</v>
      </c>
      <c r="AG30" s="139"/>
      <c r="AH30" s="112">
        <f t="shared" si="25"/>
        <v>-2.7083877737026649E-3</v>
      </c>
      <c r="AI30" s="112">
        <f t="shared" si="26"/>
        <v>0.73303375266910831</v>
      </c>
      <c r="AJ30" s="112">
        <f t="shared" si="27"/>
        <v>-0.32399746126816525</v>
      </c>
      <c r="AK30" s="112">
        <f t="shared" si="28"/>
        <v>4.0361154419331996E-2</v>
      </c>
      <c r="AL30" s="112">
        <f t="shared" si="29"/>
        <v>2.9915444879329876</v>
      </c>
      <c r="AM30" s="112">
        <f t="shared" si="30"/>
        <v>13.304035899272954</v>
      </c>
      <c r="AN30" s="112">
        <f t="shared" si="31"/>
        <v>-3.3392305093190675</v>
      </c>
      <c r="AO30" s="112">
        <f t="shared" si="31"/>
        <v>-3.3392534876468951</v>
      </c>
      <c r="AP30" s="112">
        <f t="shared" si="31"/>
        <v>-3.3391666934658071</v>
      </c>
      <c r="AQ30" s="112">
        <f t="shared" si="31"/>
        <v>-3.3394945420289819</v>
      </c>
      <c r="AR30" s="112">
        <f t="shared" si="31"/>
        <v>-3.3382562689748552</v>
      </c>
      <c r="AS30" s="112">
        <f t="shared" si="31"/>
        <v>-3.3429348043530065</v>
      </c>
      <c r="AT30" s="112">
        <f t="shared" si="31"/>
        <v>-3.3252805280169628</v>
      </c>
      <c r="AU30" s="112">
        <f t="shared" si="32"/>
        <v>-3.3922520970880163</v>
      </c>
      <c r="AV30" s="112"/>
      <c r="AW30" s="112">
        <v>7000</v>
      </c>
      <c r="AX30" s="112">
        <f t="shared" si="0"/>
        <v>-1.181450941821059E-2</v>
      </c>
      <c r="AY30" s="112">
        <f t="shared" si="1"/>
        <v>-7.0070000000000002E-3</v>
      </c>
      <c r="AZ30" s="112">
        <f t="shared" si="2"/>
        <v>-4.80750941821059E-3</v>
      </c>
      <c r="BA30" s="112">
        <f t="shared" si="3"/>
        <v>1.072732577637288</v>
      </c>
      <c r="BB30" s="112">
        <f t="shared" si="4"/>
        <v>-0.72981222092095177</v>
      </c>
      <c r="BC30" s="112">
        <f t="shared" si="5"/>
        <v>-1.2980472380406485</v>
      </c>
      <c r="BD30" s="112">
        <f t="shared" si="6"/>
        <v>-0.75866489931394776</v>
      </c>
      <c r="BE30" s="112">
        <f t="shared" si="33"/>
        <v>-1.0439506010788877</v>
      </c>
      <c r="BF30" s="112">
        <f t="shared" si="33"/>
        <v>-1.0439490410483547</v>
      </c>
      <c r="BG30" s="112">
        <f t="shared" si="33"/>
        <v>-1.0439375499755155</v>
      </c>
      <c r="BH30" s="112">
        <f t="shared" si="33"/>
        <v>-1.0438529145514144</v>
      </c>
      <c r="BI30" s="112">
        <f t="shared" si="33"/>
        <v>-1.043229926438344</v>
      </c>
      <c r="BJ30" s="112">
        <f t="shared" si="33"/>
        <v>-1.0386645305801223</v>
      </c>
      <c r="BK30" s="112">
        <f t="shared" si="33"/>
        <v>-1.0062259381369982</v>
      </c>
      <c r="BL30" s="112">
        <f t="shared" si="8"/>
        <v>-0.81056352392086128</v>
      </c>
      <c r="BM30" s="112"/>
      <c r="BN30" s="112"/>
      <c r="BO30" s="112"/>
      <c r="BP30" s="112"/>
    </row>
    <row r="31" spans="1:68" s="158" customFormat="1" ht="12.95" customHeight="1" x14ac:dyDescent="0.2">
      <c r="A31" s="140" t="s">
        <v>161</v>
      </c>
      <c r="B31" s="141" t="s">
        <v>81</v>
      </c>
      <c r="C31" s="143">
        <v>35924.375999999997</v>
      </c>
      <c r="D31" s="142" t="s">
        <v>125</v>
      </c>
      <c r="E31" s="112">
        <f t="shared" si="11"/>
        <v>-1096.0010172572345</v>
      </c>
      <c r="F31" s="112">
        <f t="shared" si="12"/>
        <v>-1096</v>
      </c>
      <c r="G31" s="200">
        <f t="shared" si="13"/>
        <v>-6.9520000397460535E-4</v>
      </c>
      <c r="I31" s="158">
        <f t="shared" si="14"/>
        <v>-6.9520000397460535E-4</v>
      </c>
      <c r="O31" s="218"/>
      <c r="P31" s="221">
        <f t="shared" si="15"/>
        <v>20905.875999999997</v>
      </c>
      <c r="Q31" s="184"/>
      <c r="R31" s="158">
        <f t="shared" si="16"/>
        <v>4.8330304552629124E-7</v>
      </c>
      <c r="S31" s="156"/>
      <c r="T31" s="158">
        <f t="shared" si="17"/>
        <v>0</v>
      </c>
      <c r="Y31" s="61"/>
      <c r="Z31" s="112">
        <f t="shared" si="18"/>
        <v>-1096</v>
      </c>
      <c r="AA31" s="112">
        <f t="shared" si="19"/>
        <v>-3.040472248864199E-3</v>
      </c>
      <c r="AB31" s="112">
        <f t="shared" si="20"/>
        <v>-9999</v>
      </c>
      <c r="AC31" s="112">
        <f t="shared" si="21"/>
        <v>-20905.876695200001</v>
      </c>
      <c r="AD31" s="112">
        <f t="shared" si="22"/>
        <v>-9999</v>
      </c>
      <c r="AE31" s="112">
        <f t="shared" si="23"/>
        <v>0</v>
      </c>
      <c r="AF31" s="112">
        <f t="shared" si="24"/>
        <v>-9999</v>
      </c>
      <c r="AG31" s="139"/>
      <c r="AH31" s="112">
        <f t="shared" si="25"/>
        <v>-2.868698360864199E-3</v>
      </c>
      <c r="AI31" s="112">
        <f t="shared" si="26"/>
        <v>0.732499394259986</v>
      </c>
      <c r="AJ31" s="112">
        <f t="shared" si="27"/>
        <v>-0.33709401363351044</v>
      </c>
      <c r="AK31" s="112">
        <f t="shared" si="28"/>
        <v>3.6652775184501205E-2</v>
      </c>
      <c r="AL31" s="112">
        <f t="shared" si="29"/>
        <v>3.0054211940571882</v>
      </c>
      <c r="AM31" s="112">
        <f t="shared" si="30"/>
        <v>14.664663263132613</v>
      </c>
      <c r="AN31" s="112">
        <f t="shared" ref="AN31:AT40" si="34">$AU31+$AB$7*SIN(AO31)</f>
        <v>-3.3209963144197756</v>
      </c>
      <c r="AO31" s="112">
        <f t="shared" si="34"/>
        <v>-3.3210176707163885</v>
      </c>
      <c r="AP31" s="112">
        <f t="shared" si="34"/>
        <v>-3.3209372833977633</v>
      </c>
      <c r="AQ31" s="112">
        <f t="shared" si="34"/>
        <v>-3.3212398757136716</v>
      </c>
      <c r="AR31" s="112">
        <f t="shared" si="34"/>
        <v>-3.3201009501095951</v>
      </c>
      <c r="AS31" s="112">
        <f t="shared" si="34"/>
        <v>-3.3243889766586761</v>
      </c>
      <c r="AT31" s="112">
        <f t="shared" si="34"/>
        <v>-3.3082616548026023</v>
      </c>
      <c r="AU31" s="112">
        <f t="shared" si="32"/>
        <v>-3.3691815540789327</v>
      </c>
      <c r="AV31" s="112"/>
      <c r="AW31" s="112">
        <v>7250</v>
      </c>
      <c r="AX31" s="112">
        <f t="shared" si="0"/>
        <v>-1.1575855427854064E-2</v>
      </c>
      <c r="AY31" s="112">
        <f t="shared" si="1"/>
        <v>-7.5164374999999997E-3</v>
      </c>
      <c r="AZ31" s="112">
        <f t="shared" si="2"/>
        <v>-4.0594179278540645E-3</v>
      </c>
      <c r="BA31" s="112">
        <f t="shared" si="3"/>
        <v>1.0994338510450021</v>
      </c>
      <c r="BB31" s="112">
        <f t="shared" si="4"/>
        <v>-0.65459365041992645</v>
      </c>
      <c r="BC31" s="112">
        <f t="shared" si="5"/>
        <v>-1.1936449822964195</v>
      </c>
      <c r="BD31" s="112">
        <f t="shared" si="6"/>
        <v>-0.67948219094453854</v>
      </c>
      <c r="BE31" s="112">
        <f t="shared" si="33"/>
        <v>-0.95139543702028051</v>
      </c>
      <c r="BF31" s="112">
        <f t="shared" si="33"/>
        <v>-0.95139218384049706</v>
      </c>
      <c r="BG31" s="112">
        <f t="shared" si="33"/>
        <v>-0.95137143000957736</v>
      </c>
      <c r="BH31" s="112">
        <f t="shared" si="33"/>
        <v>-0.95123904407365301</v>
      </c>
      <c r="BI31" s="112">
        <f t="shared" si="33"/>
        <v>-0.95039514925543389</v>
      </c>
      <c r="BJ31" s="112">
        <f t="shared" si="33"/>
        <v>-0.94503896484799499</v>
      </c>
      <c r="BK31" s="112">
        <f t="shared" si="33"/>
        <v>-0.91192222292241421</v>
      </c>
      <c r="BL31" s="112">
        <f t="shared" si="8"/>
        <v>-0.73155481498564412</v>
      </c>
      <c r="BM31" s="112"/>
      <c r="BN31" s="112"/>
      <c r="BO31" s="112"/>
      <c r="BP31" s="112"/>
    </row>
    <row r="32" spans="1:68" s="158" customFormat="1" ht="12.95" customHeight="1" x14ac:dyDescent="0.2">
      <c r="A32" s="144" t="s">
        <v>5</v>
      </c>
      <c r="C32" s="222">
        <f>C$4</f>
        <v>36673.375999999997</v>
      </c>
      <c r="D32" s="157"/>
      <c r="E32" s="112">
        <f t="shared" si="11"/>
        <v>-2.0485617418001818E-2</v>
      </c>
      <c r="F32" s="112">
        <f t="shared" si="12"/>
        <v>0</v>
      </c>
      <c r="G32" s="200">
        <f t="shared" si="13"/>
        <v>-1.4000000002852175E-2</v>
      </c>
      <c r="H32" s="158">
        <f>G32</f>
        <v>-1.4000000002852175E-2</v>
      </c>
      <c r="I32" s="158">
        <f t="shared" si="14"/>
        <v>-1.4000000002852175E-2</v>
      </c>
      <c r="O32" s="218"/>
      <c r="P32" s="221">
        <f t="shared" si="15"/>
        <v>21654.875999999997</v>
      </c>
      <c r="Q32" s="184"/>
      <c r="R32" s="158">
        <f t="shared" si="16"/>
        <v>1.9600000007986092E-4</v>
      </c>
      <c r="S32" s="156">
        <v>0.1</v>
      </c>
      <c r="T32" s="158">
        <f t="shared" si="17"/>
        <v>1.9600000007986093E-5</v>
      </c>
      <c r="Y32" s="61"/>
      <c r="Z32" s="112">
        <f t="shared" si="18"/>
        <v>0</v>
      </c>
      <c r="AA32" s="112">
        <f t="shared" si="19"/>
        <v>-5.1256935131972136E-3</v>
      </c>
      <c r="AB32" s="112">
        <f t="shared" si="20"/>
        <v>-8.8743064896549609E-3</v>
      </c>
      <c r="AC32" s="112">
        <f t="shared" si="21"/>
        <v>-21654.89</v>
      </c>
      <c r="AD32" s="112">
        <f t="shared" si="22"/>
        <v>-8.8743064896549609E-3</v>
      </c>
      <c r="AE32" s="112">
        <f t="shared" si="23"/>
        <v>7.8753315672332166E-6</v>
      </c>
      <c r="AF32" s="112">
        <f t="shared" si="24"/>
        <v>-21654.89</v>
      </c>
      <c r="AG32" s="139"/>
      <c r="AH32" s="112">
        <f t="shared" si="25"/>
        <v>-5.1256935131972136E-3</v>
      </c>
      <c r="AI32" s="112">
        <f t="shared" si="26"/>
        <v>0.73067936549855395</v>
      </c>
      <c r="AJ32" s="112">
        <f t="shared" si="27"/>
        <v>-0.5235001714343841</v>
      </c>
      <c r="AK32" s="112">
        <f t="shared" si="28"/>
        <v>-1.914146890232173E-2</v>
      </c>
      <c r="AL32" s="112">
        <f t="shared" si="29"/>
        <v>-3.0706388037190568</v>
      </c>
      <c r="AM32" s="112">
        <f t="shared" si="30"/>
        <v>-28.175509270139106</v>
      </c>
      <c r="AN32" s="112">
        <f t="shared" si="34"/>
        <v>-3.0480344868567917</v>
      </c>
      <c r="AO32" s="112">
        <f t="shared" si="34"/>
        <v>-3.0480224218068797</v>
      </c>
      <c r="AP32" s="112">
        <f t="shared" si="34"/>
        <v>-3.0480673034174868</v>
      </c>
      <c r="AQ32" s="112">
        <f t="shared" si="34"/>
        <v>-3.0479003442646353</v>
      </c>
      <c r="AR32" s="112">
        <f t="shared" si="34"/>
        <v>-3.0485214174675788</v>
      </c>
      <c r="AS32" s="112">
        <f t="shared" si="34"/>
        <v>-3.0462108962863277</v>
      </c>
      <c r="AT32" s="112">
        <f t="shared" si="34"/>
        <v>-3.0548040303532278</v>
      </c>
      <c r="AU32" s="112">
        <f t="shared" si="32"/>
        <v>-3.0228073741069408</v>
      </c>
      <c r="AV32" s="112"/>
      <c r="AW32" s="112">
        <v>7500</v>
      </c>
      <c r="AX32" s="112">
        <f t="shared" si="0"/>
        <v>-1.1300608982328913E-2</v>
      </c>
      <c r="AY32" s="112">
        <f t="shared" si="1"/>
        <v>-8.0437500000000006E-3</v>
      </c>
      <c r="AZ32" s="112">
        <f t="shared" si="2"/>
        <v>-3.2568589823289127E-3</v>
      </c>
      <c r="BA32" s="112">
        <f t="shared" si="3"/>
        <v>1.1262997436938254</v>
      </c>
      <c r="BB32" s="112">
        <f t="shared" si="4"/>
        <v>-0.56795786175810159</v>
      </c>
      <c r="BC32" s="112">
        <f t="shared" si="5"/>
        <v>-1.0840225642718497</v>
      </c>
      <c r="BD32" s="112">
        <f t="shared" si="6"/>
        <v>-0.60216689470121465</v>
      </c>
      <c r="BE32" s="112">
        <f t="shared" ref="BE32:BK41" si="35">$BL32+$AB$7*SIN(BF32)</f>
        <v>-0.85655437160507608</v>
      </c>
      <c r="BF32" s="112">
        <f t="shared" si="35"/>
        <v>-0.85654850504497559</v>
      </c>
      <c r="BG32" s="112">
        <f t="shared" si="35"/>
        <v>-0.85651533565477278</v>
      </c>
      <c r="BH32" s="112">
        <f t="shared" si="35"/>
        <v>-0.85632782058179613</v>
      </c>
      <c r="BI32" s="112">
        <f t="shared" si="35"/>
        <v>-0.85526851105757706</v>
      </c>
      <c r="BJ32" s="112">
        <f t="shared" si="35"/>
        <v>-0.84930831080790248</v>
      </c>
      <c r="BK32" s="112">
        <f t="shared" si="35"/>
        <v>-0.81649317209364447</v>
      </c>
      <c r="BL32" s="112">
        <f t="shared" si="8"/>
        <v>-0.65254610605042696</v>
      </c>
      <c r="BM32" s="112"/>
      <c r="BN32" s="112"/>
      <c r="BO32" s="112"/>
      <c r="BP32" s="112"/>
    </row>
    <row r="33" spans="1:68" s="158" customFormat="1" ht="12.95" customHeight="1" x14ac:dyDescent="0.2">
      <c r="A33" s="144" t="s">
        <v>109</v>
      </c>
      <c r="C33" s="222">
        <v>36673.387999999999</v>
      </c>
      <c r="D33" s="157"/>
      <c r="E33" s="112">
        <f t="shared" si="11"/>
        <v>-2.9265167740002594E-3</v>
      </c>
      <c r="F33" s="112">
        <f t="shared" si="12"/>
        <v>0</v>
      </c>
      <c r="G33" s="200">
        <f t="shared" si="13"/>
        <v>-2.0000000004074536E-3</v>
      </c>
      <c r="I33" s="158">
        <f t="shared" si="14"/>
        <v>-2.0000000004074536E-3</v>
      </c>
      <c r="O33" s="218"/>
      <c r="P33" s="221">
        <f t="shared" si="15"/>
        <v>21654.887999999999</v>
      </c>
      <c r="Q33" s="184"/>
      <c r="R33" s="158">
        <f t="shared" si="16"/>
        <v>4.0000000016298149E-6</v>
      </c>
      <c r="S33" s="156">
        <v>0.1</v>
      </c>
      <c r="T33" s="158">
        <f t="shared" si="17"/>
        <v>4.0000000016298151E-7</v>
      </c>
      <c r="Y33" s="61"/>
      <c r="Z33" s="112">
        <f t="shared" si="18"/>
        <v>0</v>
      </c>
      <c r="AA33" s="112">
        <f t="shared" si="19"/>
        <v>-5.1256935131972136E-3</v>
      </c>
      <c r="AB33" s="112">
        <f t="shared" si="20"/>
        <v>3.12569351278976E-3</v>
      </c>
      <c r="AC33" s="112">
        <f t="shared" si="21"/>
        <v>-21654.89</v>
      </c>
      <c r="AD33" s="112">
        <f t="shared" si="22"/>
        <v>3.12569351278976E-3</v>
      </c>
      <c r="AE33" s="112">
        <f t="shared" si="23"/>
        <v>9.7699599358959898E-7</v>
      </c>
      <c r="AF33" s="112">
        <f t="shared" si="24"/>
        <v>-21654.89</v>
      </c>
      <c r="AG33" s="139"/>
      <c r="AH33" s="112">
        <f t="shared" si="25"/>
        <v>-5.1256935131972136E-3</v>
      </c>
      <c r="AI33" s="112">
        <f t="shared" si="26"/>
        <v>0.73067936549855395</v>
      </c>
      <c r="AJ33" s="112">
        <f t="shared" si="27"/>
        <v>-0.5235001714343841</v>
      </c>
      <c r="AK33" s="112">
        <f t="shared" si="28"/>
        <v>-1.914146890232173E-2</v>
      </c>
      <c r="AL33" s="112">
        <f t="shared" si="29"/>
        <v>-3.0706388037190568</v>
      </c>
      <c r="AM33" s="112">
        <f t="shared" si="30"/>
        <v>-28.175509270139106</v>
      </c>
      <c r="AN33" s="112">
        <f t="shared" si="34"/>
        <v>-3.0480344868567917</v>
      </c>
      <c r="AO33" s="112">
        <f t="shared" si="34"/>
        <v>-3.0480224218068797</v>
      </c>
      <c r="AP33" s="112">
        <f t="shared" si="34"/>
        <v>-3.0480673034174868</v>
      </c>
      <c r="AQ33" s="112">
        <f t="shared" si="34"/>
        <v>-3.0479003442646353</v>
      </c>
      <c r="AR33" s="112">
        <f t="shared" si="34"/>
        <v>-3.0485214174675788</v>
      </c>
      <c r="AS33" s="112">
        <f t="shared" si="34"/>
        <v>-3.0462108962863277</v>
      </c>
      <c r="AT33" s="112">
        <f t="shared" si="34"/>
        <v>-3.0548040303532278</v>
      </c>
      <c r="AU33" s="112">
        <f t="shared" si="32"/>
        <v>-3.0228073741069408</v>
      </c>
      <c r="AV33" s="112"/>
      <c r="AW33" s="112">
        <v>7750</v>
      </c>
      <c r="AX33" s="112">
        <f t="shared" si="0"/>
        <v>-1.0993669816205427E-2</v>
      </c>
      <c r="AY33" s="112">
        <f t="shared" si="1"/>
        <v>-8.5889374999999994E-3</v>
      </c>
      <c r="AZ33" s="112">
        <f t="shared" si="2"/>
        <v>-2.4047323162054279E-3</v>
      </c>
      <c r="BA33" s="112">
        <f t="shared" si="3"/>
        <v>1.1528385557517988</v>
      </c>
      <c r="BB33" s="112">
        <f t="shared" si="4"/>
        <v>-0.46980265790440817</v>
      </c>
      <c r="BC33" s="112">
        <f t="shared" si="5"/>
        <v>-0.96906721637333171</v>
      </c>
      <c r="BD33" s="112">
        <f t="shared" si="6"/>
        <v>-0.52638689429427266</v>
      </c>
      <c r="BE33" s="112">
        <f t="shared" si="35"/>
        <v>-0.75943345411268404</v>
      </c>
      <c r="BF33" s="112">
        <f t="shared" si="35"/>
        <v>-0.75942412340564613</v>
      </c>
      <c r="BG33" s="112">
        <f t="shared" si="35"/>
        <v>-0.75937647332560743</v>
      </c>
      <c r="BH33" s="112">
        <f t="shared" si="35"/>
        <v>-0.7591331673658045</v>
      </c>
      <c r="BI33" s="112">
        <f t="shared" si="35"/>
        <v>-0.75789169764626063</v>
      </c>
      <c r="BJ33" s="112">
        <f t="shared" si="35"/>
        <v>-0.75157962844353898</v>
      </c>
      <c r="BK33" s="112">
        <f t="shared" si="35"/>
        <v>-0.72004123429005973</v>
      </c>
      <c r="BL33" s="112">
        <f t="shared" si="8"/>
        <v>-0.57353739711521001</v>
      </c>
      <c r="BM33" s="112"/>
      <c r="BN33" s="112"/>
      <c r="BO33" s="112"/>
      <c r="BP33" s="112"/>
    </row>
    <row r="34" spans="1:68" s="158" customFormat="1" ht="12.95" customHeight="1" x14ac:dyDescent="0.2">
      <c r="A34" s="140" t="s">
        <v>161</v>
      </c>
      <c r="B34" s="141" t="s">
        <v>81</v>
      </c>
      <c r="C34" s="143">
        <v>37318.500999999997</v>
      </c>
      <c r="D34" s="142" t="s">
        <v>125</v>
      </c>
      <c r="E34" s="112">
        <f t="shared" si="11"/>
        <v>943.96408110372579</v>
      </c>
      <c r="F34" s="112">
        <f t="shared" si="12"/>
        <v>944</v>
      </c>
      <c r="G34" s="200">
        <f t="shared" si="13"/>
        <v>-2.4547200002416503E-2</v>
      </c>
      <c r="I34" s="158">
        <f t="shared" si="14"/>
        <v>-2.4547200002416503E-2</v>
      </c>
      <c r="O34" s="218"/>
      <c r="P34" s="221">
        <f t="shared" si="15"/>
        <v>22300.000999999997</v>
      </c>
      <c r="Q34" s="184"/>
      <c r="R34" s="158">
        <f t="shared" si="16"/>
        <v>6.0256502795863671E-4</v>
      </c>
      <c r="S34" s="156">
        <v>0.1</v>
      </c>
      <c r="T34" s="158">
        <f t="shared" si="17"/>
        <v>6.0256502795863674E-5</v>
      </c>
      <c r="Y34" s="61"/>
      <c r="Z34" s="112">
        <f t="shared" si="18"/>
        <v>944</v>
      </c>
      <c r="AA34" s="112">
        <f t="shared" si="19"/>
        <v>-6.904870407993543E-3</v>
      </c>
      <c r="AB34" s="112">
        <f t="shared" si="20"/>
        <v>-1.7769762042422959E-2</v>
      </c>
      <c r="AC34" s="112">
        <f t="shared" si="21"/>
        <v>-22300.025547199999</v>
      </c>
      <c r="AD34" s="112">
        <f t="shared" si="22"/>
        <v>-1.7642329594422961E-2</v>
      </c>
      <c r="AE34" s="112">
        <f t="shared" si="23"/>
        <v>3.1125179351825225E-5</v>
      </c>
      <c r="AF34" s="112">
        <f t="shared" si="24"/>
        <v>-22300.025547199999</v>
      </c>
      <c r="AG34" s="139"/>
      <c r="AH34" s="112">
        <f t="shared" si="25"/>
        <v>-6.7774379599935429E-3</v>
      </c>
      <c r="AI34" s="112">
        <f t="shared" si="26"/>
        <v>0.73845578150555369</v>
      </c>
      <c r="AJ34" s="112">
        <f t="shared" si="27"/>
        <v>-0.6675612382554954</v>
      </c>
      <c r="AK34" s="112">
        <f t="shared" si="28"/>
        <v>-6.7041940396511304E-2</v>
      </c>
      <c r="AL34" s="112">
        <f t="shared" si="29"/>
        <v>-2.8906641584559818</v>
      </c>
      <c r="AM34" s="112">
        <f t="shared" si="30"/>
        <v>-7.9285327266886005</v>
      </c>
      <c r="AN34" s="112">
        <f t="shared" si="34"/>
        <v>-2.8118930576223033</v>
      </c>
      <c r="AO34" s="112">
        <f t="shared" si="34"/>
        <v>-2.8118629649431783</v>
      </c>
      <c r="AP34" s="112">
        <f t="shared" si="34"/>
        <v>-2.8119807628488585</v>
      </c>
      <c r="AQ34" s="112">
        <f t="shared" si="34"/>
        <v>-2.81151961540548</v>
      </c>
      <c r="AR34" s="112">
        <f t="shared" si="34"/>
        <v>-2.813324470395242</v>
      </c>
      <c r="AS34" s="112">
        <f t="shared" si="34"/>
        <v>-2.8062541690089273</v>
      </c>
      <c r="AT34" s="112">
        <f t="shared" si="34"/>
        <v>-2.8338558722156955</v>
      </c>
      <c r="AU34" s="112">
        <f t="shared" si="32"/>
        <v>-2.7244704891675613</v>
      </c>
      <c r="AV34" s="112"/>
      <c r="AW34" s="112">
        <v>8000</v>
      </c>
      <c r="AX34" s="112">
        <f t="shared" ref="AX34:AX65" si="36">AB$3+AB$4*AW34+AB$5*AW34^2+AZ34</f>
        <v>-1.0661682285225427E-2</v>
      </c>
      <c r="AY34" s="112">
        <f t="shared" ref="AY34:AY65" si="37">AB$3+AB$4*AW34+AB$5*AW34^2</f>
        <v>-9.1520000000000004E-3</v>
      </c>
      <c r="AZ34" s="112">
        <f t="shared" ref="AZ34:AZ65" si="38">$AB$6*($AB$11/BA34*BB34+$AB$12)</f>
        <v>-1.5096822852254271E-3</v>
      </c>
      <c r="BA34" s="112">
        <f t="shared" ref="BA34:BA65" si="39">1+$AB$7*COS(BC34)</f>
        <v>1.1784426209425698</v>
      </c>
      <c r="BB34" s="112">
        <f t="shared" ref="BB34:BB65" si="40">SIN(BC34+RADIANS($AB$9))</f>
        <v>-0.36047849500378065</v>
      </c>
      <c r="BC34" s="112">
        <f t="shared" ref="BC34:BC65" si="41">2*ATAN(BD34)</f>
        <v>-0.84878082682160871</v>
      </c>
      <c r="BD34" s="112">
        <f t="shared" ref="BD34:BD65" si="42">SQRT((1+$AB$7)/(1-$AB$7))*TAN(BE34/2)</f>
        <v>-0.45184890577568365</v>
      </c>
      <c r="BE34" s="112">
        <f t="shared" si="35"/>
        <v>-0.66008569458087329</v>
      </c>
      <c r="BF34" s="112">
        <f t="shared" si="35"/>
        <v>-0.66007246579801682</v>
      </c>
      <c r="BG34" s="112">
        <f t="shared" si="35"/>
        <v>-0.66001044358241856</v>
      </c>
      <c r="BH34" s="112">
        <f t="shared" si="35"/>
        <v>-0.65971969659718688</v>
      </c>
      <c r="BI34" s="112">
        <f t="shared" si="35"/>
        <v>-0.65835760924391173</v>
      </c>
      <c r="BJ34" s="112">
        <f t="shared" si="35"/>
        <v>-0.65199549590920558</v>
      </c>
      <c r="BK34" s="112">
        <f t="shared" si="35"/>
        <v>-0.62267524007532116</v>
      </c>
      <c r="BL34" s="112">
        <f t="shared" ref="BL34:BL65" si="43">RADIANS($AB$9)+$AB$18*(AW34-AB$15)</f>
        <v>-0.49452868817999285</v>
      </c>
      <c r="BM34" s="112"/>
      <c r="BN34" s="112"/>
      <c r="BO34" s="112"/>
      <c r="BP34" s="112"/>
    </row>
    <row r="35" spans="1:68" s="158" customFormat="1" ht="12.95" customHeight="1" x14ac:dyDescent="0.2">
      <c r="A35" s="144" t="s">
        <v>110</v>
      </c>
      <c r="C35" s="222">
        <v>37348.538</v>
      </c>
      <c r="D35" s="157"/>
      <c r="E35" s="112">
        <f t="shared" si="11"/>
        <v>987.91597326510021</v>
      </c>
      <c r="F35" s="112">
        <f t="shared" si="12"/>
        <v>988</v>
      </c>
      <c r="G35" s="200">
        <f t="shared" si="13"/>
        <v>-5.7424400001764297E-2</v>
      </c>
      <c r="I35" s="158">
        <f t="shared" si="14"/>
        <v>-5.7424400001764297E-2</v>
      </c>
      <c r="O35" s="218"/>
      <c r="P35" s="221">
        <f t="shared" si="15"/>
        <v>22330.038</v>
      </c>
      <c r="Q35" s="184"/>
      <c r="R35" s="158">
        <f t="shared" si="16"/>
        <v>3.2975617155626274E-3</v>
      </c>
      <c r="S35" s="156">
        <v>0.1</v>
      </c>
      <c r="T35" s="158">
        <f t="shared" si="17"/>
        <v>3.2975617155626274E-4</v>
      </c>
      <c r="Y35" s="61"/>
      <c r="Z35" s="112">
        <f t="shared" si="18"/>
        <v>988</v>
      </c>
      <c r="AA35" s="112">
        <f t="shared" si="19"/>
        <v>-6.9859301099370105E-3</v>
      </c>
      <c r="AB35" s="112">
        <f t="shared" si="20"/>
        <v>-5.0578058483827286E-2</v>
      </c>
      <c r="AC35" s="112">
        <f t="shared" si="21"/>
        <v>-22330.095424400002</v>
      </c>
      <c r="AD35" s="112">
        <f t="shared" si="22"/>
        <v>-5.0438469891827285E-2</v>
      </c>
      <c r="AE35" s="112">
        <f t="shared" si="23"/>
        <v>2.5440392450287676E-4</v>
      </c>
      <c r="AF35" s="112">
        <f t="shared" si="24"/>
        <v>-22330.095424400002</v>
      </c>
      <c r="AG35" s="139"/>
      <c r="AH35" s="112">
        <f t="shared" si="25"/>
        <v>-6.8463415179370107E-3</v>
      </c>
      <c r="AI35" s="112">
        <f t="shared" si="26"/>
        <v>0.73903516864471741</v>
      </c>
      <c r="AJ35" s="112">
        <f t="shared" si="27"/>
        <v>-0.67386671554160915</v>
      </c>
      <c r="AK35" s="112">
        <f t="shared" si="28"/>
        <v>-6.9262953992079879E-2</v>
      </c>
      <c r="AL35" s="112">
        <f t="shared" si="29"/>
        <v>-2.8821628694552173</v>
      </c>
      <c r="AM35" s="112">
        <f t="shared" si="30"/>
        <v>-7.6659281874694134</v>
      </c>
      <c r="AN35" s="112">
        <f t="shared" si="34"/>
        <v>-2.8008126896249892</v>
      </c>
      <c r="AO35" s="112">
        <f t="shared" si="34"/>
        <v>-2.8007823884617835</v>
      </c>
      <c r="AP35" s="112">
        <f t="shared" si="34"/>
        <v>-2.8009014611930527</v>
      </c>
      <c r="AQ35" s="112">
        <f t="shared" si="34"/>
        <v>-2.8004335190030143</v>
      </c>
      <c r="AR35" s="112">
        <f t="shared" si="34"/>
        <v>-2.8022720318779584</v>
      </c>
      <c r="AS35" s="112">
        <f t="shared" si="34"/>
        <v>-2.7950416990784235</v>
      </c>
      <c r="AT35" s="112">
        <f t="shared" si="34"/>
        <v>-2.8233722317870731</v>
      </c>
      <c r="AU35" s="112">
        <f t="shared" si="32"/>
        <v>-2.710564956394963</v>
      </c>
      <c r="AV35" s="112"/>
      <c r="AW35" s="112">
        <v>8250</v>
      </c>
      <c r="AX35" s="112">
        <f t="shared" si="36"/>
        <v>-1.0313193641587105E-2</v>
      </c>
      <c r="AY35" s="112">
        <f t="shared" si="37"/>
        <v>-9.7329375000000003E-3</v>
      </c>
      <c r="AZ35" s="112">
        <f t="shared" si="38"/>
        <v>-5.8025614158710437E-4</v>
      </c>
      <c r="BA35" s="112">
        <f t="shared" si="39"/>
        <v>1.202396450364978</v>
      </c>
      <c r="BB35" s="112">
        <f t="shared" si="40"/>
        <v>-0.24092021362082164</v>
      </c>
      <c r="BC35" s="112">
        <f t="shared" si="41"/>
        <v>-0.72331388082156356</v>
      </c>
      <c r="BD35" s="112">
        <f t="shared" si="42"/>
        <v>-0.37829572816610374</v>
      </c>
      <c r="BE35" s="112">
        <f t="shared" si="35"/>
        <v>-0.55862076246687553</v>
      </c>
      <c r="BF35" s="112">
        <f t="shared" si="35"/>
        <v>-0.5586039861373302</v>
      </c>
      <c r="BG35" s="112">
        <f t="shared" si="35"/>
        <v>-0.55853071557495193</v>
      </c>
      <c r="BH35" s="112">
        <f t="shared" si="35"/>
        <v>-0.55821074595233489</v>
      </c>
      <c r="BI35" s="112">
        <f t="shared" si="35"/>
        <v>-0.55681419949653155</v>
      </c>
      <c r="BJ35" s="112">
        <f t="shared" si="35"/>
        <v>-0.55073292715529631</v>
      </c>
      <c r="BK35" s="112">
        <f t="shared" si="35"/>
        <v>-0.52450972292940268</v>
      </c>
      <c r="BL35" s="112">
        <f t="shared" si="43"/>
        <v>-0.41551997924477568</v>
      </c>
      <c r="BM35" s="112"/>
      <c r="BN35" s="112"/>
      <c r="BO35" s="112"/>
      <c r="BP35" s="112"/>
    </row>
    <row r="36" spans="1:68" s="158" customFormat="1" ht="12.95" customHeight="1" x14ac:dyDescent="0.2">
      <c r="A36" s="140" t="s">
        <v>161</v>
      </c>
      <c r="B36" s="141" t="s">
        <v>81</v>
      </c>
      <c r="C36" s="143">
        <v>37696.436000000002</v>
      </c>
      <c r="D36" s="142" t="s">
        <v>125</v>
      </c>
      <c r="E36" s="112">
        <f t="shared" si="11"/>
        <v>1496.9806394819627</v>
      </c>
      <c r="F36" s="112">
        <f t="shared" si="12"/>
        <v>1497</v>
      </c>
      <c r="G36" s="200">
        <f t="shared" si="13"/>
        <v>-1.3231099997938145E-2</v>
      </c>
      <c r="I36" s="158">
        <f t="shared" si="14"/>
        <v>-1.3231099997938145E-2</v>
      </c>
      <c r="O36" s="218"/>
      <c r="P36" s="221">
        <f t="shared" si="15"/>
        <v>22677.936000000002</v>
      </c>
      <c r="Q36" s="184"/>
      <c r="R36" s="158">
        <f t="shared" si="16"/>
        <v>1.7506200715543878E-4</v>
      </c>
      <c r="S36" s="156">
        <v>0.1</v>
      </c>
      <c r="T36" s="158">
        <f t="shared" si="17"/>
        <v>1.7506200715543878E-5</v>
      </c>
      <c r="Y36" s="61"/>
      <c r="Z36" s="112">
        <f t="shared" si="18"/>
        <v>1497</v>
      </c>
      <c r="AA36" s="112">
        <f t="shared" si="19"/>
        <v>-7.9044999101723582E-3</v>
      </c>
      <c r="AB36" s="112">
        <f t="shared" si="20"/>
        <v>-5.6470643747657864E-3</v>
      </c>
      <c r="AC36" s="112">
        <f t="shared" si="21"/>
        <v>-22677.949231099999</v>
      </c>
      <c r="AD36" s="112">
        <f t="shared" si="22"/>
        <v>-5.3266000877657867E-3</v>
      </c>
      <c r="AE36" s="112">
        <f t="shared" si="23"/>
        <v>2.837266849498649E-6</v>
      </c>
      <c r="AF36" s="112">
        <f t="shared" si="24"/>
        <v>-22677.949231099999</v>
      </c>
      <c r="AG36" s="139"/>
      <c r="AH36" s="112">
        <f t="shared" si="25"/>
        <v>-7.5840356231723586E-3</v>
      </c>
      <c r="AI36" s="112">
        <f t="shared" si="26"/>
        <v>0.74720180373094602</v>
      </c>
      <c r="AJ36" s="112">
        <f t="shared" si="27"/>
        <v>-0.74389731699378914</v>
      </c>
      <c r="AK36" s="112">
        <f t="shared" si="28"/>
        <v>-9.4831808814937524E-2</v>
      </c>
      <c r="AL36" s="112">
        <f t="shared" si="29"/>
        <v>-2.7827093283051036</v>
      </c>
      <c r="AM36" s="112">
        <f t="shared" si="30"/>
        <v>-5.5128991295450733</v>
      </c>
      <c r="AN36" s="112">
        <f t="shared" si="34"/>
        <v>-2.6719124455641956</v>
      </c>
      <c r="AO36" s="112">
        <f t="shared" si="34"/>
        <v>-2.6718837399592785</v>
      </c>
      <c r="AP36" s="112">
        <f t="shared" si="34"/>
        <v>-2.6720029659646829</v>
      </c>
      <c r="AQ36" s="112">
        <f t="shared" si="34"/>
        <v>-2.6715077247989871</v>
      </c>
      <c r="AR36" s="112">
        <f t="shared" si="34"/>
        <v>-2.6735640443110555</v>
      </c>
      <c r="AS36" s="112">
        <f t="shared" si="34"/>
        <v>-2.6650117341666166</v>
      </c>
      <c r="AT36" s="112">
        <f t="shared" si="34"/>
        <v>-2.7003443336332049</v>
      </c>
      <c r="AU36" s="112">
        <f t="shared" si="32"/>
        <v>-2.5497032250028608</v>
      </c>
      <c r="AV36" s="112"/>
      <c r="AW36" s="112">
        <v>8500</v>
      </c>
      <c r="AX36" s="112">
        <f t="shared" si="36"/>
        <v>-9.9587073862041787E-3</v>
      </c>
      <c r="AY36" s="112">
        <f t="shared" si="37"/>
        <v>-1.0331750000000001E-2</v>
      </c>
      <c r="AZ36" s="112">
        <f t="shared" si="38"/>
        <v>3.7304261379582214E-4</v>
      </c>
      <c r="BA36" s="112">
        <f t="shared" si="39"/>
        <v>1.2239027496690382</v>
      </c>
      <c r="BB36" s="112">
        <f t="shared" si="40"/>
        <v>-0.11275685449465023</v>
      </c>
      <c r="BC36" s="112">
        <f t="shared" si="41"/>
        <v>-0.59299716576290173</v>
      </c>
      <c r="BD36" s="112">
        <f t="shared" si="42"/>
        <v>-0.30550392087719919</v>
      </c>
      <c r="BE36" s="112">
        <f t="shared" si="35"/>
        <v>-0.45521320471522397</v>
      </c>
      <c r="BF36" s="112">
        <f t="shared" si="35"/>
        <v>-0.45519425153278148</v>
      </c>
      <c r="BG36" s="112">
        <f t="shared" si="35"/>
        <v>-0.45511609796691188</v>
      </c>
      <c r="BH36" s="112">
        <f t="shared" si="35"/>
        <v>-0.45479386281632828</v>
      </c>
      <c r="BI36" s="112">
        <f t="shared" si="35"/>
        <v>-0.45346578984394592</v>
      </c>
      <c r="BJ36" s="112">
        <f t="shared" si="35"/>
        <v>-0.44800123817766263</v>
      </c>
      <c r="BK36" s="112">
        <f t="shared" si="35"/>
        <v>-0.42566420465937715</v>
      </c>
      <c r="BL36" s="112">
        <f t="shared" si="43"/>
        <v>-0.33651127030955852</v>
      </c>
      <c r="BM36" s="112"/>
      <c r="BN36" s="112"/>
      <c r="BO36" s="112"/>
      <c r="BP36" s="112"/>
    </row>
    <row r="37" spans="1:68" s="158" customFormat="1" ht="12.95" customHeight="1" x14ac:dyDescent="0.2">
      <c r="A37" s="140" t="s">
        <v>161</v>
      </c>
      <c r="B37" s="141" t="s">
        <v>81</v>
      </c>
      <c r="C37" s="143">
        <v>38317.658000000003</v>
      </c>
      <c r="D37" s="142" t="s">
        <v>125</v>
      </c>
      <c r="E37" s="112">
        <f t="shared" si="11"/>
        <v>2405.9889409857701</v>
      </c>
      <c r="F37" s="112">
        <f t="shared" si="12"/>
        <v>2406</v>
      </c>
      <c r="G37" s="200">
        <f t="shared" si="13"/>
        <v>-7.557799995993264E-3</v>
      </c>
      <c r="I37" s="158">
        <f t="shared" si="14"/>
        <v>-7.557799995993264E-3</v>
      </c>
      <c r="O37" s="218"/>
      <c r="P37" s="221">
        <f t="shared" si="15"/>
        <v>23299.158000000003</v>
      </c>
      <c r="Q37" s="184"/>
      <c r="R37" s="158">
        <f t="shared" si="16"/>
        <v>5.712034077943578E-5</v>
      </c>
      <c r="S37" s="156">
        <v>0.1</v>
      </c>
      <c r="T37" s="158">
        <f t="shared" si="17"/>
        <v>5.7120340779435781E-6</v>
      </c>
      <c r="Y37" s="61"/>
      <c r="Z37" s="112">
        <f t="shared" si="18"/>
        <v>2406</v>
      </c>
      <c r="AA37" s="112">
        <f t="shared" si="19"/>
        <v>-9.4245034431660411E-3</v>
      </c>
      <c r="AB37" s="112">
        <f t="shared" si="20"/>
        <v>1.0388998991727773E-3</v>
      </c>
      <c r="AC37" s="112">
        <f t="shared" si="21"/>
        <v>-23299.165557799999</v>
      </c>
      <c r="AD37" s="112">
        <f t="shared" si="22"/>
        <v>1.866703447172777E-3</v>
      </c>
      <c r="AE37" s="112">
        <f t="shared" si="23"/>
        <v>3.484581759686729E-7</v>
      </c>
      <c r="AF37" s="112">
        <f t="shared" si="24"/>
        <v>-23299.165557799999</v>
      </c>
      <c r="AG37" s="139"/>
      <c r="AH37" s="112">
        <f t="shared" si="25"/>
        <v>-8.5966998951660413E-3</v>
      </c>
      <c r="AI37" s="112">
        <f t="shared" si="26"/>
        <v>0.76889762313757626</v>
      </c>
      <c r="AJ37" s="112">
        <f t="shared" si="27"/>
        <v>-0.8539036101962143</v>
      </c>
      <c r="AK37" s="112">
        <f t="shared" si="28"/>
        <v>-0.13961264773844204</v>
      </c>
      <c r="AL37" s="112">
        <f t="shared" si="29"/>
        <v>-2.5981521642397207</v>
      </c>
      <c r="AM37" s="112">
        <f t="shared" si="30"/>
        <v>-3.5892333895222475</v>
      </c>
      <c r="AN37" s="112">
        <f t="shared" si="34"/>
        <v>-2.4372620644100822</v>
      </c>
      <c r="AO37" s="112">
        <f t="shared" si="34"/>
        <v>-2.4372471692758415</v>
      </c>
      <c r="AP37" s="112">
        <f t="shared" si="34"/>
        <v>-2.4373195615259156</v>
      </c>
      <c r="AQ37" s="112">
        <f t="shared" si="34"/>
        <v>-2.4369676841817327</v>
      </c>
      <c r="AR37" s="112">
        <f t="shared" si="34"/>
        <v>-2.4386770704809715</v>
      </c>
      <c r="AS37" s="112">
        <f t="shared" si="34"/>
        <v>-2.4303495793368484</v>
      </c>
      <c r="AT37" s="112">
        <f t="shared" si="34"/>
        <v>-2.4703833545969291</v>
      </c>
      <c r="AU37" s="112">
        <f t="shared" si="32"/>
        <v>-2.2624275593144114</v>
      </c>
      <c r="AV37" s="112"/>
      <c r="AW37" s="112">
        <v>8750</v>
      </c>
      <c r="AX37" s="112">
        <f t="shared" si="36"/>
        <v>-9.6105819803562389E-3</v>
      </c>
      <c r="AY37" s="112">
        <f t="shared" si="37"/>
        <v>-1.09484375E-2</v>
      </c>
      <c r="AZ37" s="112">
        <f t="shared" si="38"/>
        <v>1.3378555196437612E-3</v>
      </c>
      <c r="BA37" s="112">
        <f t="shared" si="39"/>
        <v>1.242129809761686</v>
      </c>
      <c r="BB37" s="112">
        <f t="shared" si="40"/>
        <v>2.1633128121105363E-2</v>
      </c>
      <c r="BC37" s="112">
        <f t="shared" si="41"/>
        <v>-0.45836518416745747</v>
      </c>
      <c r="BD37" s="112">
        <f t="shared" si="42"/>
        <v>-0.23328130638515229</v>
      </c>
      <c r="BE37" s="112">
        <f t="shared" si="35"/>
        <v>-0.35010745865568715</v>
      </c>
      <c r="BF37" s="112">
        <f t="shared" si="35"/>
        <v>-0.35008867080505812</v>
      </c>
      <c r="BG37" s="112">
        <f t="shared" si="35"/>
        <v>-0.3500145937719269</v>
      </c>
      <c r="BH37" s="112">
        <f t="shared" si="35"/>
        <v>-0.34972254119326768</v>
      </c>
      <c r="BI37" s="112">
        <f t="shared" si="35"/>
        <v>-0.34857141134863012</v>
      </c>
      <c r="BJ37" s="112">
        <f t="shared" si="35"/>
        <v>-0.3440388823354919</v>
      </c>
      <c r="BK37" s="112">
        <f t="shared" si="35"/>
        <v>-0.3262624496873851</v>
      </c>
      <c r="BL37" s="112">
        <f t="shared" si="43"/>
        <v>-0.25750256137434147</v>
      </c>
      <c r="BM37" s="112"/>
      <c r="BN37" s="112"/>
      <c r="BO37" s="112"/>
      <c r="BP37" s="112"/>
    </row>
    <row r="38" spans="1:68" s="158" customFormat="1" ht="12.95" customHeight="1" x14ac:dyDescent="0.2">
      <c r="A38" s="140" t="s">
        <v>161</v>
      </c>
      <c r="B38" s="141" t="s">
        <v>81</v>
      </c>
      <c r="C38" s="143">
        <v>38471.425999999999</v>
      </c>
      <c r="D38" s="142" t="s">
        <v>125</v>
      </c>
      <c r="E38" s="112">
        <f t="shared" si="11"/>
        <v>2630.9912565921618</v>
      </c>
      <c r="F38" s="112">
        <f t="shared" si="12"/>
        <v>2631</v>
      </c>
      <c r="G38" s="200">
        <f t="shared" si="13"/>
        <v>-5.9753000023192726E-3</v>
      </c>
      <c r="I38" s="158">
        <f t="shared" si="14"/>
        <v>-5.9753000023192726E-3</v>
      </c>
      <c r="O38" s="218"/>
      <c r="P38" s="221">
        <f t="shared" si="15"/>
        <v>23452.925999999999</v>
      </c>
      <c r="Q38" s="184"/>
      <c r="R38" s="158">
        <f t="shared" si="16"/>
        <v>3.5704210117716699E-5</v>
      </c>
      <c r="S38" s="156">
        <v>0.1</v>
      </c>
      <c r="T38" s="158">
        <f t="shared" si="17"/>
        <v>3.5704210117716701E-6</v>
      </c>
      <c r="Y38" s="61"/>
      <c r="Z38" s="112">
        <f t="shared" si="18"/>
        <v>2631</v>
      </c>
      <c r="AA38" s="112">
        <f t="shared" si="19"/>
        <v>-9.769351759934394E-3</v>
      </c>
      <c r="AB38" s="112">
        <f t="shared" si="20"/>
        <v>2.804182734615121E-3</v>
      </c>
      <c r="AC38" s="112">
        <f t="shared" si="21"/>
        <v>-23452.931975300002</v>
      </c>
      <c r="AD38" s="112">
        <f t="shared" si="22"/>
        <v>3.7940517576151214E-3</v>
      </c>
      <c r="AE38" s="112">
        <f t="shared" si="23"/>
        <v>1.4394828739462393E-6</v>
      </c>
      <c r="AF38" s="112">
        <f t="shared" si="24"/>
        <v>-23452.931975300002</v>
      </c>
      <c r="AG38" s="139"/>
      <c r="AH38" s="112">
        <f t="shared" si="25"/>
        <v>-8.7794827369343936E-3</v>
      </c>
      <c r="AI38" s="112">
        <f t="shared" si="26"/>
        <v>0.77578909373800375</v>
      </c>
      <c r="AJ38" s="112">
        <f t="shared" si="27"/>
        <v>-0.87765708432660228</v>
      </c>
      <c r="AK38" s="112">
        <f t="shared" si="28"/>
        <v>-0.15043094599574366</v>
      </c>
      <c r="AL38" s="112">
        <f t="shared" si="29"/>
        <v>-2.5506408635673594</v>
      </c>
      <c r="AM38" s="112">
        <f t="shared" si="30"/>
        <v>-3.2853007936012033</v>
      </c>
      <c r="AN38" s="112">
        <f t="shared" si="34"/>
        <v>-2.3780272867267058</v>
      </c>
      <c r="AO38" s="112">
        <f t="shared" si="34"/>
        <v>-2.3780160259277738</v>
      </c>
      <c r="AP38" s="112">
        <f t="shared" si="34"/>
        <v>-2.3780737604162039</v>
      </c>
      <c r="AQ38" s="112">
        <f t="shared" si="34"/>
        <v>-2.3777777200167467</v>
      </c>
      <c r="AR38" s="112">
        <f t="shared" si="34"/>
        <v>-2.3792948156842924</v>
      </c>
      <c r="AS38" s="112">
        <f t="shared" si="34"/>
        <v>-2.3714967949402097</v>
      </c>
      <c r="AT38" s="112">
        <f t="shared" si="34"/>
        <v>-2.4109847646158826</v>
      </c>
      <c r="AU38" s="112">
        <f t="shared" si="32"/>
        <v>-2.1913197212727158</v>
      </c>
      <c r="AV38" s="112"/>
      <c r="AW38" s="112">
        <v>9000</v>
      </c>
      <c r="AX38" s="112">
        <f t="shared" si="36"/>
        <v>-9.2827344710643307E-3</v>
      </c>
      <c r="AY38" s="112">
        <f t="shared" si="37"/>
        <v>-1.1583E-2</v>
      </c>
      <c r="AZ38" s="112">
        <f t="shared" si="38"/>
        <v>2.3002655289356697E-3</v>
      </c>
      <c r="BA38" s="112">
        <f t="shared" si="39"/>
        <v>1.2562796117154704</v>
      </c>
      <c r="BB38" s="112">
        <f t="shared" si="40"/>
        <v>0.1591560817884102</v>
      </c>
      <c r="BC38" s="112">
        <f t="shared" si="41"/>
        <v>-0.32016422021658592</v>
      </c>
      <c r="BD38" s="112">
        <f t="shared" si="42"/>
        <v>-0.16146371038075072</v>
      </c>
      <c r="BE38" s="112">
        <f t="shared" si="35"/>
        <v>-0.24361784121773902</v>
      </c>
      <c r="BF38" s="112">
        <f t="shared" si="35"/>
        <v>-0.2436021259339044</v>
      </c>
      <c r="BG38" s="112">
        <f t="shared" si="35"/>
        <v>-0.2435421508755285</v>
      </c>
      <c r="BH38" s="112">
        <f t="shared" si="35"/>
        <v>-0.24331327314001461</v>
      </c>
      <c r="BI38" s="112">
        <f t="shared" si="35"/>
        <v>-0.24243994579539668</v>
      </c>
      <c r="BJ38" s="112">
        <f t="shared" si="35"/>
        <v>-0.23910932190721973</v>
      </c>
      <c r="BK38" s="112">
        <f t="shared" si="35"/>
        <v>-0.22643169286837828</v>
      </c>
      <c r="BL38" s="112">
        <f t="shared" si="43"/>
        <v>-0.1784938524391243</v>
      </c>
      <c r="BM38" s="112"/>
      <c r="BN38" s="112"/>
      <c r="BO38" s="112"/>
      <c r="BP38" s="112"/>
    </row>
    <row r="39" spans="1:68" s="158" customFormat="1" ht="12.95" customHeight="1" x14ac:dyDescent="0.2">
      <c r="A39" s="140" t="s">
        <v>161</v>
      </c>
      <c r="B39" s="141" t="s">
        <v>81</v>
      </c>
      <c r="C39" s="143">
        <v>38851.396999999997</v>
      </c>
      <c r="D39" s="142" t="s">
        <v>125</v>
      </c>
      <c r="E39" s="112">
        <f t="shared" si="11"/>
        <v>3186.9870090457139</v>
      </c>
      <c r="F39" s="112">
        <f t="shared" si="12"/>
        <v>3187</v>
      </c>
      <c r="G39" s="200">
        <f t="shared" si="13"/>
        <v>-8.8781000013113953E-3</v>
      </c>
      <c r="I39" s="158">
        <f t="shared" si="14"/>
        <v>-8.8781000013113953E-3</v>
      </c>
      <c r="O39" s="218"/>
      <c r="P39" s="221">
        <f t="shared" si="15"/>
        <v>23832.896999999997</v>
      </c>
      <c r="Q39" s="184"/>
      <c r="R39" s="158">
        <f t="shared" si="16"/>
        <v>7.8820659633285393E-5</v>
      </c>
      <c r="S39" s="156">
        <v>0.1</v>
      </c>
      <c r="T39" s="158">
        <f t="shared" si="17"/>
        <v>7.8820659633285393E-6</v>
      </c>
      <c r="Y39" s="61"/>
      <c r="Z39" s="112">
        <f t="shared" si="18"/>
        <v>3187</v>
      </c>
      <c r="AA39" s="112">
        <f t="shared" si="19"/>
        <v>-1.055416854113623E-2</v>
      </c>
      <c r="AB39" s="112">
        <f t="shared" si="20"/>
        <v>2.2362197282483481E-4</v>
      </c>
      <c r="AC39" s="112">
        <f t="shared" si="21"/>
        <v>-23832.905878099999</v>
      </c>
      <c r="AD39" s="112">
        <f t="shared" si="22"/>
        <v>1.6760685398248352E-3</v>
      </c>
      <c r="AE39" s="112">
        <f t="shared" si="23"/>
        <v>2.8092057501905551E-7</v>
      </c>
      <c r="AF39" s="112">
        <f t="shared" si="24"/>
        <v>-23832.905878099999</v>
      </c>
      <c r="AG39" s="139"/>
      <c r="AH39" s="112">
        <f t="shared" si="25"/>
        <v>-9.1017219741362301E-3</v>
      </c>
      <c r="AI39" s="112">
        <f t="shared" si="26"/>
        <v>0.79566095436033857</v>
      </c>
      <c r="AJ39" s="112">
        <f t="shared" si="27"/>
        <v>-0.92924924000929243</v>
      </c>
      <c r="AK39" s="112">
        <f t="shared" si="28"/>
        <v>-0.17648103135201915</v>
      </c>
      <c r="AL39" s="112">
        <f t="shared" si="29"/>
        <v>-2.4292171131088014</v>
      </c>
      <c r="AM39" s="112">
        <f t="shared" si="30"/>
        <v>-2.6877622031430555</v>
      </c>
      <c r="AN39" s="112">
        <f t="shared" si="34"/>
        <v>-2.2291716508072619</v>
      </c>
      <c r="AO39" s="112">
        <f t="shared" si="34"/>
        <v>-2.2291672563055309</v>
      </c>
      <c r="AP39" s="112">
        <f t="shared" si="34"/>
        <v>-2.2291938579379855</v>
      </c>
      <c r="AQ39" s="112">
        <f t="shared" si="34"/>
        <v>-2.229032813888645</v>
      </c>
      <c r="AR39" s="112">
        <f t="shared" si="34"/>
        <v>-2.2300072487571767</v>
      </c>
      <c r="AS39" s="112">
        <f t="shared" si="34"/>
        <v>-2.2240922988546421</v>
      </c>
      <c r="AT39" s="112">
        <f t="shared" si="34"/>
        <v>-2.2593315397041107</v>
      </c>
      <c r="AU39" s="112">
        <f t="shared" si="32"/>
        <v>-2.0156043526007932</v>
      </c>
      <c r="AV39" s="112"/>
      <c r="AW39" s="112">
        <v>9250</v>
      </c>
      <c r="AX39" s="112">
        <f t="shared" si="36"/>
        <v>-8.9901338687609789E-3</v>
      </c>
      <c r="AY39" s="112">
        <f t="shared" si="37"/>
        <v>-1.22354375E-2</v>
      </c>
      <c r="AZ39" s="112">
        <f t="shared" si="38"/>
        <v>3.2453036312390213E-3</v>
      </c>
      <c r="BA39" s="112">
        <f t="shared" si="39"/>
        <v>1.2656697031848267</v>
      </c>
      <c r="BB39" s="112">
        <f t="shared" si="40"/>
        <v>0.29615187248303781</v>
      </c>
      <c r="BC39" s="112">
        <f t="shared" si="41"/>
        <v>-0.17933873510938578</v>
      </c>
      <c r="BD39" s="112">
        <f t="shared" si="42"/>
        <v>-8.991047474630072E-2</v>
      </c>
      <c r="BE39" s="112">
        <f t="shared" si="35"/>
        <v>-0.13612206712214708</v>
      </c>
      <c r="BF39" s="112">
        <f t="shared" si="35"/>
        <v>-0.13611220171569743</v>
      </c>
      <c r="BG39" s="112">
        <f t="shared" si="35"/>
        <v>-0.13607532216760843</v>
      </c>
      <c r="BH39" s="112">
        <f t="shared" si="35"/>
        <v>-0.13593745812649127</v>
      </c>
      <c r="BI39" s="112">
        <f t="shared" si="35"/>
        <v>-0.13542211435066703</v>
      </c>
      <c r="BJ39" s="112">
        <f t="shared" si="35"/>
        <v>-0.13349604871408408</v>
      </c>
      <c r="BK39" s="112">
        <f t="shared" si="35"/>
        <v>-0.12630184565538463</v>
      </c>
      <c r="BL39" s="112">
        <f t="shared" si="43"/>
        <v>-9.9485143503907136E-2</v>
      </c>
      <c r="BM39" s="112"/>
      <c r="BN39" s="112"/>
      <c r="BO39" s="112"/>
      <c r="BP39" s="112"/>
    </row>
    <row r="40" spans="1:68" s="158" customFormat="1" ht="12.95" customHeight="1" x14ac:dyDescent="0.2">
      <c r="A40" s="140" t="s">
        <v>161</v>
      </c>
      <c r="B40" s="141" t="s">
        <v>81</v>
      </c>
      <c r="C40" s="143">
        <v>38853.440000000002</v>
      </c>
      <c r="D40" s="142" t="s">
        <v>125</v>
      </c>
      <c r="E40" s="112">
        <f t="shared" si="11"/>
        <v>3189.9764459297535</v>
      </c>
      <c r="F40" s="112">
        <f t="shared" si="12"/>
        <v>3190</v>
      </c>
      <c r="G40" s="200">
        <f t="shared" si="13"/>
        <v>-1.6096999999717809E-2</v>
      </c>
      <c r="I40" s="158">
        <f t="shared" si="14"/>
        <v>-1.6096999999717809E-2</v>
      </c>
      <c r="O40" s="218"/>
      <c r="P40" s="221">
        <f t="shared" si="15"/>
        <v>23834.940000000002</v>
      </c>
      <c r="Q40" s="184"/>
      <c r="R40" s="158">
        <f t="shared" si="16"/>
        <v>2.5911340899091513E-4</v>
      </c>
      <c r="S40" s="156">
        <v>0.1</v>
      </c>
      <c r="T40" s="158">
        <f t="shared" si="17"/>
        <v>2.5911340899091514E-5</v>
      </c>
      <c r="Y40" s="61"/>
      <c r="Z40" s="112">
        <f t="shared" si="18"/>
        <v>3190</v>
      </c>
      <c r="AA40" s="112">
        <f t="shared" si="19"/>
        <v>-1.0558117102420089E-2</v>
      </c>
      <c r="AB40" s="112">
        <f t="shared" si="20"/>
        <v>-6.9940651972977205E-3</v>
      </c>
      <c r="AC40" s="112">
        <f t="shared" si="21"/>
        <v>-23834.956097000002</v>
      </c>
      <c r="AD40" s="112">
        <f t="shared" si="22"/>
        <v>-5.5388828972977207E-3</v>
      </c>
      <c r="AE40" s="112">
        <f t="shared" si="23"/>
        <v>3.0679223749977196E-6</v>
      </c>
      <c r="AF40" s="112">
        <f t="shared" si="24"/>
        <v>-23834.956097000002</v>
      </c>
      <c r="AG40" s="139"/>
      <c r="AH40" s="112">
        <f t="shared" si="25"/>
        <v>-9.1029348024200887E-3</v>
      </c>
      <c r="AI40" s="112">
        <f t="shared" si="26"/>
        <v>0.79577968332435822</v>
      </c>
      <c r="AJ40" s="112">
        <f t="shared" si="27"/>
        <v>-0.92949748578563396</v>
      </c>
      <c r="AK40" s="112">
        <f t="shared" si="28"/>
        <v>-0.176618408601427</v>
      </c>
      <c r="AL40" s="112">
        <f t="shared" si="29"/>
        <v>-2.4285446172274101</v>
      </c>
      <c r="AM40" s="112">
        <f t="shared" si="30"/>
        <v>-2.684999374814943</v>
      </c>
      <c r="AN40" s="112">
        <f t="shared" si="34"/>
        <v>-2.2283578980437033</v>
      </c>
      <c r="AO40" s="112">
        <f t="shared" si="34"/>
        <v>-2.2283535307182398</v>
      </c>
      <c r="AP40" s="112">
        <f t="shared" si="34"/>
        <v>-2.2283799956938339</v>
      </c>
      <c r="AQ40" s="112">
        <f t="shared" si="34"/>
        <v>-2.2282196101949943</v>
      </c>
      <c r="AR40" s="112">
        <f t="shared" si="34"/>
        <v>-2.2291910831268442</v>
      </c>
      <c r="AS40" s="112">
        <f t="shared" si="34"/>
        <v>-2.2232878996254506</v>
      </c>
      <c r="AT40" s="112">
        <f t="shared" si="34"/>
        <v>-2.2584934734230528</v>
      </c>
      <c r="AU40" s="112">
        <f t="shared" si="32"/>
        <v>-2.0146562480935706</v>
      </c>
      <c r="AV40" s="112"/>
      <c r="AW40" s="112">
        <v>9500</v>
      </c>
      <c r="AX40" s="112">
        <f t="shared" si="36"/>
        <v>-8.7481088125357653E-3</v>
      </c>
      <c r="AY40" s="112">
        <f t="shared" si="37"/>
        <v>-1.2905750000000001E-2</v>
      </c>
      <c r="AZ40" s="112">
        <f t="shared" si="38"/>
        <v>4.1576411874642344E-3</v>
      </c>
      <c r="BA40" s="112">
        <f t="shared" si="39"/>
        <v>1.2698152776879772</v>
      </c>
      <c r="BB40" s="112">
        <f t="shared" si="40"/>
        <v>0.428658277089701</v>
      </c>
      <c r="BC40" s="112">
        <f t="shared" si="41"/>
        <v>-3.699283003950736E-2</v>
      </c>
      <c r="BD40" s="112">
        <f t="shared" si="42"/>
        <v>-1.8498524623391892E-2</v>
      </c>
      <c r="BE40" s="112">
        <f t="shared" si="35"/>
        <v>-2.8047760166234927E-2</v>
      </c>
      <c r="BF40" s="112">
        <f t="shared" si="35"/>
        <v>-2.8045623093060131E-2</v>
      </c>
      <c r="BG40" s="112">
        <f t="shared" si="35"/>
        <v>-2.8037704894253418E-2</v>
      </c>
      <c r="BH40" s="112">
        <f t="shared" si="35"/>
        <v>-2.8008366713261169E-2</v>
      </c>
      <c r="BI40" s="112">
        <f t="shared" si="35"/>
        <v>-2.7899664314878753E-2</v>
      </c>
      <c r="BJ40" s="112">
        <f t="shared" si="35"/>
        <v>-2.7496908350349993E-2</v>
      </c>
      <c r="BK40" s="112">
        <f t="shared" si="35"/>
        <v>-2.6004685565129613E-2</v>
      </c>
      <c r="BL40" s="112">
        <f t="shared" si="43"/>
        <v>-2.0476434568689972E-2</v>
      </c>
      <c r="BM40" s="112"/>
      <c r="BN40" s="112"/>
      <c r="BO40" s="112"/>
      <c r="BP40" s="112"/>
    </row>
    <row r="41" spans="1:68" s="158" customFormat="1" ht="12.95" customHeight="1" x14ac:dyDescent="0.2">
      <c r="A41" s="140" t="s">
        <v>161</v>
      </c>
      <c r="B41" s="141" t="s">
        <v>81</v>
      </c>
      <c r="C41" s="143">
        <v>39611.351000000002</v>
      </c>
      <c r="D41" s="142" t="s">
        <v>125</v>
      </c>
      <c r="E41" s="112">
        <f t="shared" si="11"/>
        <v>4298.9960730534722</v>
      </c>
      <c r="F41" s="112">
        <f t="shared" si="12"/>
        <v>4299</v>
      </c>
      <c r="G41" s="200">
        <f t="shared" si="13"/>
        <v>-2.683699996850919E-3</v>
      </c>
      <c r="I41" s="158">
        <f t="shared" si="14"/>
        <v>-2.683699996850919E-3</v>
      </c>
      <c r="O41" s="218"/>
      <c r="P41" s="221">
        <f t="shared" si="15"/>
        <v>24592.851000000002</v>
      </c>
      <c r="Q41" s="184"/>
      <c r="R41" s="158">
        <f t="shared" si="16"/>
        <v>7.2022456730976225E-6</v>
      </c>
      <c r="S41" s="156">
        <v>0.1</v>
      </c>
      <c r="T41" s="158">
        <f t="shared" si="17"/>
        <v>7.2022456730976225E-7</v>
      </c>
      <c r="Y41" s="61"/>
      <c r="Z41" s="112">
        <f t="shared" si="18"/>
        <v>4299</v>
      </c>
      <c r="AA41" s="112">
        <f t="shared" si="19"/>
        <v>-1.1764994438869572E-2</v>
      </c>
      <c r="AB41" s="112">
        <f t="shared" si="20"/>
        <v>6.4384540990186524E-3</v>
      </c>
      <c r="AC41" s="112">
        <f t="shared" si="21"/>
        <v>-24592.853683699999</v>
      </c>
      <c r="AD41" s="112">
        <f t="shared" si="22"/>
        <v>9.0812944420186528E-3</v>
      </c>
      <c r="AE41" s="112">
        <f t="shared" si="23"/>
        <v>8.2469908742638877E-6</v>
      </c>
      <c r="AF41" s="112">
        <f t="shared" si="24"/>
        <v>-24592.853683699999</v>
      </c>
      <c r="AG41" s="139"/>
      <c r="AH41" s="112">
        <f t="shared" si="25"/>
        <v>-9.1221540958695713E-3</v>
      </c>
      <c r="AI41" s="112">
        <f t="shared" si="26"/>
        <v>0.84908033021646623</v>
      </c>
      <c r="AJ41" s="112">
        <f t="shared" si="27"/>
        <v>-0.99360726931310206</v>
      </c>
      <c r="AK41" s="112">
        <f t="shared" si="28"/>
        <v>-0.22388223080992636</v>
      </c>
      <c r="AL41" s="112">
        <f t="shared" si="29"/>
        <v>-2.1639294650843146</v>
      </c>
      <c r="AM41" s="112">
        <f t="shared" si="30"/>
        <v>-1.8800941381582446</v>
      </c>
      <c r="AN41" s="112">
        <f t="shared" ref="AN41:AT50" si="44">$AU41+$AB$7*SIN(AO41)</f>
        <v>-1.9180569260664839</v>
      </c>
      <c r="AO41" s="112">
        <f t="shared" si="44"/>
        <v>-1.9180568171976355</v>
      </c>
      <c r="AP41" s="112">
        <f t="shared" si="44"/>
        <v>-1.9180580020049334</v>
      </c>
      <c r="AQ41" s="112">
        <f t="shared" si="44"/>
        <v>-1.9180451076732314</v>
      </c>
      <c r="AR41" s="112">
        <f t="shared" si="44"/>
        <v>-1.9181854127930671</v>
      </c>
      <c r="AS41" s="112">
        <f t="shared" si="44"/>
        <v>-1.9166557963355264</v>
      </c>
      <c r="AT41" s="112">
        <f t="shared" si="44"/>
        <v>-1.9329973623765246</v>
      </c>
      <c r="AU41" s="112">
        <f t="shared" si="32"/>
        <v>-1.6641736152569471</v>
      </c>
      <c r="AV41" s="112"/>
      <c r="AW41" s="112">
        <v>9750</v>
      </c>
      <c r="AX41" s="112">
        <f t="shared" si="36"/>
        <v>-8.5715391205487095E-3</v>
      </c>
      <c r="AY41" s="112">
        <f t="shared" si="37"/>
        <v>-1.35939375E-2</v>
      </c>
      <c r="AZ41" s="112">
        <f t="shared" si="38"/>
        <v>5.0223983794512907E-3</v>
      </c>
      <c r="BA41" s="112">
        <f t="shared" si="39"/>
        <v>1.2684939335765706</v>
      </c>
      <c r="BB41" s="112">
        <f t="shared" si="40"/>
        <v>0.55275897153990583</v>
      </c>
      <c r="BC41" s="112">
        <f t="shared" si="41"/>
        <v>0.10567135130076016</v>
      </c>
      <c r="BD41" s="112">
        <f t="shared" si="42"/>
        <v>5.2884896122049621E-2</v>
      </c>
      <c r="BE41" s="112">
        <f t="shared" si="35"/>
        <v>8.0147255725587535E-2</v>
      </c>
      <c r="BF41" s="112">
        <f t="shared" si="35"/>
        <v>8.0141245086760973E-2</v>
      </c>
      <c r="BG41" s="112">
        <f t="shared" si="35"/>
        <v>8.0118911800722128E-2</v>
      </c>
      <c r="BH41" s="112">
        <f t="shared" si="35"/>
        <v>8.0035930012688911E-2</v>
      </c>
      <c r="BI41" s="112">
        <f t="shared" si="35"/>
        <v>7.972760685881769E-2</v>
      </c>
      <c r="BJ41" s="112">
        <f t="shared" si="35"/>
        <v>7.858208242716308E-2</v>
      </c>
      <c r="BK41" s="112">
        <f t="shared" si="35"/>
        <v>7.4326965998954234E-2</v>
      </c>
      <c r="BL41" s="112">
        <f t="shared" si="43"/>
        <v>5.8532274366527082E-2</v>
      </c>
      <c r="BM41" s="112"/>
      <c r="BN41" s="112"/>
      <c r="BO41" s="112"/>
      <c r="BP41" s="112"/>
    </row>
    <row r="42" spans="1:68" s="158" customFormat="1" ht="12.95" customHeight="1" x14ac:dyDescent="0.2">
      <c r="A42" s="140" t="s">
        <v>161</v>
      </c>
      <c r="B42" s="141" t="s">
        <v>81</v>
      </c>
      <c r="C42" s="143">
        <v>39913.438000000002</v>
      </c>
      <c r="D42" s="142" t="s">
        <v>125</v>
      </c>
      <c r="E42" s="112">
        <f t="shared" si="11"/>
        <v>4741.0274093171256</v>
      </c>
      <c r="F42" s="112">
        <f t="shared" si="12"/>
        <v>4741</v>
      </c>
      <c r="G42" s="200">
        <f t="shared" si="13"/>
        <v>1.8731700001808349E-2</v>
      </c>
      <c r="I42" s="158">
        <f t="shared" si="14"/>
        <v>1.8731700001808349E-2</v>
      </c>
      <c r="O42" s="218"/>
      <c r="P42" s="221">
        <f t="shared" si="15"/>
        <v>24894.938000000002</v>
      </c>
      <c r="Q42" s="184"/>
      <c r="R42" s="158">
        <f t="shared" si="16"/>
        <v>3.5087658495774692E-4</v>
      </c>
      <c r="S42" s="156">
        <v>0.1</v>
      </c>
      <c r="T42" s="158">
        <f t="shared" si="17"/>
        <v>3.5087658495774691E-5</v>
      </c>
      <c r="Y42" s="61"/>
      <c r="Z42" s="112">
        <f t="shared" si="18"/>
        <v>4741</v>
      </c>
      <c r="AA42" s="112">
        <f t="shared" si="19"/>
        <v>-1.2082800434704069E-2</v>
      </c>
      <c r="AB42" s="112">
        <f t="shared" si="20"/>
        <v>2.760027785351242E-2</v>
      </c>
      <c r="AC42" s="112">
        <f t="shared" si="21"/>
        <v>-24894.9192683</v>
      </c>
      <c r="AD42" s="112">
        <f t="shared" si="22"/>
        <v>3.0814500436512418E-2</v>
      </c>
      <c r="AE42" s="112">
        <f t="shared" si="23"/>
        <v>9.4953343715182398E-5</v>
      </c>
      <c r="AF42" s="112">
        <f t="shared" si="24"/>
        <v>-24894.9192683</v>
      </c>
      <c r="AG42" s="139"/>
      <c r="AH42" s="112">
        <f t="shared" si="25"/>
        <v>-8.8685778517040691E-3</v>
      </c>
      <c r="AI42" s="112">
        <f t="shared" si="26"/>
        <v>0.87609348389529895</v>
      </c>
      <c r="AJ42" s="112">
        <f t="shared" si="27"/>
        <v>-0.99999478807794262</v>
      </c>
      <c r="AK42" s="112">
        <f t="shared" si="28"/>
        <v>-0.23988992322895822</v>
      </c>
      <c r="AL42" s="112">
        <f t="shared" si="29"/>
        <v>-2.0475677275367938</v>
      </c>
      <c r="AM42" s="112">
        <f t="shared" si="30"/>
        <v>-1.6420302728962264</v>
      </c>
      <c r="AN42" s="112">
        <f t="shared" si="44"/>
        <v>-1.7881344394615208</v>
      </c>
      <c r="AO42" s="112">
        <f t="shared" si="44"/>
        <v>-1.7881344351146624</v>
      </c>
      <c r="AP42" s="112">
        <f t="shared" si="44"/>
        <v>-1.7881345097767682</v>
      </c>
      <c r="AQ42" s="112">
        <f t="shared" si="44"/>
        <v>-1.7881332273689778</v>
      </c>
      <c r="AR42" s="112">
        <f t="shared" si="44"/>
        <v>-1.7881552531674987</v>
      </c>
      <c r="AS42" s="112">
        <f t="shared" si="44"/>
        <v>-1.7877766467668161</v>
      </c>
      <c r="AT42" s="112">
        <f t="shared" si="44"/>
        <v>-1.7941967450636789</v>
      </c>
      <c r="AU42" s="112">
        <f t="shared" si="32"/>
        <v>-1.5244862178594834</v>
      </c>
      <c r="AV42" s="112"/>
      <c r="AW42" s="112">
        <v>10000</v>
      </c>
      <c r="AX42" s="112">
        <f t="shared" si="36"/>
        <v>-8.4740364180054158E-3</v>
      </c>
      <c r="AY42" s="112">
        <f t="shared" si="37"/>
        <v>-1.43E-2</v>
      </c>
      <c r="AZ42" s="112">
        <f t="shared" si="38"/>
        <v>5.8259635819945836E-3</v>
      </c>
      <c r="BA42" s="112">
        <f t="shared" si="39"/>
        <v>1.2617771225918144</v>
      </c>
      <c r="BB42" s="112">
        <f t="shared" si="40"/>
        <v>0.66495279682368369</v>
      </c>
      <c r="BC42" s="112">
        <f t="shared" si="41"/>
        <v>0.2474306161964579</v>
      </c>
      <c r="BD42" s="112">
        <f t="shared" si="42"/>
        <v>0.12435037030701386</v>
      </c>
      <c r="BE42" s="112">
        <f t="shared" ref="BE42:BK51" si="45">$BL42+$AB$7*SIN(BF42)</f>
        <v>0.18799871460143924</v>
      </c>
      <c r="BF42" s="112">
        <f t="shared" si="45"/>
        <v>0.18798572468505725</v>
      </c>
      <c r="BG42" s="112">
        <f t="shared" si="45"/>
        <v>0.18793675132726398</v>
      </c>
      <c r="BH42" s="112">
        <f t="shared" si="45"/>
        <v>0.18775212069224628</v>
      </c>
      <c r="BI42" s="112">
        <f t="shared" si="45"/>
        <v>0.18705611731463265</v>
      </c>
      <c r="BJ42" s="112">
        <f t="shared" si="45"/>
        <v>0.18443320965315635</v>
      </c>
      <c r="BK42" s="112">
        <f t="shared" si="45"/>
        <v>0.17456007243666327</v>
      </c>
      <c r="BL42" s="112">
        <f t="shared" si="43"/>
        <v>0.13754098330174425</v>
      </c>
      <c r="BM42" s="112"/>
      <c r="BN42" s="112"/>
      <c r="BO42" s="112"/>
      <c r="BP42" s="112"/>
    </row>
    <row r="43" spans="1:68" s="158" customFormat="1" ht="12.95" customHeight="1" x14ac:dyDescent="0.2">
      <c r="A43" s="140" t="s">
        <v>161</v>
      </c>
      <c r="B43" s="141" t="s">
        <v>81</v>
      </c>
      <c r="C43" s="143">
        <v>39915.453000000001</v>
      </c>
      <c r="D43" s="142" t="s">
        <v>125</v>
      </c>
      <c r="E43" s="112">
        <f t="shared" si="11"/>
        <v>4743.9758749663297</v>
      </c>
      <c r="F43" s="112">
        <f t="shared" si="12"/>
        <v>4744</v>
      </c>
      <c r="G43" s="200">
        <f t="shared" si="13"/>
        <v>-1.6487199995026458E-2</v>
      </c>
      <c r="I43" s="158">
        <f t="shared" si="14"/>
        <v>-1.6487199995026458E-2</v>
      </c>
      <c r="O43" s="218"/>
      <c r="P43" s="221">
        <f t="shared" si="15"/>
        <v>24896.953000000001</v>
      </c>
      <c r="Q43" s="184"/>
      <c r="R43" s="158">
        <f t="shared" si="16"/>
        <v>2.7182776367600046E-4</v>
      </c>
      <c r="S43" s="156">
        <v>0.1</v>
      </c>
      <c r="T43" s="158">
        <f t="shared" si="17"/>
        <v>2.7182776367600049E-5</v>
      </c>
      <c r="Y43" s="61"/>
      <c r="Z43" s="112">
        <f t="shared" si="18"/>
        <v>4744</v>
      </c>
      <c r="AA43" s="112">
        <f t="shared" si="19"/>
        <v>-1.2084595209183684E-2</v>
      </c>
      <c r="AB43" s="112">
        <f t="shared" si="20"/>
        <v>-7.6208964338427745E-3</v>
      </c>
      <c r="AC43" s="112">
        <f t="shared" si="21"/>
        <v>-24896.969487199996</v>
      </c>
      <c r="AD43" s="112">
        <f t="shared" si="22"/>
        <v>-4.4026047858427737E-3</v>
      </c>
      <c r="AE43" s="112">
        <f t="shared" si="23"/>
        <v>1.9382928900325697E-6</v>
      </c>
      <c r="AF43" s="112">
        <f t="shared" si="24"/>
        <v>-24896.969487199996</v>
      </c>
      <c r="AG43" s="139"/>
      <c r="AH43" s="112">
        <f t="shared" si="25"/>
        <v>-8.8663035611836836E-3</v>
      </c>
      <c r="AI43" s="112">
        <f t="shared" si="26"/>
        <v>0.87628912838112372</v>
      </c>
      <c r="AJ43" s="112">
        <f t="shared" si="27"/>
        <v>-0.99999182309546908</v>
      </c>
      <c r="AK43" s="112">
        <f t="shared" si="28"/>
        <v>-0.23999087533341329</v>
      </c>
      <c r="AL43" s="112">
        <f t="shared" si="29"/>
        <v>-2.0467523397339429</v>
      </c>
      <c r="AM43" s="112">
        <f t="shared" si="30"/>
        <v>-1.640524336901992</v>
      </c>
      <c r="AN43" s="112">
        <f t="shared" si="44"/>
        <v>-1.787238397048807</v>
      </c>
      <c r="AO43" s="112">
        <f t="shared" si="44"/>
        <v>-1.7872383928356941</v>
      </c>
      <c r="AP43" s="112">
        <f t="shared" si="44"/>
        <v>-1.7872384654954305</v>
      </c>
      <c r="AQ43" s="112">
        <f t="shared" si="44"/>
        <v>-1.7872372123955185</v>
      </c>
      <c r="AR43" s="112">
        <f t="shared" si="44"/>
        <v>-1.7872588225303976</v>
      </c>
      <c r="AS43" s="112">
        <f t="shared" si="44"/>
        <v>-1.7868858504076064</v>
      </c>
      <c r="AT43" s="112">
        <f t="shared" si="44"/>
        <v>-1.7932366687312535</v>
      </c>
      <c r="AU43" s="112">
        <f t="shared" si="32"/>
        <v>-1.5235381133522607</v>
      </c>
      <c r="AV43" s="112"/>
      <c r="AW43" s="112">
        <v>10250</v>
      </c>
      <c r="AX43" s="112">
        <f t="shared" si="36"/>
        <v>-8.4672306213743088E-3</v>
      </c>
      <c r="AY43" s="112">
        <f t="shared" si="37"/>
        <v>-1.5023937499999999E-2</v>
      </c>
      <c r="AZ43" s="112">
        <f t="shared" si="38"/>
        <v>6.5567068786256911E-3</v>
      </c>
      <c r="BA43" s="112">
        <f t="shared" si="39"/>
        <v>1.2500199284194218</v>
      </c>
      <c r="BB43" s="112">
        <f t="shared" si="40"/>
        <v>0.76246940681125863</v>
      </c>
      <c r="BC43" s="112">
        <f t="shared" si="41"/>
        <v>0.38712113982870144</v>
      </c>
      <c r="BD43" s="112">
        <f t="shared" si="42"/>
        <v>0.19601464768651011</v>
      </c>
      <c r="BE43" s="112">
        <f t="shared" si="45"/>
        <v>0.29506055729900038</v>
      </c>
      <c r="BF43" s="112">
        <f t="shared" si="45"/>
        <v>0.29504298888396702</v>
      </c>
      <c r="BG43" s="112">
        <f t="shared" si="45"/>
        <v>0.29497498278465661</v>
      </c>
      <c r="BH43" s="112">
        <f t="shared" si="45"/>
        <v>0.29471174919959664</v>
      </c>
      <c r="BI43" s="112">
        <f t="shared" si="45"/>
        <v>0.29369303981475303</v>
      </c>
      <c r="BJ43" s="112">
        <f t="shared" si="45"/>
        <v>0.28975359687385838</v>
      </c>
      <c r="BK43" s="112">
        <f t="shared" si="45"/>
        <v>0.27456221198359754</v>
      </c>
      <c r="BL43" s="112">
        <f t="shared" si="43"/>
        <v>0.21654969223696136</v>
      </c>
      <c r="BM43" s="112"/>
      <c r="BN43" s="112"/>
      <c r="BO43" s="112"/>
      <c r="BP43" s="112"/>
    </row>
    <row r="44" spans="1:68" s="158" customFormat="1" ht="12.95" customHeight="1" x14ac:dyDescent="0.2">
      <c r="A44" s="140" t="s">
        <v>161</v>
      </c>
      <c r="B44" s="141" t="s">
        <v>81</v>
      </c>
      <c r="C44" s="143">
        <v>39967.398000000001</v>
      </c>
      <c r="D44" s="142" t="s">
        <v>125</v>
      </c>
      <c r="E44" s="112">
        <f t="shared" si="11"/>
        <v>4819.9848318635659</v>
      </c>
      <c r="F44" s="112">
        <f t="shared" si="12"/>
        <v>4820</v>
      </c>
      <c r="G44" s="200">
        <f t="shared" si="13"/>
        <v>-1.0366000002250075E-2</v>
      </c>
      <c r="I44" s="158">
        <f t="shared" si="14"/>
        <v>-1.0366000002250075E-2</v>
      </c>
      <c r="O44" s="218"/>
      <c r="P44" s="221">
        <f t="shared" si="15"/>
        <v>24948.898000000001</v>
      </c>
      <c r="Q44" s="184"/>
      <c r="R44" s="158">
        <f t="shared" si="16"/>
        <v>1.0745395604664856E-4</v>
      </c>
      <c r="S44" s="156">
        <v>0.1</v>
      </c>
      <c r="T44" s="158">
        <f t="shared" si="17"/>
        <v>1.0745395604664858E-5</v>
      </c>
      <c r="Y44" s="61"/>
      <c r="Z44" s="112">
        <f t="shared" si="18"/>
        <v>4820</v>
      </c>
      <c r="AA44" s="112">
        <f t="shared" si="19"/>
        <v>-1.212836754000746E-2</v>
      </c>
      <c r="AB44" s="112">
        <f t="shared" si="20"/>
        <v>-1.5598656622426155E-3</v>
      </c>
      <c r="AC44" s="112">
        <f t="shared" si="21"/>
        <v>-24948.908366000003</v>
      </c>
      <c r="AD44" s="112">
        <f t="shared" si="22"/>
        <v>1.7623675377573846E-3</v>
      </c>
      <c r="AE44" s="112">
        <f t="shared" si="23"/>
        <v>3.1059393381410264E-7</v>
      </c>
      <c r="AF44" s="112">
        <f t="shared" si="24"/>
        <v>-24948.908366000003</v>
      </c>
      <c r="AG44" s="139"/>
      <c r="AH44" s="112">
        <f t="shared" si="25"/>
        <v>-8.8061343400074599E-3</v>
      </c>
      <c r="AI44" s="112">
        <f t="shared" si="26"/>
        <v>0.88130226975139681</v>
      </c>
      <c r="AJ44" s="112">
        <f t="shared" si="27"/>
        <v>-0.99969192305550958</v>
      </c>
      <c r="AK44" s="112">
        <f t="shared" si="28"/>
        <v>-0.24250948194623201</v>
      </c>
      <c r="AL44" s="112">
        <f t="shared" si="29"/>
        <v>-2.0259732422018266</v>
      </c>
      <c r="AM44" s="112">
        <f t="shared" si="30"/>
        <v>-1.6028145667920044</v>
      </c>
      <c r="AN44" s="112">
        <f t="shared" si="44"/>
        <v>-1.7644714193367805</v>
      </c>
      <c r="AO44" s="112">
        <f t="shared" si="44"/>
        <v>-1.7644714175792964</v>
      </c>
      <c r="AP44" s="112">
        <f t="shared" si="44"/>
        <v>-1.7644714513991953</v>
      </c>
      <c r="AQ44" s="112">
        <f t="shared" si="44"/>
        <v>-1.764470800589689</v>
      </c>
      <c r="AR44" s="112">
        <f t="shared" si="44"/>
        <v>-1.7644833239918452</v>
      </c>
      <c r="AS44" s="112">
        <f t="shared" si="44"/>
        <v>-1.7642421980533249</v>
      </c>
      <c r="AT44" s="112">
        <f t="shared" si="44"/>
        <v>-1.7688339033808675</v>
      </c>
      <c r="AU44" s="112">
        <f t="shared" si="32"/>
        <v>-1.4995194658359547</v>
      </c>
      <c r="AV44" s="112"/>
      <c r="AW44" s="112">
        <v>10500</v>
      </c>
      <c r="AX44" s="112">
        <f t="shared" si="36"/>
        <v>-8.5602600715697832E-3</v>
      </c>
      <c r="AY44" s="112">
        <f t="shared" si="37"/>
        <v>-1.5765749999999999E-2</v>
      </c>
      <c r="AZ44" s="112">
        <f t="shared" si="38"/>
        <v>7.2054899284302153E-3</v>
      </c>
      <c r="BA44" s="112">
        <f t="shared" si="39"/>
        <v>1.2338119323653056</v>
      </c>
      <c r="BB44" s="112">
        <f t="shared" si="40"/>
        <v>0.84346935234198728</v>
      </c>
      <c r="BC44" s="112">
        <f t="shared" si="41"/>
        <v>0.52370933283905241</v>
      </c>
      <c r="BD44" s="112">
        <f t="shared" si="42"/>
        <v>0.26800844075551566</v>
      </c>
      <c r="BE44" s="112">
        <f t="shared" si="45"/>
        <v>0.40092708720487036</v>
      </c>
      <c r="BF44" s="112">
        <f t="shared" si="45"/>
        <v>0.40090787799385141</v>
      </c>
      <c r="BG44" s="112">
        <f t="shared" si="45"/>
        <v>0.40083060687982897</v>
      </c>
      <c r="BH44" s="112">
        <f t="shared" si="45"/>
        <v>0.40051980107896823</v>
      </c>
      <c r="BI44" s="112">
        <f t="shared" si="45"/>
        <v>0.39927006674857768</v>
      </c>
      <c r="BJ44" s="112">
        <f t="shared" si="45"/>
        <v>0.39425156689497609</v>
      </c>
      <c r="BK44" s="112">
        <f t="shared" si="45"/>
        <v>0.37420240390769721</v>
      </c>
      <c r="BL44" s="112">
        <f t="shared" si="43"/>
        <v>0.29555840117217846</v>
      </c>
      <c r="BM44" s="112"/>
      <c r="BN44" s="112"/>
      <c r="BO44" s="112"/>
      <c r="BP44" s="112"/>
    </row>
    <row r="45" spans="1:68" s="158" customFormat="1" ht="12.95" customHeight="1" x14ac:dyDescent="0.2">
      <c r="A45" s="11" t="s">
        <v>73</v>
      </c>
      <c r="B45" s="9"/>
      <c r="C45" s="54">
        <v>41392.315999999999</v>
      </c>
      <c r="D45" s="17">
        <v>5.0000000000000001E-3</v>
      </c>
      <c r="E45" s="112">
        <f t="shared" si="11"/>
        <v>6905.0080457262384</v>
      </c>
      <c r="F45" s="112">
        <f t="shared" si="12"/>
        <v>6905</v>
      </c>
      <c r="G45" s="200">
        <f t="shared" si="13"/>
        <v>5.4985000024316832E-3</v>
      </c>
      <c r="I45" s="158">
        <f t="shared" si="14"/>
        <v>5.4985000024316832E-3</v>
      </c>
      <c r="O45" s="218"/>
      <c r="P45" s="221">
        <f t="shared" si="15"/>
        <v>26373.815999999999</v>
      </c>
      <c r="Q45" s="184"/>
      <c r="R45" s="158">
        <f t="shared" si="16"/>
        <v>3.0233502276741222E-5</v>
      </c>
      <c r="S45" s="156">
        <v>0.1</v>
      </c>
      <c r="T45" s="158">
        <f t="shared" si="17"/>
        <v>3.0233502276741223E-6</v>
      </c>
      <c r="Y45" s="61"/>
      <c r="Z45" s="112">
        <f t="shared" si="18"/>
        <v>6905</v>
      </c>
      <c r="AA45" s="112">
        <f t="shared" si="19"/>
        <v>-1.1894857951442874E-2</v>
      </c>
      <c r="AB45" s="112">
        <f t="shared" si="20"/>
        <v>1.0575257378874558E-2</v>
      </c>
      <c r="AC45" s="112">
        <f t="shared" si="21"/>
        <v>-26373.810501499996</v>
      </c>
      <c r="AD45" s="112">
        <f t="shared" si="22"/>
        <v>1.7393357953874557E-2</v>
      </c>
      <c r="AE45" s="112">
        <f t="shared" si="23"/>
        <v>3.025289009116113E-5</v>
      </c>
      <c r="AF45" s="112">
        <f t="shared" si="24"/>
        <v>-26373.810501499996</v>
      </c>
      <c r="AG45" s="139"/>
      <c r="AH45" s="112">
        <f t="shared" si="25"/>
        <v>-5.0767573764428746E-3</v>
      </c>
      <c r="AI45" s="112">
        <f t="shared" si="26"/>
        <v>1.062711709838116</v>
      </c>
      <c r="AJ45" s="112">
        <f t="shared" si="27"/>
        <v>-0.75548232847074515</v>
      </c>
      <c r="AK45" s="112">
        <f t="shared" si="28"/>
        <v>-0.26261614849277631</v>
      </c>
      <c r="AL45" s="112">
        <f t="shared" si="29"/>
        <v>-1.3363899967252169</v>
      </c>
      <c r="AM45" s="112">
        <f t="shared" si="30"/>
        <v>-0.7893204258442077</v>
      </c>
      <c r="AN45" s="112">
        <f t="shared" si="44"/>
        <v>-1.0785276727270869</v>
      </c>
      <c r="AO45" s="112">
        <f t="shared" si="44"/>
        <v>-1.0785265441169232</v>
      </c>
      <c r="AP45" s="112">
        <f t="shared" si="44"/>
        <v>-1.0785176999335946</v>
      </c>
      <c r="AQ45" s="112">
        <f t="shared" si="44"/>
        <v>-1.0784483988736331</v>
      </c>
      <c r="AR45" s="112">
        <f t="shared" si="44"/>
        <v>-1.077905680733886</v>
      </c>
      <c r="AS45" s="112">
        <f t="shared" si="44"/>
        <v>-1.0736742888590594</v>
      </c>
      <c r="AT45" s="112">
        <f t="shared" si="44"/>
        <v>-1.0417461972279103</v>
      </c>
      <c r="AU45" s="112">
        <f t="shared" si="32"/>
        <v>-0.84058683331624384</v>
      </c>
      <c r="AV45" s="112"/>
      <c r="AW45" s="112">
        <v>10750</v>
      </c>
      <c r="AX45" s="112">
        <f t="shared" si="36"/>
        <v>-8.7595192381239896E-3</v>
      </c>
      <c r="AY45" s="112">
        <f t="shared" si="37"/>
        <v>-1.65254375E-2</v>
      </c>
      <c r="AZ45" s="112">
        <f t="shared" si="38"/>
        <v>7.7659182618760097E-3</v>
      </c>
      <c r="BA45" s="112">
        <f t="shared" si="39"/>
        <v>1.2139018703052205</v>
      </c>
      <c r="BB45" s="112">
        <f t="shared" si="40"/>
        <v>0.90710025504186509</v>
      </c>
      <c r="BC45" s="112">
        <f t="shared" si="41"/>
        <v>0.65634293939150457</v>
      </c>
      <c r="BD45" s="112">
        <f t="shared" si="42"/>
        <v>0.340483084571999</v>
      </c>
      <c r="BE45" s="112">
        <f t="shared" si="45"/>
        <v>0.50524987266646126</v>
      </c>
      <c r="BF45" s="112">
        <f t="shared" si="45"/>
        <v>0.50523173021378709</v>
      </c>
      <c r="BG45" s="112">
        <f t="shared" si="45"/>
        <v>0.50515494386451187</v>
      </c>
      <c r="BH45" s="112">
        <f t="shared" si="45"/>
        <v>0.50482998842838689</v>
      </c>
      <c r="BI45" s="112">
        <f t="shared" si="45"/>
        <v>0.50345544070624304</v>
      </c>
      <c r="BJ45" s="112">
        <f t="shared" si="45"/>
        <v>0.49765260580206905</v>
      </c>
      <c r="BK45" s="112">
        <f t="shared" si="45"/>
        <v>0.47335192571499057</v>
      </c>
      <c r="BL45" s="112">
        <f t="shared" si="43"/>
        <v>0.37456711010739563</v>
      </c>
      <c r="BM45" s="112"/>
      <c r="BN45" s="112"/>
      <c r="BO45" s="112"/>
      <c r="BP45" s="112"/>
    </row>
    <row r="46" spans="1:68" s="158" customFormat="1" ht="12.95" customHeight="1" x14ac:dyDescent="0.2">
      <c r="A46" s="140" t="s">
        <v>206</v>
      </c>
      <c r="B46" s="141" t="s">
        <v>81</v>
      </c>
      <c r="C46" s="143">
        <v>42494.64</v>
      </c>
      <c r="D46" s="142" t="s">
        <v>125</v>
      </c>
      <c r="E46" s="112">
        <f t="shared" si="11"/>
        <v>8517.9928835891624</v>
      </c>
      <c r="F46" s="112">
        <f t="shared" si="12"/>
        <v>8518</v>
      </c>
      <c r="G46" s="200">
        <f t="shared" si="13"/>
        <v>-4.8633999977027997E-3</v>
      </c>
      <c r="I46" s="158">
        <f t="shared" si="14"/>
        <v>-4.8633999977027997E-3</v>
      </c>
      <c r="O46" s="218"/>
      <c r="P46" s="221">
        <f t="shared" si="15"/>
        <v>27476.14</v>
      </c>
      <c r="Q46" s="184"/>
      <c r="R46" s="158">
        <f t="shared" si="16"/>
        <v>2.3652659537655592E-5</v>
      </c>
      <c r="S46" s="156">
        <v>0.1</v>
      </c>
      <c r="T46" s="158">
        <f t="shared" si="17"/>
        <v>2.3652659537655595E-6</v>
      </c>
      <c r="Y46" s="61"/>
      <c r="Z46" s="112">
        <f t="shared" si="18"/>
        <v>8518</v>
      </c>
      <c r="AA46" s="112">
        <f t="shared" si="19"/>
        <v>-9.9332717183991132E-3</v>
      </c>
      <c r="AB46" s="112">
        <f t="shared" si="20"/>
        <v>-5.3056826113036856E-3</v>
      </c>
      <c r="AC46" s="112">
        <f t="shared" si="21"/>
        <v>-27476.144863399997</v>
      </c>
      <c r="AD46" s="112">
        <f t="shared" si="22"/>
        <v>5.0698717206963135E-3</v>
      </c>
      <c r="AE46" s="112">
        <f t="shared" si="23"/>
        <v>2.5703599264316197E-6</v>
      </c>
      <c r="AF46" s="112">
        <f t="shared" si="24"/>
        <v>-27476.144863399997</v>
      </c>
      <c r="AG46" s="139"/>
      <c r="AH46" s="112">
        <f t="shared" si="25"/>
        <v>4.4228261360088544E-4</v>
      </c>
      <c r="AI46" s="112">
        <f t="shared" si="26"/>
        <v>1.2253345558456248</v>
      </c>
      <c r="AJ46" s="112">
        <f t="shared" si="27"/>
        <v>-0.10325576543378374</v>
      </c>
      <c r="AK46" s="112">
        <f t="shared" si="28"/>
        <v>-0.14874252230567761</v>
      </c>
      <c r="AL46" s="112">
        <f t="shared" si="29"/>
        <v>-0.58344013261170502</v>
      </c>
      <c r="AM46" s="112">
        <f t="shared" si="30"/>
        <v>-0.30028698896596762</v>
      </c>
      <c r="AN46" s="112">
        <f t="shared" si="44"/>
        <v>-0.44769896654849484</v>
      </c>
      <c r="AO46" s="112">
        <f t="shared" si="44"/>
        <v>-0.44767993708692094</v>
      </c>
      <c r="AP46" s="112">
        <f t="shared" si="44"/>
        <v>-0.44760175430882576</v>
      </c>
      <c r="AQ46" s="112">
        <f t="shared" si="44"/>
        <v>-0.4472805701853319</v>
      </c>
      <c r="AR46" s="112">
        <f t="shared" si="44"/>
        <v>-0.4459616262577859</v>
      </c>
      <c r="AS46" s="112">
        <f t="shared" si="44"/>
        <v>-0.44055405046741614</v>
      </c>
      <c r="AT46" s="112">
        <f t="shared" si="44"/>
        <v>-0.4185243602526505</v>
      </c>
      <c r="AU46" s="112">
        <f t="shared" si="32"/>
        <v>-0.3308226432662229</v>
      </c>
      <c r="AV46" s="112"/>
      <c r="AW46" s="112">
        <v>11000</v>
      </c>
      <c r="AX46" s="112">
        <f t="shared" si="36"/>
        <v>-9.0686646278264477E-3</v>
      </c>
      <c r="AY46" s="112">
        <f t="shared" si="37"/>
        <v>-1.7302999999999999E-2</v>
      </c>
      <c r="AZ46" s="112">
        <f t="shared" si="38"/>
        <v>8.2343353721735513E-3</v>
      </c>
      <c r="BA46" s="112">
        <f t="shared" si="39"/>
        <v>1.1911136057832536</v>
      </c>
      <c r="BB46" s="112">
        <f t="shared" si="40"/>
        <v>0.95341991205349774</v>
      </c>
      <c r="BC46" s="112">
        <f t="shared" si="41"/>
        <v>0.78437744505505291</v>
      </c>
      <c r="BD46" s="112">
        <f t="shared" si="42"/>
        <v>0.41361576573240999</v>
      </c>
      <c r="BE46" s="112">
        <f t="shared" si="45"/>
        <v>0.60774787093052285</v>
      </c>
      <c r="BF46" s="112">
        <f t="shared" si="45"/>
        <v>0.60773269792645346</v>
      </c>
      <c r="BG46" s="112">
        <f t="shared" si="45"/>
        <v>0.60766424633816096</v>
      </c>
      <c r="BH46" s="112">
        <f t="shared" si="45"/>
        <v>0.60735547389974087</v>
      </c>
      <c r="BI46" s="112">
        <f t="shared" si="45"/>
        <v>0.60596348094945851</v>
      </c>
      <c r="BJ46" s="112">
        <f t="shared" si="45"/>
        <v>0.5997047249916192</v>
      </c>
      <c r="BK46" s="112">
        <f t="shared" si="45"/>
        <v>0.57188511626590199</v>
      </c>
      <c r="BL46" s="112">
        <f t="shared" si="43"/>
        <v>0.45357581904261274</v>
      </c>
      <c r="BM46" s="112"/>
      <c r="BN46" s="112"/>
      <c r="BO46" s="112"/>
      <c r="BP46" s="112"/>
    </row>
    <row r="47" spans="1:68" s="158" customFormat="1" ht="12.95" customHeight="1" x14ac:dyDescent="0.2">
      <c r="A47" s="144" t="s">
        <v>49</v>
      </c>
      <c r="C47" s="222">
        <v>42507.624000000003</v>
      </c>
      <c r="D47" s="157"/>
      <c r="E47" s="112">
        <f t="shared" si="11"/>
        <v>8536.9918304821076</v>
      </c>
      <c r="F47" s="112">
        <f t="shared" si="12"/>
        <v>8537</v>
      </c>
      <c r="G47" s="200">
        <f t="shared" si="13"/>
        <v>-5.5830999990575947E-3</v>
      </c>
      <c r="I47" s="158">
        <f t="shared" si="14"/>
        <v>-5.5830999990575947E-3</v>
      </c>
      <c r="O47" s="218"/>
      <c r="P47" s="221">
        <f t="shared" si="15"/>
        <v>27489.124000000003</v>
      </c>
      <c r="Q47" s="184"/>
      <c r="R47" s="158">
        <f t="shared" si="16"/>
        <v>3.1171005599476913E-5</v>
      </c>
      <c r="S47" s="156">
        <v>0.1</v>
      </c>
      <c r="T47" s="158">
        <f t="shared" si="17"/>
        <v>3.1171005599476916E-6</v>
      </c>
      <c r="Y47" s="61"/>
      <c r="Z47" s="112">
        <f t="shared" si="18"/>
        <v>8537</v>
      </c>
      <c r="AA47" s="112">
        <f t="shared" si="19"/>
        <v>-9.9064634751339451E-3</v>
      </c>
      <c r="AB47" s="112">
        <f t="shared" si="20"/>
        <v>-6.0985292909236507E-3</v>
      </c>
      <c r="AC47" s="112">
        <f t="shared" si="21"/>
        <v>-27489.129583100002</v>
      </c>
      <c r="AD47" s="112">
        <f t="shared" si="22"/>
        <v>4.3233634760763504E-3</v>
      </c>
      <c r="AE47" s="112">
        <f t="shared" si="23"/>
        <v>1.8691471746270986E-6</v>
      </c>
      <c r="AF47" s="112">
        <f t="shared" si="24"/>
        <v>-27489.129583100002</v>
      </c>
      <c r="AG47" s="139"/>
      <c r="AH47" s="112">
        <f t="shared" si="25"/>
        <v>5.1542929186605593E-4</v>
      </c>
      <c r="AI47" s="112">
        <f t="shared" si="26"/>
        <v>1.2268271060518279</v>
      </c>
      <c r="AJ47" s="112">
        <f t="shared" si="27"/>
        <v>-9.3192627380082896E-2</v>
      </c>
      <c r="AK47" s="112">
        <f t="shared" si="28"/>
        <v>-0.14645635513747035</v>
      </c>
      <c r="AL47" s="112">
        <f t="shared" si="29"/>
        <v>-0.57332805155762334</v>
      </c>
      <c r="AM47" s="112">
        <f t="shared" si="30"/>
        <v>-0.29478334284400409</v>
      </c>
      <c r="AN47" s="112">
        <f t="shared" si="44"/>
        <v>-0.43975780371526357</v>
      </c>
      <c r="AO47" s="112">
        <f t="shared" si="44"/>
        <v>-0.4397387074505027</v>
      </c>
      <c r="AP47" s="112">
        <f t="shared" si="44"/>
        <v>-0.439660545770861</v>
      </c>
      <c r="AQ47" s="112">
        <f t="shared" si="44"/>
        <v>-0.43934065722370774</v>
      </c>
      <c r="AR47" s="112">
        <f t="shared" si="44"/>
        <v>-0.43803196526943844</v>
      </c>
      <c r="AS47" s="112">
        <f t="shared" si="44"/>
        <v>-0.43268630147853238</v>
      </c>
      <c r="AT47" s="112">
        <f t="shared" si="44"/>
        <v>-0.41098477982154918</v>
      </c>
      <c r="AU47" s="112">
        <f t="shared" si="32"/>
        <v>-0.32481798138714646</v>
      </c>
      <c r="AV47" s="112"/>
      <c r="AW47" s="112">
        <v>11250</v>
      </c>
      <c r="AX47" s="112">
        <f t="shared" si="36"/>
        <v>-9.4888342796848255E-3</v>
      </c>
      <c r="AY47" s="112">
        <f t="shared" si="37"/>
        <v>-1.8098437499999998E-2</v>
      </c>
      <c r="AZ47" s="112">
        <f t="shared" si="38"/>
        <v>8.6096032203151728E-3</v>
      </c>
      <c r="BA47" s="112">
        <f t="shared" si="39"/>
        <v>1.1662695778244521</v>
      </c>
      <c r="BB47" s="112">
        <f t="shared" si="40"/>
        <v>0.98322607195713274</v>
      </c>
      <c r="BC47" s="112">
        <f t="shared" si="41"/>
        <v>0.90737859019064926</v>
      </c>
      <c r="BD47" s="112">
        <f t="shared" si="42"/>
        <v>0.4876133731223764</v>
      </c>
      <c r="BE47" s="112">
        <f t="shared" si="45"/>
        <v>0.70821065770816216</v>
      </c>
      <c r="BF47" s="112">
        <f t="shared" si="45"/>
        <v>0.70819931897457711</v>
      </c>
      <c r="BG47" s="112">
        <f t="shared" si="45"/>
        <v>0.70814402942363841</v>
      </c>
      <c r="BH47" s="112">
        <f t="shared" si="45"/>
        <v>0.70787446586744862</v>
      </c>
      <c r="BI47" s="112">
        <f t="shared" si="45"/>
        <v>0.70656110128510663</v>
      </c>
      <c r="BJ47" s="112">
        <f t="shared" si="45"/>
        <v>0.70018304752792804</v>
      </c>
      <c r="BK47" s="112">
        <f t="shared" si="45"/>
        <v>0.66968015979137441</v>
      </c>
      <c r="BL47" s="112">
        <f t="shared" si="43"/>
        <v>0.53258452797782985</v>
      </c>
      <c r="BM47" s="112"/>
      <c r="BN47" s="112"/>
      <c r="BO47" s="112"/>
      <c r="BP47" s="112"/>
    </row>
    <row r="48" spans="1:68" s="158" customFormat="1" ht="12.95" customHeight="1" x14ac:dyDescent="0.2">
      <c r="A48" s="144" t="s">
        <v>49</v>
      </c>
      <c r="C48" s="222">
        <v>42509.675000000003</v>
      </c>
      <c r="D48" s="157"/>
      <c r="E48" s="112">
        <f t="shared" si="11"/>
        <v>8539.9929734332327</v>
      </c>
      <c r="F48" s="112">
        <f t="shared" si="12"/>
        <v>8540</v>
      </c>
      <c r="G48" s="200">
        <f t="shared" si="13"/>
        <v>-4.8019999958341941E-3</v>
      </c>
      <c r="I48" s="158">
        <f t="shared" si="14"/>
        <v>-4.8019999958341941E-3</v>
      </c>
      <c r="O48" s="218"/>
      <c r="P48" s="221">
        <f t="shared" si="15"/>
        <v>27491.175000000003</v>
      </c>
      <c r="Q48" s="184"/>
      <c r="R48" s="158">
        <f t="shared" si="16"/>
        <v>2.30592039599916E-5</v>
      </c>
      <c r="S48" s="156">
        <v>0.1</v>
      </c>
      <c r="T48" s="158">
        <f t="shared" si="17"/>
        <v>2.3059203959991603E-6</v>
      </c>
      <c r="Y48" s="61"/>
      <c r="Z48" s="112">
        <f t="shared" si="18"/>
        <v>8540</v>
      </c>
      <c r="AA48" s="112">
        <f t="shared" si="19"/>
        <v>-9.9022347755072827E-3</v>
      </c>
      <c r="AB48" s="112">
        <f t="shared" si="20"/>
        <v>-5.3289840203269104E-3</v>
      </c>
      <c r="AC48" s="112">
        <f t="shared" si="21"/>
        <v>-27491.179801999999</v>
      </c>
      <c r="AD48" s="112">
        <f t="shared" si="22"/>
        <v>5.1002347796730886E-3</v>
      </c>
      <c r="AE48" s="112">
        <f t="shared" si="23"/>
        <v>2.6012394807787001E-6</v>
      </c>
      <c r="AF48" s="112">
        <f t="shared" si="24"/>
        <v>-27491.179801999999</v>
      </c>
      <c r="AG48" s="139"/>
      <c r="AH48" s="112">
        <f t="shared" si="25"/>
        <v>5.2698402449271589E-4</v>
      </c>
      <c r="AI48" s="112">
        <f t="shared" si="26"/>
        <v>1.2270609833982535</v>
      </c>
      <c r="AJ48" s="112">
        <f t="shared" si="27"/>
        <v>-9.1600578646957462E-2</v>
      </c>
      <c r="AK48" s="112">
        <f t="shared" si="28"/>
        <v>-0.14609349683753212</v>
      </c>
      <c r="AL48" s="112">
        <f t="shared" si="29"/>
        <v>-0.57172916306034804</v>
      </c>
      <c r="AM48" s="112">
        <f t="shared" si="30"/>
        <v>-0.29391463365065518</v>
      </c>
      <c r="AN48" s="112">
        <f t="shared" si="44"/>
        <v>-0.43850305518438398</v>
      </c>
      <c r="AO48" s="112">
        <f t="shared" si="44"/>
        <v>-0.43848394968224413</v>
      </c>
      <c r="AP48" s="112">
        <f t="shared" si="44"/>
        <v>-0.4384057962624599</v>
      </c>
      <c r="AQ48" s="112">
        <f t="shared" si="44"/>
        <v>-0.43808612983772122</v>
      </c>
      <c r="AR48" s="112">
        <f t="shared" si="44"/>
        <v>-0.43677911436724459</v>
      </c>
      <c r="AS48" s="112">
        <f t="shared" si="44"/>
        <v>-0.4314433913937632</v>
      </c>
      <c r="AT48" s="112">
        <f t="shared" si="44"/>
        <v>-0.40979403432911565</v>
      </c>
      <c r="AU48" s="112">
        <f t="shared" si="32"/>
        <v>-0.32386987687992386</v>
      </c>
      <c r="AV48" s="112"/>
      <c r="AW48" s="112">
        <v>11500</v>
      </c>
      <c r="AX48" s="112">
        <f t="shared" si="36"/>
        <v>-1.0019010502496217E-2</v>
      </c>
      <c r="AY48" s="112">
        <f t="shared" si="37"/>
        <v>-1.8911749999999998E-2</v>
      </c>
      <c r="AZ48" s="112">
        <f t="shared" si="38"/>
        <v>8.8927394975037814E-3</v>
      </c>
      <c r="BA48" s="112">
        <f t="shared" si="39"/>
        <v>1.1401322306068835</v>
      </c>
      <c r="BB48" s="112">
        <f t="shared" si="40"/>
        <v>0.99784316799475004</v>
      </c>
      <c r="BC48" s="112">
        <f t="shared" si="41"/>
        <v>1.0251060265641079</v>
      </c>
      <c r="BD48" s="112">
        <f t="shared" si="42"/>
        <v>0.56271532196487439</v>
      </c>
      <c r="BE48" s="112">
        <f t="shared" si="45"/>
        <v>0.80649580208150029</v>
      </c>
      <c r="BF48" s="112">
        <f t="shared" si="45"/>
        <v>0.80648822881815319</v>
      </c>
      <c r="BG48" s="112">
        <f t="shared" si="45"/>
        <v>0.80644769846795616</v>
      </c>
      <c r="BH48" s="112">
        <f t="shared" si="45"/>
        <v>0.80623081854043932</v>
      </c>
      <c r="BI48" s="112">
        <f t="shared" si="45"/>
        <v>0.80507111524747255</v>
      </c>
      <c r="BJ48" s="112">
        <f t="shared" si="45"/>
        <v>0.79889348370415525</v>
      </c>
      <c r="BK48" s="112">
        <f t="shared" si="45"/>
        <v>0.76661984591722643</v>
      </c>
      <c r="BL48" s="112">
        <f t="shared" si="43"/>
        <v>0.61159323691304701</v>
      </c>
      <c r="BM48" s="112"/>
      <c r="BN48" s="112"/>
      <c r="BO48" s="112"/>
      <c r="BP48" s="112"/>
    </row>
    <row r="49" spans="1:68" s="158" customFormat="1" ht="12.95" customHeight="1" x14ac:dyDescent="0.2">
      <c r="A49" s="144" t="s">
        <v>44</v>
      </c>
      <c r="C49" s="222">
        <v>42837.709000000003</v>
      </c>
      <c r="D49" s="157"/>
      <c r="E49" s="112">
        <f t="shared" si="11"/>
        <v>9019.991475056644</v>
      </c>
      <c r="F49" s="112">
        <f t="shared" si="12"/>
        <v>9020</v>
      </c>
      <c r="G49" s="200">
        <f t="shared" si="13"/>
        <v>-5.8259999932488427E-3</v>
      </c>
      <c r="I49" s="158">
        <f t="shared" ref="I49:I56" si="46">+G49</f>
        <v>-5.8259999932488427E-3</v>
      </c>
      <c r="O49" s="218"/>
      <c r="P49" s="221">
        <f t="shared" si="15"/>
        <v>27819.209000000003</v>
      </c>
      <c r="Q49" s="184"/>
      <c r="R49" s="158">
        <f t="shared" si="16"/>
        <v>3.3942275921335518E-5</v>
      </c>
      <c r="S49" s="156">
        <v>0.1</v>
      </c>
      <c r="T49" s="158">
        <f t="shared" si="17"/>
        <v>3.3942275921335519E-6</v>
      </c>
      <c r="Y49" s="61"/>
      <c r="Z49" s="112">
        <f t="shared" si="18"/>
        <v>9020</v>
      </c>
      <c r="AA49" s="112">
        <f t="shared" si="19"/>
        <v>-9.2578265086787175E-3</v>
      </c>
      <c r="AB49" s="112">
        <f t="shared" si="20"/>
        <v>-8.2027106845701248E-3</v>
      </c>
      <c r="AC49" s="112">
        <f t="shared" si="21"/>
        <v>-27819.214825999996</v>
      </c>
      <c r="AD49" s="112">
        <f t="shared" si="22"/>
        <v>3.4318265154298748E-3</v>
      </c>
      <c r="AE49" s="112">
        <f t="shared" si="23"/>
        <v>1.1777433232007556E-6</v>
      </c>
      <c r="AF49" s="112">
        <f t="shared" si="24"/>
        <v>-27819.214825999996</v>
      </c>
      <c r="AG49" s="139"/>
      <c r="AH49" s="112">
        <f t="shared" si="25"/>
        <v>2.3767106913212821E-3</v>
      </c>
      <c r="AI49" s="112">
        <f t="shared" si="26"/>
        <v>1.2572138598453801</v>
      </c>
      <c r="AJ49" s="112">
        <f t="shared" si="27"/>
        <v>0.17018655639213179</v>
      </c>
      <c r="AK49" s="112">
        <f t="shared" si="28"/>
        <v>-8.2103777644157008E-2</v>
      </c>
      <c r="AL49" s="112">
        <f t="shared" si="29"/>
        <v>-0.30898101577246073</v>
      </c>
      <c r="AM49" s="112">
        <f t="shared" si="30"/>
        <v>-0.15573144770555952</v>
      </c>
      <c r="AN49" s="112">
        <f t="shared" si="44"/>
        <v>-0.23504981307294143</v>
      </c>
      <c r="AO49" s="112">
        <f t="shared" si="44"/>
        <v>-0.23503447077657103</v>
      </c>
      <c r="AP49" s="112">
        <f t="shared" si="44"/>
        <v>-0.23497604141569417</v>
      </c>
      <c r="AQ49" s="112">
        <f t="shared" si="44"/>
        <v>-0.23475352743530073</v>
      </c>
      <c r="AR49" s="112">
        <f t="shared" si="44"/>
        <v>-0.23390624547193672</v>
      </c>
      <c r="AS49" s="112">
        <f t="shared" si="44"/>
        <v>-0.23068155028043236</v>
      </c>
      <c r="AT49" s="112">
        <f t="shared" si="44"/>
        <v>-0.21843057553281417</v>
      </c>
      <c r="AU49" s="112">
        <f t="shared" si="32"/>
        <v>-0.17217315572430691</v>
      </c>
      <c r="AV49" s="112"/>
      <c r="AW49" s="112">
        <v>11750</v>
      </c>
      <c r="AX49" s="112">
        <f t="shared" si="36"/>
        <v>-1.0656451364595603E-2</v>
      </c>
      <c r="AY49" s="112">
        <f t="shared" si="37"/>
        <v>-1.9742937499999998E-2</v>
      </c>
      <c r="AZ49" s="112">
        <f t="shared" si="38"/>
        <v>9.0864861354043956E-3</v>
      </c>
      <c r="BA49" s="112">
        <f t="shared" si="39"/>
        <v>1.1133671513876575</v>
      </c>
      <c r="BB49" s="112">
        <f t="shared" si="40"/>
        <v>0.9989102790082206</v>
      </c>
      <c r="BC49" s="112">
        <f t="shared" si="41"/>
        <v>1.1374850612951779</v>
      </c>
      <c r="BD49" s="112">
        <f t="shared" si="42"/>
        <v>0.63919589061705329</v>
      </c>
      <c r="BE49" s="112">
        <f t="shared" si="45"/>
        <v>0.90252207956600861</v>
      </c>
      <c r="BF49" s="112">
        <f t="shared" si="45"/>
        <v>0.902517589336294</v>
      </c>
      <c r="BG49" s="112">
        <f t="shared" si="45"/>
        <v>0.90249075067570084</v>
      </c>
      <c r="BH49" s="112">
        <f t="shared" si="45"/>
        <v>0.90233035168831122</v>
      </c>
      <c r="BI49" s="112">
        <f t="shared" si="45"/>
        <v>0.90137241885436592</v>
      </c>
      <c r="BJ49" s="112">
        <f t="shared" si="45"/>
        <v>0.89567540465502593</v>
      </c>
      <c r="BK49" s="112">
        <f t="shared" si="45"/>
        <v>0.86259230095485417</v>
      </c>
      <c r="BL49" s="112">
        <f t="shared" si="43"/>
        <v>0.69060194584826418</v>
      </c>
      <c r="BM49" s="112"/>
      <c r="BN49" s="112"/>
      <c r="BO49" s="112"/>
      <c r="BP49" s="112"/>
    </row>
    <row r="50" spans="1:68" s="158" customFormat="1" ht="12.95" customHeight="1" x14ac:dyDescent="0.2">
      <c r="A50" s="144" t="s">
        <v>44</v>
      </c>
      <c r="C50" s="222">
        <v>42844.538</v>
      </c>
      <c r="D50" s="157"/>
      <c r="E50" s="112">
        <f t="shared" si="11"/>
        <v>9029.9840665794291</v>
      </c>
      <c r="F50" s="112">
        <f t="shared" si="12"/>
        <v>9030</v>
      </c>
      <c r="G50" s="200">
        <f t="shared" si="13"/>
        <v>-1.0888999997405335E-2</v>
      </c>
      <c r="I50" s="158">
        <f t="shared" si="46"/>
        <v>-1.0888999997405335E-2</v>
      </c>
      <c r="O50" s="218"/>
      <c r="P50" s="221">
        <f t="shared" si="15"/>
        <v>27826.038</v>
      </c>
      <c r="Q50" s="184"/>
      <c r="R50" s="158">
        <f t="shared" si="16"/>
        <v>1.1857032094349339E-4</v>
      </c>
      <c r="S50" s="156">
        <v>0.1</v>
      </c>
      <c r="T50" s="158">
        <f t="shared" si="17"/>
        <v>1.1857032094349339E-5</v>
      </c>
      <c r="Y50" s="61"/>
      <c r="Z50" s="112">
        <f t="shared" si="18"/>
        <v>9030</v>
      </c>
      <c r="AA50" s="112">
        <f t="shared" si="19"/>
        <v>-9.2454595017381069E-3</v>
      </c>
      <c r="AB50" s="112">
        <f t="shared" si="20"/>
        <v>-1.3303889195667228E-2</v>
      </c>
      <c r="AC50" s="112">
        <f t="shared" si="21"/>
        <v>-27826.048888999998</v>
      </c>
      <c r="AD50" s="112">
        <f t="shared" si="22"/>
        <v>-1.6435404956672284E-3</v>
      </c>
      <c r="AE50" s="112">
        <f t="shared" si="23"/>
        <v>2.7012253608980786E-7</v>
      </c>
      <c r="AF50" s="112">
        <f t="shared" si="24"/>
        <v>-27826.048888999998</v>
      </c>
      <c r="AG50" s="139"/>
      <c r="AH50" s="112">
        <f t="shared" si="25"/>
        <v>2.4148891982618929E-3</v>
      </c>
      <c r="AI50" s="112">
        <f t="shared" si="26"/>
        <v>1.257669425352838</v>
      </c>
      <c r="AJ50" s="112">
        <f t="shared" si="27"/>
        <v>0.1756999669187557</v>
      </c>
      <c r="AK50" s="112">
        <f t="shared" si="28"/>
        <v>-8.066267562099752E-2</v>
      </c>
      <c r="AL50" s="112">
        <f t="shared" si="29"/>
        <v>-0.30338324904936348</v>
      </c>
      <c r="AM50" s="112">
        <f t="shared" si="30"/>
        <v>-0.15286592655441542</v>
      </c>
      <c r="AN50" s="112">
        <f t="shared" si="44"/>
        <v>-0.23076343948289363</v>
      </c>
      <c r="AO50" s="112">
        <f t="shared" si="44"/>
        <v>-0.23074829041784597</v>
      </c>
      <c r="AP50" s="112">
        <f t="shared" si="44"/>
        <v>-0.23069065556814455</v>
      </c>
      <c r="AQ50" s="112">
        <f t="shared" si="44"/>
        <v>-0.23047139002934969</v>
      </c>
      <c r="AR50" s="112">
        <f t="shared" si="44"/>
        <v>-0.22963732103746126</v>
      </c>
      <c r="AS50" s="112">
        <f t="shared" si="44"/>
        <v>-0.22646606750488255</v>
      </c>
      <c r="AT50" s="112">
        <f t="shared" si="44"/>
        <v>-0.21442931965360382</v>
      </c>
      <c r="AU50" s="112">
        <f t="shared" si="32"/>
        <v>-0.16901280736689828</v>
      </c>
      <c r="AV50" s="112"/>
      <c r="AW50" s="112">
        <v>12000</v>
      </c>
      <c r="AX50" s="112">
        <f t="shared" si="36"/>
        <v>-1.1397128354065244E-2</v>
      </c>
      <c r="AY50" s="112">
        <f t="shared" si="37"/>
        <v>-2.0591999999999999E-2</v>
      </c>
      <c r="AZ50" s="112">
        <f t="shared" si="38"/>
        <v>9.1948716459347556E-3</v>
      </c>
      <c r="BA50" s="112">
        <f t="shared" si="39"/>
        <v>1.0865262582604016</v>
      </c>
      <c r="BB50" s="112">
        <f t="shared" si="40"/>
        <v>0.98819961479198404</v>
      </c>
      <c r="BC50" s="112">
        <f t="shared" si="41"/>
        <v>1.2445732216707326</v>
      </c>
      <c r="BD50" s="112">
        <f t="shared" si="42"/>
        <v>0.71736667588858871</v>
      </c>
      <c r="BE50" s="112">
        <f t="shared" si="45"/>
        <v>0.99626034453292334</v>
      </c>
      <c r="BF50" s="112">
        <f t="shared" si="45"/>
        <v>0.99625801552925297</v>
      </c>
      <c r="BG50" s="112">
        <f t="shared" si="45"/>
        <v>0.99624214309050352</v>
      </c>
      <c r="BH50" s="112">
        <f t="shared" si="45"/>
        <v>0.99613398088186667</v>
      </c>
      <c r="BI50" s="112">
        <f t="shared" si="45"/>
        <v>0.99539739350400969</v>
      </c>
      <c r="BJ50" s="112">
        <f t="shared" si="45"/>
        <v>0.99040326940160828</v>
      </c>
      <c r="BK50" s="112">
        <f t="shared" si="45"/>
        <v>0.9574916858956618</v>
      </c>
      <c r="BL50" s="112">
        <f t="shared" si="43"/>
        <v>0.76961065478348134</v>
      </c>
      <c r="BM50" s="112"/>
      <c r="BN50" s="112"/>
      <c r="BO50" s="112"/>
      <c r="BP50" s="112"/>
    </row>
    <row r="51" spans="1:68" s="158" customFormat="1" ht="12.95" customHeight="1" x14ac:dyDescent="0.2">
      <c r="A51" s="144" t="s">
        <v>44</v>
      </c>
      <c r="C51" s="222">
        <v>42861.637999999999</v>
      </c>
      <c r="D51" s="157"/>
      <c r="E51" s="112">
        <f t="shared" si="11"/>
        <v>9055.0057849920304</v>
      </c>
      <c r="F51" s="112">
        <f t="shared" si="12"/>
        <v>9055</v>
      </c>
      <c r="G51" s="200">
        <f t="shared" si="13"/>
        <v>3.9535000032628886E-3</v>
      </c>
      <c r="I51" s="158">
        <f t="shared" si="46"/>
        <v>3.9535000032628886E-3</v>
      </c>
      <c r="O51" s="218"/>
      <c r="P51" s="221">
        <f t="shared" si="15"/>
        <v>27843.137999999999</v>
      </c>
      <c r="Q51" s="184"/>
      <c r="R51" s="158">
        <f t="shared" si="16"/>
        <v>1.5630162275799661E-5</v>
      </c>
      <c r="S51" s="156">
        <v>0.1</v>
      </c>
      <c r="T51" s="158">
        <f t="shared" si="17"/>
        <v>1.5630162275799662E-6</v>
      </c>
      <c r="Y51" s="61"/>
      <c r="Z51" s="112">
        <f t="shared" si="18"/>
        <v>9055</v>
      </c>
      <c r="AA51" s="112">
        <f t="shared" si="19"/>
        <v>-9.2148035527357605E-3</v>
      </c>
      <c r="AB51" s="112">
        <f t="shared" si="20"/>
        <v>1.4433009809986502E-3</v>
      </c>
      <c r="AC51" s="112">
        <f t="shared" si="21"/>
        <v>-27843.134046499996</v>
      </c>
      <c r="AD51" s="112">
        <f t="shared" si="22"/>
        <v>1.3168303555998649E-2</v>
      </c>
      <c r="AE51" s="112">
        <f t="shared" si="23"/>
        <v>1.7340421854292668E-5</v>
      </c>
      <c r="AF51" s="112">
        <f t="shared" si="24"/>
        <v>-27843.134046499996</v>
      </c>
      <c r="AG51" s="139"/>
      <c r="AH51" s="112">
        <f t="shared" si="25"/>
        <v>2.5101990222642385E-3</v>
      </c>
      <c r="AI51" s="112">
        <f t="shared" si="26"/>
        <v>1.2587743281556474</v>
      </c>
      <c r="AJ51" s="112">
        <f t="shared" si="27"/>
        <v>0.18947615189665912</v>
      </c>
      <c r="AK51" s="112">
        <f t="shared" si="28"/>
        <v>-7.7044448778567545E-2</v>
      </c>
      <c r="AL51" s="112">
        <f t="shared" si="29"/>
        <v>-0.28937139347044505</v>
      </c>
      <c r="AM51" s="112">
        <f t="shared" si="30"/>
        <v>-0.14570383749017618</v>
      </c>
      <c r="AN51" s="112">
        <f t="shared" ref="AN51:AT60" si="47">$AU51+$AB$7*SIN(AO51)</f>
        <v>-0.22004083515396414</v>
      </c>
      <c r="AO51" s="112">
        <f t="shared" si="47"/>
        <v>-0.22002618850214112</v>
      </c>
      <c r="AP51" s="112">
        <f t="shared" si="47"/>
        <v>-0.21997060188371037</v>
      </c>
      <c r="AQ51" s="112">
        <f t="shared" si="47"/>
        <v>-0.21975964717965765</v>
      </c>
      <c r="AR51" s="112">
        <f t="shared" si="47"/>
        <v>-0.21895915119249074</v>
      </c>
      <c r="AS51" s="112">
        <f t="shared" si="47"/>
        <v>-0.21592285349599472</v>
      </c>
      <c r="AT51" s="112">
        <f t="shared" si="47"/>
        <v>-0.20442421379210457</v>
      </c>
      <c r="AU51" s="112">
        <f t="shared" si="32"/>
        <v>-0.16111193647337652</v>
      </c>
      <c r="AV51" s="112"/>
      <c r="AW51" s="112">
        <v>12250</v>
      </c>
      <c r="AX51" s="112">
        <f t="shared" si="36"/>
        <v>-1.2236127102274515E-2</v>
      </c>
      <c r="AY51" s="112">
        <f t="shared" si="37"/>
        <v>-2.1458937500000001E-2</v>
      </c>
      <c r="AZ51" s="112">
        <f t="shared" si="38"/>
        <v>9.2228103977254859E-3</v>
      </c>
      <c r="BA51" s="112">
        <f t="shared" si="39"/>
        <v>1.0600464263830287</v>
      </c>
      <c r="BB51" s="112">
        <f t="shared" si="40"/>
        <v>0.96747876088735218</v>
      </c>
      <c r="BC51" s="112">
        <f t="shared" si="41"/>
        <v>1.3465268717022374</v>
      </c>
      <c r="BD51" s="112">
        <f t="shared" si="42"/>
        <v>0.79757974853761826</v>
      </c>
      <c r="BE51" s="112">
        <f t="shared" si="45"/>
        <v>1.0877236285312231</v>
      </c>
      <c r="BF51" s="112">
        <f t="shared" si="45"/>
        <v>1.0877225983613033</v>
      </c>
      <c r="BG51" s="112">
        <f t="shared" si="45"/>
        <v>1.0877143843966521</v>
      </c>
      <c r="BH51" s="112">
        <f t="shared" si="45"/>
        <v>1.0876488957095227</v>
      </c>
      <c r="BI51" s="112">
        <f t="shared" si="45"/>
        <v>1.0871270565007134</v>
      </c>
      <c r="BJ51" s="112">
        <f t="shared" si="45"/>
        <v>1.0829872069350195</v>
      </c>
      <c r="BK51" s="112">
        <f t="shared" si="45"/>
        <v>1.0512188567543408</v>
      </c>
      <c r="BL51" s="112">
        <f t="shared" si="43"/>
        <v>0.84861936371869839</v>
      </c>
      <c r="BM51" s="112"/>
      <c r="BN51" s="112"/>
      <c r="BO51" s="112"/>
      <c r="BP51" s="112"/>
    </row>
    <row r="52" spans="1:68" s="158" customFormat="1" ht="12.95" customHeight="1" x14ac:dyDescent="0.2">
      <c r="A52" s="144" t="s">
        <v>44</v>
      </c>
      <c r="C52" s="222">
        <v>42863.675000000003</v>
      </c>
      <c r="D52" s="157"/>
      <c r="E52" s="112">
        <f t="shared" si="11"/>
        <v>9057.9864423257495</v>
      </c>
      <c r="F52" s="112">
        <f t="shared" si="12"/>
        <v>9058</v>
      </c>
      <c r="G52" s="200">
        <f t="shared" si="13"/>
        <v>-9.2653999963658862E-3</v>
      </c>
      <c r="I52" s="158">
        <f t="shared" si="46"/>
        <v>-9.2653999963658862E-3</v>
      </c>
      <c r="O52" s="218"/>
      <c r="P52" s="221">
        <f t="shared" si="15"/>
        <v>27845.175000000003</v>
      </c>
      <c r="Q52" s="184"/>
      <c r="R52" s="158">
        <f t="shared" si="16"/>
        <v>8.584763709265697E-5</v>
      </c>
      <c r="S52" s="156">
        <v>0.1</v>
      </c>
      <c r="T52" s="158">
        <f t="shared" si="17"/>
        <v>8.5847637092656981E-6</v>
      </c>
      <c r="Y52" s="61"/>
      <c r="Z52" s="112">
        <f t="shared" si="18"/>
        <v>9058</v>
      </c>
      <c r="AA52" s="112">
        <f t="shared" si="19"/>
        <v>-9.2111504735151034E-3</v>
      </c>
      <c r="AB52" s="112">
        <f t="shared" si="20"/>
        <v>-1.1787022574850783E-2</v>
      </c>
      <c r="AC52" s="112">
        <f t="shared" si="21"/>
        <v>-27845.184265399999</v>
      </c>
      <c r="AD52" s="112">
        <f t="shared" si="22"/>
        <v>-5.4249522850782772E-5</v>
      </c>
      <c r="AE52" s="112">
        <f t="shared" si="23"/>
        <v>2.9430107295376024E-10</v>
      </c>
      <c r="AF52" s="112">
        <f t="shared" si="24"/>
        <v>-27845.184265399999</v>
      </c>
      <c r="AG52" s="139"/>
      <c r="AH52" s="112">
        <f t="shared" si="25"/>
        <v>2.5216225784848961E-3</v>
      </c>
      <c r="AI52" s="112">
        <f t="shared" si="26"/>
        <v>1.258903632056394</v>
      </c>
      <c r="AJ52" s="112">
        <f t="shared" si="27"/>
        <v>0.19112845525126773</v>
      </c>
      <c r="AK52" s="112">
        <f t="shared" si="28"/>
        <v>-7.6608806987234129E-2</v>
      </c>
      <c r="AL52" s="112">
        <f t="shared" si="29"/>
        <v>-0.28768833287300977</v>
      </c>
      <c r="AM52" s="112">
        <f t="shared" si="30"/>
        <v>-0.14484454699124802</v>
      </c>
      <c r="AN52" s="112">
        <f t="shared" si="47"/>
        <v>-0.21875349640973427</v>
      </c>
      <c r="AO52" s="112">
        <f t="shared" si="47"/>
        <v>-0.21873891188106767</v>
      </c>
      <c r="AP52" s="112">
        <f t="shared" si="47"/>
        <v>-0.21868357691214377</v>
      </c>
      <c r="AQ52" s="112">
        <f t="shared" si="47"/>
        <v>-0.21847363741930526</v>
      </c>
      <c r="AR52" s="112">
        <f t="shared" si="47"/>
        <v>-0.21767722111107737</v>
      </c>
      <c r="AS52" s="112">
        <f t="shared" si="47"/>
        <v>-0.21465724516109341</v>
      </c>
      <c r="AT52" s="112">
        <f t="shared" si="47"/>
        <v>-0.20322341680896833</v>
      </c>
      <c r="AU52" s="112">
        <f t="shared" si="32"/>
        <v>-0.16016383196615391</v>
      </c>
      <c r="AV52" s="112"/>
      <c r="AW52" s="112">
        <v>12500</v>
      </c>
      <c r="AX52" s="112">
        <f t="shared" si="36"/>
        <v>-1.3167987760559489E-2</v>
      </c>
      <c r="AY52" s="112">
        <f t="shared" si="37"/>
        <v>-2.2343749999999999E-2</v>
      </c>
      <c r="AZ52" s="112">
        <f t="shared" si="38"/>
        <v>9.1757622394405096E-3</v>
      </c>
      <c r="BA52" s="112">
        <f t="shared" si="39"/>
        <v>1.0342581913736137</v>
      </c>
      <c r="BB52" s="112">
        <f t="shared" si="40"/>
        <v>0.93841760019018994</v>
      </c>
      <c r="BC52" s="112">
        <f t="shared" si="41"/>
        <v>1.4435711982477919</v>
      </c>
      <c r="BD52" s="112">
        <f t="shared" si="42"/>
        <v>0.88023202640893405</v>
      </c>
      <c r="BE52" s="112">
        <f t="shared" ref="BE52:BK61" si="48">$BL52+$AB$7*SIN(BF52)</f>
        <v>1.1769575917716066</v>
      </c>
      <c r="BF52" s="112">
        <f t="shared" si="48"/>
        <v>1.1769572196694149</v>
      </c>
      <c r="BG52" s="112">
        <f t="shared" si="48"/>
        <v>1.1769536282712452</v>
      </c>
      <c r="BH52" s="112">
        <f t="shared" si="48"/>
        <v>1.1769189669672564</v>
      </c>
      <c r="BI52" s="112">
        <f t="shared" si="48"/>
        <v>1.1765845922287141</v>
      </c>
      <c r="BJ52" s="112">
        <f t="shared" si="48"/>
        <v>1.173372598191907</v>
      </c>
      <c r="BK52" s="112">
        <f t="shared" si="48"/>
        <v>1.1436819831410334</v>
      </c>
      <c r="BL52" s="112">
        <f t="shared" si="43"/>
        <v>0.92762807265391556</v>
      </c>
      <c r="BM52" s="112"/>
      <c r="BN52" s="112"/>
      <c r="BO52" s="112"/>
      <c r="BP52" s="112"/>
    </row>
    <row r="53" spans="1:68" s="158" customFormat="1" ht="12.95" customHeight="1" x14ac:dyDescent="0.2">
      <c r="A53" s="144" t="s">
        <v>44</v>
      </c>
      <c r="C53" s="222">
        <v>42874.62</v>
      </c>
      <c r="D53" s="157"/>
      <c r="E53" s="112">
        <f t="shared" si="11"/>
        <v>9074.0018053682015</v>
      </c>
      <c r="F53" s="112">
        <f t="shared" si="12"/>
        <v>9074</v>
      </c>
      <c r="G53" s="200">
        <f t="shared" ref="G53:G84" si="49">+C53-(C$7+F53*C$8)</f>
        <v>1.2338000015006401E-3</v>
      </c>
      <c r="I53" s="158">
        <f t="shared" si="46"/>
        <v>1.2338000015006401E-3</v>
      </c>
      <c r="O53" s="218"/>
      <c r="P53" s="221">
        <f t="shared" si="15"/>
        <v>27856.120000000003</v>
      </c>
      <c r="Q53" s="184"/>
      <c r="R53" s="158">
        <f t="shared" si="16"/>
        <v>1.5222624437029794E-6</v>
      </c>
      <c r="S53" s="156">
        <v>0.1</v>
      </c>
      <c r="T53" s="158">
        <f t="shared" si="17"/>
        <v>1.5222624437029794E-7</v>
      </c>
      <c r="Y53" s="61"/>
      <c r="Z53" s="112">
        <f t="shared" ref="Z53:Z84" si="50">F53</f>
        <v>9074</v>
      </c>
      <c r="AA53" s="112">
        <f t="shared" ref="AA53:AA84" si="51">AB$3+AB$4*Z53+AB$5*Z53^2+AH53</f>
        <v>-9.1917623553832446E-3</v>
      </c>
      <c r="AB53" s="112">
        <f t="shared" ref="AB53:AB84" si="52">IF(S53&lt;&gt;0,G53-AH53, -9999)</f>
        <v>-1.3486967111161151E-3</v>
      </c>
      <c r="AC53" s="112">
        <f t="shared" ref="AC53:AC84" si="53">+G53-P53</f>
        <v>-27856.118766200001</v>
      </c>
      <c r="AD53" s="112">
        <f t="shared" ref="AD53:AD84" si="54">IF(S53&lt;&gt;0,G53-AA53, -9999)</f>
        <v>1.0425562356883885E-2</v>
      </c>
      <c r="AE53" s="112">
        <f t="shared" ref="AE53:AE84" si="55">+(G53-AA53)^2*S53</f>
        <v>1.0869235045727426E-5</v>
      </c>
      <c r="AF53" s="112">
        <f t="shared" ref="AF53:AF84" si="56">IF(S53&lt;&gt;0,G53-P53, -9999)</f>
        <v>-27856.118766200001</v>
      </c>
      <c r="AG53" s="139"/>
      <c r="AH53" s="112">
        <f t="shared" ref="AH53:AH84" si="57">$AB$6*($AB$11/AI53*AJ53+$AB$12)</f>
        <v>2.5824967126167552E-3</v>
      </c>
      <c r="AI53" s="112">
        <f t="shared" si="26"/>
        <v>1.2595812867670237</v>
      </c>
      <c r="AJ53" s="112">
        <f t="shared" si="27"/>
        <v>0.19993714020448952</v>
      </c>
      <c r="AK53" s="112">
        <f t="shared" si="28"/>
        <v>-7.4280250136737322E-2</v>
      </c>
      <c r="AL53" s="112">
        <f t="shared" si="29"/>
        <v>-0.27870623479977202</v>
      </c>
      <c r="AM53" s="112">
        <f t="shared" si="30"/>
        <v>-0.1402622260129352</v>
      </c>
      <c r="AN53" s="112">
        <f t="shared" si="47"/>
        <v>-0.21188548301166302</v>
      </c>
      <c r="AO53" s="112">
        <f t="shared" si="47"/>
        <v>-0.21187123634146016</v>
      </c>
      <c r="AP53" s="112">
        <f t="shared" si="47"/>
        <v>-0.21181726434137099</v>
      </c>
      <c r="AQ53" s="112">
        <f t="shared" si="47"/>
        <v>-0.21161280281952363</v>
      </c>
      <c r="AR53" s="112">
        <f t="shared" si="47"/>
        <v>-0.21083832490027576</v>
      </c>
      <c r="AS53" s="112">
        <f t="shared" si="47"/>
        <v>-0.20790584654872751</v>
      </c>
      <c r="AT53" s="112">
        <f t="shared" si="47"/>
        <v>-0.19681851806776976</v>
      </c>
      <c r="AU53" s="112">
        <f t="shared" si="32"/>
        <v>-0.15510727459429996</v>
      </c>
      <c r="AV53" s="112"/>
      <c r="AW53" s="112">
        <v>12750</v>
      </c>
      <c r="AX53" s="112">
        <f t="shared" si="36"/>
        <v>-1.4186977267867823E-2</v>
      </c>
      <c r="AY53" s="112">
        <f t="shared" si="37"/>
        <v>-2.3246437499999998E-2</v>
      </c>
      <c r="AZ53" s="112">
        <f t="shared" si="38"/>
        <v>9.0594602321321747E-3</v>
      </c>
      <c r="BA53" s="112">
        <f t="shared" si="39"/>
        <v>1.0093998121473959</v>
      </c>
      <c r="BB53" s="112">
        <f t="shared" si="40"/>
        <v>0.90253366593170603</v>
      </c>
      <c r="BC53" s="112">
        <f t="shared" si="41"/>
        <v>1.5359751713072085</v>
      </c>
      <c r="BD53" s="112">
        <f t="shared" si="42"/>
        <v>0.96577132685832834</v>
      </c>
      <c r="BE53" s="112">
        <f t="shared" si="48"/>
        <v>1.2640319995656266</v>
      </c>
      <c r="BF53" s="112">
        <f t="shared" si="48"/>
        <v>1.2640318979331908</v>
      </c>
      <c r="BG53" s="112">
        <f t="shared" si="48"/>
        <v>1.2640306514233361</v>
      </c>
      <c r="BH53" s="112">
        <f t="shared" si="48"/>
        <v>1.2640153635257874</v>
      </c>
      <c r="BI53" s="112">
        <f t="shared" si="48"/>
        <v>1.2638279241336685</v>
      </c>
      <c r="BJ53" s="112">
        <f t="shared" si="48"/>
        <v>1.2615387407537082</v>
      </c>
      <c r="BK53" s="112">
        <f t="shared" si="48"/>
        <v>1.2347971212030255</v>
      </c>
      <c r="BL53" s="112">
        <f t="shared" si="43"/>
        <v>1.0066367815891328</v>
      </c>
      <c r="BM53" s="112"/>
      <c r="BN53" s="112"/>
      <c r="BO53" s="112"/>
      <c r="BP53" s="112"/>
    </row>
    <row r="54" spans="1:68" s="158" customFormat="1" ht="12.95" customHeight="1" x14ac:dyDescent="0.2">
      <c r="A54" s="144" t="s">
        <v>44</v>
      </c>
      <c r="C54" s="222">
        <v>42887.601999999999</v>
      </c>
      <c r="D54" s="157"/>
      <c r="E54" s="112">
        <f t="shared" si="11"/>
        <v>9092.9978257443618</v>
      </c>
      <c r="F54" s="112">
        <f t="shared" si="12"/>
        <v>9093</v>
      </c>
      <c r="G54" s="200">
        <f t="shared" si="49"/>
        <v>-1.4859000002616085E-3</v>
      </c>
      <c r="I54" s="158">
        <f t="shared" si="46"/>
        <v>-1.4859000002616085E-3</v>
      </c>
      <c r="O54" s="218"/>
      <c r="P54" s="221">
        <f t="shared" si="15"/>
        <v>27869.101999999999</v>
      </c>
      <c r="Q54" s="184"/>
      <c r="R54" s="158">
        <f t="shared" si="16"/>
        <v>2.2078988107774481E-6</v>
      </c>
      <c r="S54" s="156">
        <v>0.1</v>
      </c>
      <c r="T54" s="158">
        <f t="shared" si="17"/>
        <v>2.2078988107774481E-7</v>
      </c>
      <c r="Y54" s="61"/>
      <c r="Z54" s="112">
        <f t="shared" si="50"/>
        <v>9093</v>
      </c>
      <c r="AA54" s="112">
        <f t="shared" si="51"/>
        <v>-9.1689508698198953E-3</v>
      </c>
      <c r="AB54" s="112">
        <f t="shared" si="52"/>
        <v>-4.1405679374417114E-3</v>
      </c>
      <c r="AC54" s="112">
        <f t="shared" si="53"/>
        <v>-27869.103485899999</v>
      </c>
      <c r="AD54" s="112">
        <f t="shared" si="54"/>
        <v>7.6830508695582868E-3</v>
      </c>
      <c r="AE54" s="112">
        <f t="shared" si="55"/>
        <v>5.9029270664220346E-6</v>
      </c>
      <c r="AF54" s="112">
        <f t="shared" si="56"/>
        <v>-27869.103485899999</v>
      </c>
      <c r="AG54" s="139"/>
      <c r="AH54" s="112">
        <f t="shared" si="57"/>
        <v>2.6546679371801029E-3</v>
      </c>
      <c r="AI54" s="112">
        <f t="shared" si="26"/>
        <v>1.2603596793239353</v>
      </c>
      <c r="AJ54" s="112">
        <f t="shared" si="27"/>
        <v>0.2103885103545016</v>
      </c>
      <c r="AK54" s="112">
        <f t="shared" si="28"/>
        <v>-7.1504107450813897E-2</v>
      </c>
      <c r="AL54" s="112">
        <f t="shared" si="29"/>
        <v>-0.26802765209082929</v>
      </c>
      <c r="AM54" s="112">
        <f t="shared" si="30"/>
        <v>-0.1348219147088297</v>
      </c>
      <c r="AN54" s="112">
        <f t="shared" si="47"/>
        <v>-0.2037250031490177</v>
      </c>
      <c r="AO54" s="112">
        <f t="shared" si="47"/>
        <v>-0.20371117177702772</v>
      </c>
      <c r="AP54" s="112">
        <f t="shared" si="47"/>
        <v>-0.20365886314006953</v>
      </c>
      <c r="AQ54" s="112">
        <f t="shared" si="47"/>
        <v>-0.20346104307937443</v>
      </c>
      <c r="AR54" s="112">
        <f t="shared" si="47"/>
        <v>-0.20271300290712238</v>
      </c>
      <c r="AS54" s="112">
        <f t="shared" si="47"/>
        <v>-0.19988538658268043</v>
      </c>
      <c r="AT54" s="112">
        <f t="shared" si="47"/>
        <v>-0.18921131840884908</v>
      </c>
      <c r="AU54" s="112">
        <f t="shared" si="32"/>
        <v>-0.14910261271522351</v>
      </c>
      <c r="AV54" s="112"/>
      <c r="AW54" s="112">
        <v>13000</v>
      </c>
      <c r="AX54" s="112">
        <f t="shared" si="36"/>
        <v>-1.5287296047172109E-2</v>
      </c>
      <c r="AY54" s="112">
        <f t="shared" si="37"/>
        <v>-2.4167000000000001E-2</v>
      </c>
      <c r="AZ54" s="112">
        <f t="shared" si="38"/>
        <v>8.8797039528278922E-3</v>
      </c>
      <c r="BA54" s="112">
        <f t="shared" si="39"/>
        <v>0.98563319908205937</v>
      </c>
      <c r="BB54" s="112">
        <f t="shared" si="40"/>
        <v>0.86116689634201682</v>
      </c>
      <c r="BC54" s="112">
        <f t="shared" si="41"/>
        <v>1.624031842088832</v>
      </c>
      <c r="BD54" s="112">
        <f t="shared" si="42"/>
        <v>1.054704547781526</v>
      </c>
      <c r="BE54" s="112">
        <f t="shared" si="48"/>
        <v>1.3490335235375597</v>
      </c>
      <c r="BF54" s="112">
        <f t="shared" si="48"/>
        <v>1.3490335054927791</v>
      </c>
      <c r="BG54" s="112">
        <f t="shared" si="48"/>
        <v>1.3490332016392088</v>
      </c>
      <c r="BH54" s="112">
        <f t="shared" si="48"/>
        <v>1.3490280851524015</v>
      </c>
      <c r="BI54" s="112">
        <f t="shared" si="48"/>
        <v>1.3489419478038356</v>
      </c>
      <c r="BJ54" s="112">
        <f t="shared" si="48"/>
        <v>1.3474967100590989</v>
      </c>
      <c r="BK54" s="112">
        <f t="shared" si="48"/>
        <v>1.3244887373613137</v>
      </c>
      <c r="BL54" s="112">
        <f t="shared" si="43"/>
        <v>1.0856454905243498</v>
      </c>
      <c r="BM54" s="112"/>
      <c r="BN54" s="112"/>
      <c r="BO54" s="112"/>
      <c r="BP54" s="112"/>
    </row>
    <row r="55" spans="1:68" s="158" customFormat="1" ht="12.95" customHeight="1" x14ac:dyDescent="0.2">
      <c r="A55" s="144" t="s">
        <v>44</v>
      </c>
      <c r="C55" s="222">
        <v>42891.696000000004</v>
      </c>
      <c r="D55" s="157"/>
      <c r="E55" s="112">
        <f t="shared" si="11"/>
        <v>9098.9884055795264</v>
      </c>
      <c r="F55" s="112">
        <f t="shared" si="12"/>
        <v>9099</v>
      </c>
      <c r="G55" s="200">
        <f t="shared" si="49"/>
        <v>-7.9236999954446219E-3</v>
      </c>
      <c r="I55" s="158">
        <f t="shared" si="46"/>
        <v>-7.9236999954446219E-3</v>
      </c>
      <c r="O55" s="218"/>
      <c r="P55" s="221">
        <f t="shared" si="15"/>
        <v>27873.196000000004</v>
      </c>
      <c r="Q55" s="184"/>
      <c r="R55" s="158">
        <f t="shared" si="16"/>
        <v>6.2785021617809095E-5</v>
      </c>
      <c r="S55" s="156">
        <v>0.1</v>
      </c>
      <c r="T55" s="158">
        <f t="shared" si="17"/>
        <v>6.27850216178091E-6</v>
      </c>
      <c r="Y55" s="61"/>
      <c r="Z55" s="112">
        <f t="shared" si="50"/>
        <v>9099</v>
      </c>
      <c r="AA55" s="112">
        <f t="shared" si="51"/>
        <v>-9.1617960525992425E-3</v>
      </c>
      <c r="AB55" s="112">
        <f t="shared" si="52"/>
        <v>-1.0601131485845379E-2</v>
      </c>
      <c r="AC55" s="112">
        <f t="shared" si="53"/>
        <v>-27873.203923699999</v>
      </c>
      <c r="AD55" s="112">
        <f t="shared" si="54"/>
        <v>1.2380960571546206E-3</v>
      </c>
      <c r="AE55" s="112">
        <f t="shared" si="55"/>
        <v>1.5328818467418179E-7</v>
      </c>
      <c r="AF55" s="112">
        <f t="shared" si="56"/>
        <v>-27873.203923699999</v>
      </c>
      <c r="AG55" s="139"/>
      <c r="AH55" s="112">
        <f t="shared" si="57"/>
        <v>2.6774314904007578E-3</v>
      </c>
      <c r="AI55" s="112">
        <f t="shared" si="26"/>
        <v>1.2605995150855329</v>
      </c>
      <c r="AJ55" s="112">
        <f t="shared" si="27"/>
        <v>0.21368666495453084</v>
      </c>
      <c r="AK55" s="112">
        <f t="shared" si="28"/>
        <v>-7.0625014953521179E-2</v>
      </c>
      <c r="AL55" s="112">
        <f t="shared" si="29"/>
        <v>-0.26465275566006685</v>
      </c>
      <c r="AM55" s="112">
        <f t="shared" si="30"/>
        <v>-0.13310418299597651</v>
      </c>
      <c r="AN55" s="112">
        <f t="shared" si="47"/>
        <v>-0.20114697392567812</v>
      </c>
      <c r="AO55" s="112">
        <f t="shared" si="47"/>
        <v>-0.20113327682707519</v>
      </c>
      <c r="AP55" s="112">
        <f t="shared" si="47"/>
        <v>-0.20108150338894806</v>
      </c>
      <c r="AQ55" s="112">
        <f t="shared" si="47"/>
        <v>-0.20088581075468182</v>
      </c>
      <c r="AR55" s="112">
        <f t="shared" si="47"/>
        <v>-0.20014620440100775</v>
      </c>
      <c r="AS55" s="112">
        <f t="shared" si="47"/>
        <v>-0.19735191323754209</v>
      </c>
      <c r="AT55" s="112">
        <f t="shared" si="47"/>
        <v>-0.18680874164561945</v>
      </c>
      <c r="AU55" s="112">
        <f t="shared" si="32"/>
        <v>-0.14720640370077831</v>
      </c>
      <c r="AV55" s="112"/>
      <c r="AW55" s="112">
        <v>13250</v>
      </c>
      <c r="AX55" s="112">
        <f t="shared" si="36"/>
        <v>-1.6463227205637598E-2</v>
      </c>
      <c r="AY55" s="112">
        <f t="shared" si="37"/>
        <v>-2.5105437500000001E-2</v>
      </c>
      <c r="AZ55" s="112">
        <f t="shared" si="38"/>
        <v>8.6422102943624034E-3</v>
      </c>
      <c r="BA55" s="112">
        <f t="shared" si="39"/>
        <v>0.96305946629879224</v>
      </c>
      <c r="BB55" s="112">
        <f t="shared" si="40"/>
        <v>0.81547480433678021</v>
      </c>
      <c r="BC55" s="112">
        <f t="shared" si="41"/>
        <v>1.7080435961626688</v>
      </c>
      <c r="BD55" s="112">
        <f t="shared" si="42"/>
        <v>1.1476084785612128</v>
      </c>
      <c r="BE55" s="112">
        <f t="shared" si="48"/>
        <v>1.4320599126001414</v>
      </c>
      <c r="BF55" s="112">
        <f t="shared" si="48"/>
        <v>1.4320599111488892</v>
      </c>
      <c r="BG55" s="112">
        <f t="shared" si="48"/>
        <v>1.432059872281743</v>
      </c>
      <c r="BH55" s="112">
        <f t="shared" si="48"/>
        <v>1.4320588313535334</v>
      </c>
      <c r="BI55" s="112">
        <f t="shared" si="48"/>
        <v>1.4320309564138722</v>
      </c>
      <c r="BJ55" s="112">
        <f t="shared" si="48"/>
        <v>1.431286553717096</v>
      </c>
      <c r="BK55" s="112">
        <f t="shared" si="48"/>
        <v>1.4126901795743867</v>
      </c>
      <c r="BL55" s="112">
        <f t="shared" si="43"/>
        <v>1.1646541994595669</v>
      </c>
      <c r="BM55" s="112"/>
      <c r="BN55" s="112"/>
      <c r="BO55" s="112"/>
      <c r="BP55" s="112"/>
    </row>
    <row r="56" spans="1:68" s="158" customFormat="1" ht="12.95" customHeight="1" x14ac:dyDescent="0.2">
      <c r="A56" s="144" t="s">
        <v>44</v>
      </c>
      <c r="C56" s="222">
        <v>43184.885000000002</v>
      </c>
      <c r="D56" s="157"/>
      <c r="E56" s="112">
        <f t="shared" si="11"/>
        <v>9527.9996687183047</v>
      </c>
      <c r="F56" s="112">
        <f t="shared" si="12"/>
        <v>9528</v>
      </c>
      <c r="G56" s="200">
        <f t="shared" si="49"/>
        <v>-2.2639999951934442E-4</v>
      </c>
      <c r="I56" s="158">
        <f t="shared" si="46"/>
        <v>-2.2639999951934442E-4</v>
      </c>
      <c r="O56" s="218"/>
      <c r="P56" s="221">
        <f t="shared" si="15"/>
        <v>28166.385000000002</v>
      </c>
      <c r="Q56" s="184"/>
      <c r="R56" s="158">
        <f t="shared" si="16"/>
        <v>5.1256959782359153E-8</v>
      </c>
      <c r="S56" s="156">
        <v>0.1</v>
      </c>
      <c r="T56" s="158">
        <f t="shared" si="17"/>
        <v>5.1256959782359158E-9</v>
      </c>
      <c r="Y56" s="61"/>
      <c r="Z56" s="112">
        <f t="shared" si="50"/>
        <v>9528</v>
      </c>
      <c r="AA56" s="112">
        <f t="shared" si="51"/>
        <v>-8.72481321390438E-3</v>
      </c>
      <c r="AB56" s="112">
        <f t="shared" si="52"/>
        <v>-4.4835248976149641E-3</v>
      </c>
      <c r="AC56" s="112">
        <f t="shared" si="53"/>
        <v>-28166.385226400002</v>
      </c>
      <c r="AD56" s="112">
        <f t="shared" si="54"/>
        <v>8.4984132143850356E-3</v>
      </c>
      <c r="AE56" s="112">
        <f t="shared" si="55"/>
        <v>7.2223027162434199E-6</v>
      </c>
      <c r="AF56" s="112">
        <f t="shared" si="56"/>
        <v>-28166.385226400002</v>
      </c>
      <c r="AG56" s="139"/>
      <c r="AH56" s="112">
        <f t="shared" si="57"/>
        <v>4.2571248980956197E-3</v>
      </c>
      <c r="AI56" s="112">
        <f t="shared" si="26"/>
        <v>1.2699404240594432</v>
      </c>
      <c r="AJ56" s="112">
        <f t="shared" si="27"/>
        <v>0.44304501423324061</v>
      </c>
      <c r="AK56" s="112">
        <f t="shared" si="28"/>
        <v>-5.6716363254367391E-3</v>
      </c>
      <c r="AL56" s="112">
        <f t="shared" si="29"/>
        <v>-2.1007605608129063E-2</v>
      </c>
      <c r="AM56" s="112">
        <f t="shared" si="30"/>
        <v>-1.0504189115524228E-2</v>
      </c>
      <c r="AN56" s="112">
        <f t="shared" si="47"/>
        <v>-1.5927327722478849E-2</v>
      </c>
      <c r="AO56" s="112">
        <f t="shared" si="47"/>
        <v>-1.5926112334978672E-2</v>
      </c>
      <c r="AP56" s="112">
        <f t="shared" si="47"/>
        <v>-1.5921610329019509E-2</v>
      </c>
      <c r="AQ56" s="112">
        <f t="shared" si="47"/>
        <v>-1.5904934121442182E-2</v>
      </c>
      <c r="AR56" s="112">
        <f t="shared" si="47"/>
        <v>-1.5843162607067678E-2</v>
      </c>
      <c r="AS56" s="112">
        <f t="shared" si="47"/>
        <v>-1.5614350917284386E-2</v>
      </c>
      <c r="AT56" s="112">
        <f t="shared" si="47"/>
        <v>-1.4766802403455292E-2</v>
      </c>
      <c r="AU56" s="112">
        <f t="shared" si="32"/>
        <v>-1.162745916794572E-2</v>
      </c>
      <c r="AV56" s="112"/>
      <c r="AW56" s="112">
        <v>13500</v>
      </c>
      <c r="AX56" s="112">
        <f t="shared" si="36"/>
        <v>-1.7709238419667036E-2</v>
      </c>
      <c r="AY56" s="112">
        <f t="shared" si="37"/>
        <v>-2.6061749999999998E-2</v>
      </c>
      <c r="AZ56" s="112">
        <f t="shared" si="38"/>
        <v>8.3525115803329622E-3</v>
      </c>
      <c r="BA56" s="112">
        <f t="shared" si="39"/>
        <v>0.94173288291627288</v>
      </c>
      <c r="BB56" s="112">
        <f t="shared" si="40"/>
        <v>0.76644051380122447</v>
      </c>
      <c r="BC56" s="112">
        <f t="shared" si="41"/>
        <v>1.7883116245511066</v>
      </c>
      <c r="BD56" s="112">
        <f t="shared" si="42"/>
        <v>1.2451438708615936</v>
      </c>
      <c r="BE56" s="112">
        <f t="shared" si="48"/>
        <v>1.5132154315188104</v>
      </c>
      <c r="BF56" s="112">
        <f t="shared" si="48"/>
        <v>1.5132154315049244</v>
      </c>
      <c r="BG56" s="112">
        <f t="shared" si="48"/>
        <v>1.5132154306112549</v>
      </c>
      <c r="BH56" s="112">
        <f t="shared" si="48"/>
        <v>1.5132153730971301</v>
      </c>
      <c r="BI56" s="112">
        <f t="shared" si="48"/>
        <v>1.5132116717657396</v>
      </c>
      <c r="BJ56" s="112">
        <f t="shared" si="48"/>
        <v>1.5129739696520723</v>
      </c>
      <c r="BK56" s="112">
        <f t="shared" si="48"/>
        <v>1.4993440931889417</v>
      </c>
      <c r="BL56" s="112">
        <f t="shared" si="43"/>
        <v>1.2436629083947841</v>
      </c>
      <c r="BM56" s="112"/>
      <c r="BN56" s="112"/>
      <c r="BO56" s="112"/>
      <c r="BP56" s="112"/>
    </row>
    <row r="57" spans="1:68" s="158" customFormat="1" ht="12.95" customHeight="1" x14ac:dyDescent="0.2">
      <c r="A57" s="144" t="s">
        <v>111</v>
      </c>
      <c r="C57" s="222">
        <v>43220.421000000002</v>
      </c>
      <c r="D57" s="157"/>
      <c r="E57" s="112">
        <f t="shared" si="11"/>
        <v>9579.9980187481488</v>
      </c>
      <c r="F57" s="112">
        <f t="shared" si="12"/>
        <v>9580</v>
      </c>
      <c r="G57" s="200">
        <f t="shared" si="49"/>
        <v>-1.3539999999920838E-3</v>
      </c>
      <c r="I57" s="158">
        <f>G57</f>
        <v>-1.3539999999920838E-3</v>
      </c>
      <c r="O57" s="218"/>
      <c r="P57" s="221">
        <f t="shared" si="15"/>
        <v>28201.921000000002</v>
      </c>
      <c r="Q57" s="184"/>
      <c r="R57" s="158">
        <f t="shared" si="16"/>
        <v>1.8333159999785628E-6</v>
      </c>
      <c r="S57" s="156">
        <v>0.1</v>
      </c>
      <c r="T57" s="158">
        <f t="shared" si="17"/>
        <v>1.8333159999785629E-7</v>
      </c>
      <c r="Y57" s="61"/>
      <c r="Z57" s="112">
        <f t="shared" si="50"/>
        <v>9580</v>
      </c>
      <c r="AA57" s="112">
        <f t="shared" si="51"/>
        <v>-8.6838005316409901E-3</v>
      </c>
      <c r="AB57" s="112">
        <f t="shared" si="52"/>
        <v>-5.7942246683510938E-3</v>
      </c>
      <c r="AC57" s="112">
        <f t="shared" si="53"/>
        <v>-28201.922354000002</v>
      </c>
      <c r="AD57" s="112">
        <f t="shared" si="54"/>
        <v>7.3298005316489064E-3</v>
      </c>
      <c r="AE57" s="112">
        <f t="shared" si="55"/>
        <v>5.3725975833760592E-6</v>
      </c>
      <c r="AF57" s="112">
        <f t="shared" si="56"/>
        <v>-28201.922354000002</v>
      </c>
      <c r="AG57" s="139"/>
      <c r="AH57" s="112">
        <f t="shared" si="57"/>
        <v>4.4402246683590101E-3</v>
      </c>
      <c r="AI57" s="112">
        <f t="shared" si="26"/>
        <v>1.2699898195210597</v>
      </c>
      <c r="AJ57" s="112">
        <f t="shared" si="27"/>
        <v>0.46946430922953225</v>
      </c>
      <c r="AK57" s="112">
        <f t="shared" si="28"/>
        <v>2.3446438931449803E-3</v>
      </c>
      <c r="AL57" s="112">
        <f t="shared" si="29"/>
        <v>8.6839754156617394E-3</v>
      </c>
      <c r="AM57" s="112">
        <f t="shared" si="30"/>
        <v>4.3420149943281276E-3</v>
      </c>
      <c r="AN57" s="112">
        <f t="shared" si="47"/>
        <v>6.5838407155272317E-3</v>
      </c>
      <c r="AO57" s="112">
        <f t="shared" si="47"/>
        <v>6.5833380166838481E-3</v>
      </c>
      <c r="AP57" s="112">
        <f t="shared" si="47"/>
        <v>6.5814761287798871E-3</v>
      </c>
      <c r="AQ57" s="112">
        <f t="shared" si="47"/>
        <v>6.5745800984574505E-3</v>
      </c>
      <c r="AR57" s="112">
        <f t="shared" si="47"/>
        <v>6.5490386955401993E-3</v>
      </c>
      <c r="AS57" s="112">
        <f t="shared" si="47"/>
        <v>6.4544389074397048E-3</v>
      </c>
      <c r="AT57" s="112">
        <f t="shared" si="47"/>
        <v>6.1040624126173651E-3</v>
      </c>
      <c r="AU57" s="112">
        <f t="shared" si="32"/>
        <v>4.8063522905794631E-3</v>
      </c>
      <c r="AV57" s="112"/>
      <c r="AW57" s="112">
        <v>13750</v>
      </c>
      <c r="AX57" s="112">
        <f t="shared" si="36"/>
        <v>-1.9020046694721369E-2</v>
      </c>
      <c r="AY57" s="112">
        <f t="shared" si="37"/>
        <v>-2.7035937499999999E-2</v>
      </c>
      <c r="AZ57" s="112">
        <f t="shared" si="38"/>
        <v>8.015890805278628E-3</v>
      </c>
      <c r="BA57" s="112">
        <f t="shared" si="39"/>
        <v>0.92167270985508032</v>
      </c>
      <c r="BB57" s="112">
        <f t="shared" si="40"/>
        <v>0.71488796848676162</v>
      </c>
      <c r="BC57" s="112">
        <f t="shared" si="41"/>
        <v>1.8651287793968092</v>
      </c>
      <c r="BD57" s="112">
        <f t="shared" si="42"/>
        <v>1.348073616575157</v>
      </c>
      <c r="BE57" s="112">
        <f t="shared" si="48"/>
        <v>1.5926073972984436</v>
      </c>
      <c r="BF57" s="112">
        <f t="shared" si="48"/>
        <v>1.5926073972984911</v>
      </c>
      <c r="BG57" s="112">
        <f t="shared" si="48"/>
        <v>1.5926073972904271</v>
      </c>
      <c r="BH57" s="112">
        <f t="shared" si="48"/>
        <v>1.5926073986598479</v>
      </c>
      <c r="BI57" s="112">
        <f t="shared" si="48"/>
        <v>1.5926071661009966</v>
      </c>
      <c r="BJ57" s="112">
        <f t="shared" si="48"/>
        <v>1.5926466244182742</v>
      </c>
      <c r="BK57" s="112">
        <f t="shared" si="48"/>
        <v>1.5844027787829944</v>
      </c>
      <c r="BL57" s="112">
        <f t="shared" si="43"/>
        <v>1.322671617330001</v>
      </c>
      <c r="BM57" s="112"/>
      <c r="BN57" s="112"/>
      <c r="BO57" s="112"/>
      <c r="BP57" s="112"/>
    </row>
    <row r="58" spans="1:68" s="158" customFormat="1" ht="12.95" customHeight="1" x14ac:dyDescent="0.2">
      <c r="A58" s="144" t="s">
        <v>112</v>
      </c>
      <c r="C58" s="222">
        <v>43225.18</v>
      </c>
      <c r="D58" s="157"/>
      <c r="E58" s="112">
        <f t="shared" si="11"/>
        <v>9586.9616654104611</v>
      </c>
      <c r="F58" s="112">
        <f t="shared" si="12"/>
        <v>9587</v>
      </c>
      <c r="G58" s="200">
        <f t="shared" si="49"/>
        <v>-2.619810000032885E-2</v>
      </c>
      <c r="I58" s="158">
        <f>G58</f>
        <v>-2.619810000032885E-2</v>
      </c>
      <c r="O58" s="218"/>
      <c r="P58" s="221">
        <f t="shared" si="15"/>
        <v>28206.68</v>
      </c>
      <c r="Q58" s="184"/>
      <c r="R58" s="158">
        <f t="shared" si="16"/>
        <v>6.8634044362723046E-4</v>
      </c>
      <c r="S58" s="156">
        <v>0.1</v>
      </c>
      <c r="T58" s="158">
        <f t="shared" si="17"/>
        <v>6.8634044362723043E-5</v>
      </c>
      <c r="Y58" s="61"/>
      <c r="Z58" s="112">
        <f t="shared" si="50"/>
        <v>9587</v>
      </c>
      <c r="AA58" s="112">
        <f t="shared" si="51"/>
        <v>-8.678508461154975E-3</v>
      </c>
      <c r="AB58" s="112">
        <f t="shared" si="52"/>
        <v>-3.0662802906173875E-2</v>
      </c>
      <c r="AC58" s="112">
        <f t="shared" si="53"/>
        <v>-28206.706198100001</v>
      </c>
      <c r="AD58" s="112">
        <f t="shared" si="54"/>
        <v>-1.7519591539173873E-2</v>
      </c>
      <c r="AE58" s="112">
        <f t="shared" si="55"/>
        <v>3.0693608769949279E-5</v>
      </c>
      <c r="AF58" s="112">
        <f t="shared" si="56"/>
        <v>-28206.706198100001</v>
      </c>
      <c r="AG58" s="139"/>
      <c r="AH58" s="112">
        <f t="shared" si="57"/>
        <v>4.4647029058450249E-3</v>
      </c>
      <c r="AI58" s="112">
        <f t="shared" si="26"/>
        <v>1.2699782915321127</v>
      </c>
      <c r="AJ58" s="112">
        <f t="shared" si="27"/>
        <v>0.47298965400519677</v>
      </c>
      <c r="AK58" s="112">
        <f t="shared" si="28"/>
        <v>3.4237554529517157E-3</v>
      </c>
      <c r="AL58" s="112">
        <f t="shared" si="29"/>
        <v>1.2680915609358041E-2</v>
      </c>
      <c r="AM58" s="112">
        <f t="shared" si="30"/>
        <v>6.340542771149725E-3</v>
      </c>
      <c r="AN58" s="112">
        <f t="shared" si="47"/>
        <v>9.6141890231787163E-3</v>
      </c>
      <c r="AO58" s="112">
        <f t="shared" si="47"/>
        <v>9.6134550480943548E-3</v>
      </c>
      <c r="AP58" s="112">
        <f t="shared" si="47"/>
        <v>9.6107364962702037E-3</v>
      </c>
      <c r="AQ58" s="112">
        <f t="shared" si="47"/>
        <v>9.6006673212749947E-3</v>
      </c>
      <c r="AR58" s="112">
        <f t="shared" si="47"/>
        <v>9.5633723684429451E-3</v>
      </c>
      <c r="AS58" s="112">
        <f t="shared" si="47"/>
        <v>9.4252366875456368E-3</v>
      </c>
      <c r="AT58" s="112">
        <f t="shared" si="47"/>
        <v>8.9136015404700179E-3</v>
      </c>
      <c r="AU58" s="112">
        <f t="shared" si="32"/>
        <v>7.0185961407655539E-3</v>
      </c>
      <c r="AV58" s="112"/>
      <c r="AW58" s="112">
        <v>14000</v>
      </c>
      <c r="AX58" s="112">
        <f t="shared" si="36"/>
        <v>-2.0390655117406786E-2</v>
      </c>
      <c r="AY58" s="112">
        <f t="shared" si="37"/>
        <v>-2.8028000000000001E-2</v>
      </c>
      <c r="AZ58" s="112">
        <f t="shared" si="38"/>
        <v>7.6373448825932163E-3</v>
      </c>
      <c r="BA58" s="112">
        <f t="shared" si="39"/>
        <v>0.90287285062236533</v>
      </c>
      <c r="BB58" s="112">
        <f t="shared" si="40"/>
        <v>0.66150035840651522</v>
      </c>
      <c r="BC58" s="112">
        <f t="shared" si="41"/>
        <v>1.9387750285236836</v>
      </c>
      <c r="BD58" s="112">
        <f t="shared" si="42"/>
        <v>1.4572862068893622</v>
      </c>
      <c r="BE58" s="112">
        <f t="shared" si="48"/>
        <v>1.6703436259226876</v>
      </c>
      <c r="BF58" s="112">
        <f t="shared" si="48"/>
        <v>1.6703436259581752</v>
      </c>
      <c r="BG58" s="112">
        <f t="shared" si="48"/>
        <v>1.670343624635656</v>
      </c>
      <c r="BH58" s="112">
        <f t="shared" si="48"/>
        <v>1.6703436739219542</v>
      </c>
      <c r="BI58" s="112">
        <f t="shared" si="48"/>
        <v>1.670341837154133</v>
      </c>
      <c r="BJ58" s="112">
        <f t="shared" si="48"/>
        <v>1.6704102657403583</v>
      </c>
      <c r="BK58" s="112">
        <f t="shared" si="48"/>
        <v>1.6678284897687492</v>
      </c>
      <c r="BL58" s="112">
        <f t="shared" si="43"/>
        <v>1.4016803262652182</v>
      </c>
      <c r="BM58" s="112"/>
      <c r="BN58" s="112"/>
      <c r="BO58" s="112"/>
      <c r="BP58" s="112"/>
    </row>
    <row r="59" spans="1:68" s="158" customFormat="1" ht="12.95" customHeight="1" x14ac:dyDescent="0.2">
      <c r="A59" s="140" t="s">
        <v>245</v>
      </c>
      <c r="B59" s="141" t="s">
        <v>81</v>
      </c>
      <c r="C59" s="143">
        <v>43225.19</v>
      </c>
      <c r="D59" s="142" t="s">
        <v>125</v>
      </c>
      <c r="E59" s="112">
        <f t="shared" si="11"/>
        <v>9586.9762979943298</v>
      </c>
      <c r="F59" s="112">
        <f t="shared" si="12"/>
        <v>9587</v>
      </c>
      <c r="G59" s="200">
        <f t="shared" si="49"/>
        <v>-1.6198099998291582E-2</v>
      </c>
      <c r="I59" s="158">
        <f>G59</f>
        <v>-1.6198099998291582E-2</v>
      </c>
      <c r="O59" s="218"/>
      <c r="P59" s="221">
        <f t="shared" si="15"/>
        <v>28206.690000000002</v>
      </c>
      <c r="Q59" s="184"/>
      <c r="R59" s="158">
        <f t="shared" si="16"/>
        <v>2.6237844355465374E-4</v>
      </c>
      <c r="S59" s="156">
        <v>0.1</v>
      </c>
      <c r="T59" s="158">
        <f t="shared" si="17"/>
        <v>2.6237844355465374E-5</v>
      </c>
      <c r="Y59" s="61"/>
      <c r="Z59" s="112">
        <f t="shared" si="50"/>
        <v>9587</v>
      </c>
      <c r="AA59" s="112">
        <f t="shared" si="51"/>
        <v>-8.678508461154975E-3</v>
      </c>
      <c r="AB59" s="112">
        <f t="shared" si="52"/>
        <v>-2.0662802904136607E-2</v>
      </c>
      <c r="AC59" s="112">
        <f t="shared" si="53"/>
        <v>-28206.706198100001</v>
      </c>
      <c r="AD59" s="112">
        <f t="shared" si="54"/>
        <v>-7.5195915371366068E-3</v>
      </c>
      <c r="AE59" s="112">
        <f t="shared" si="55"/>
        <v>5.6544256885376478E-6</v>
      </c>
      <c r="AF59" s="112">
        <f t="shared" si="56"/>
        <v>-28206.706198100001</v>
      </c>
      <c r="AG59" s="139"/>
      <c r="AH59" s="112">
        <f t="shared" si="57"/>
        <v>4.4647029058450249E-3</v>
      </c>
      <c r="AI59" s="112">
        <f t="shared" si="26"/>
        <v>1.2699782915321127</v>
      </c>
      <c r="AJ59" s="112">
        <f t="shared" si="27"/>
        <v>0.47298965400519677</v>
      </c>
      <c r="AK59" s="112">
        <f t="shared" si="28"/>
        <v>3.4237554529517157E-3</v>
      </c>
      <c r="AL59" s="112">
        <f t="shared" si="29"/>
        <v>1.2680915609358041E-2</v>
      </c>
      <c r="AM59" s="112">
        <f t="shared" si="30"/>
        <v>6.340542771149725E-3</v>
      </c>
      <c r="AN59" s="112">
        <f t="shared" si="47"/>
        <v>9.6141890231787163E-3</v>
      </c>
      <c r="AO59" s="112">
        <f t="shared" si="47"/>
        <v>9.6134550480943548E-3</v>
      </c>
      <c r="AP59" s="112">
        <f t="shared" si="47"/>
        <v>9.6107364962702037E-3</v>
      </c>
      <c r="AQ59" s="112">
        <f t="shared" si="47"/>
        <v>9.6006673212749947E-3</v>
      </c>
      <c r="AR59" s="112">
        <f t="shared" si="47"/>
        <v>9.5633723684429451E-3</v>
      </c>
      <c r="AS59" s="112">
        <f t="shared" si="47"/>
        <v>9.4252366875456368E-3</v>
      </c>
      <c r="AT59" s="112">
        <f t="shared" si="47"/>
        <v>8.9136015404700179E-3</v>
      </c>
      <c r="AU59" s="112">
        <f t="shared" si="32"/>
        <v>7.0185961407655539E-3</v>
      </c>
      <c r="AV59" s="112"/>
      <c r="AW59" s="112">
        <v>14250</v>
      </c>
      <c r="AX59" s="112">
        <f t="shared" si="36"/>
        <v>-2.1816369219841314E-2</v>
      </c>
      <c r="AY59" s="112">
        <f t="shared" si="37"/>
        <v>-2.90379375E-2</v>
      </c>
      <c r="AZ59" s="112">
        <f t="shared" si="38"/>
        <v>7.2215682801586847E-3</v>
      </c>
      <c r="BA59" s="112">
        <f t="shared" si="39"/>
        <v>0.88530948531831999</v>
      </c>
      <c r="BB59" s="112">
        <f t="shared" si="40"/>
        <v>0.60683921569240939</v>
      </c>
      <c r="BC59" s="112">
        <f t="shared" si="41"/>
        <v>2.0095148352199099</v>
      </c>
      <c r="BD59" s="112">
        <f t="shared" si="42"/>
        <v>1.5738261198957046</v>
      </c>
      <c r="BE59" s="112">
        <f t="shared" si="48"/>
        <v>1.7465306109580088</v>
      </c>
      <c r="BF59" s="112">
        <f t="shared" si="48"/>
        <v>1.7465306102000278</v>
      </c>
      <c r="BG59" s="112">
        <f t="shared" si="48"/>
        <v>1.7465306262574449</v>
      </c>
      <c r="BH59" s="112">
        <f t="shared" si="48"/>
        <v>1.7465302860894376</v>
      </c>
      <c r="BI59" s="112">
        <f t="shared" si="48"/>
        <v>1.7465374922319301</v>
      </c>
      <c r="BJ59" s="112">
        <f t="shared" si="48"/>
        <v>1.7463847742390064</v>
      </c>
      <c r="BK59" s="112">
        <f t="shared" si="48"/>
        <v>1.7495936678984481</v>
      </c>
      <c r="BL59" s="112">
        <f t="shared" si="43"/>
        <v>1.4806890352004354</v>
      </c>
      <c r="BM59" s="112"/>
      <c r="BN59" s="112"/>
      <c r="BO59" s="112"/>
      <c r="BP59" s="112"/>
    </row>
    <row r="60" spans="1:68" s="158" customFormat="1" ht="12.95" customHeight="1" x14ac:dyDescent="0.2">
      <c r="A60" s="144" t="s">
        <v>112</v>
      </c>
      <c r="C60" s="222">
        <v>43227.241000000002</v>
      </c>
      <c r="D60" s="157"/>
      <c r="E60" s="112">
        <f t="shared" si="11"/>
        <v>9589.9774409454549</v>
      </c>
      <c r="F60" s="112">
        <f t="shared" si="12"/>
        <v>9590</v>
      </c>
      <c r="G60" s="200">
        <f t="shared" si="49"/>
        <v>-1.5416999995068181E-2</v>
      </c>
      <c r="I60" s="158">
        <f>G60</f>
        <v>-1.5416999995068181E-2</v>
      </c>
      <c r="O60" s="218"/>
      <c r="P60" s="221">
        <f t="shared" si="15"/>
        <v>28208.741000000002</v>
      </c>
      <c r="Q60" s="184"/>
      <c r="R60" s="158">
        <f t="shared" si="16"/>
        <v>2.376838888479323E-4</v>
      </c>
      <c r="S60" s="156">
        <v>0.1</v>
      </c>
      <c r="T60" s="158">
        <f t="shared" si="17"/>
        <v>2.376838888479323E-5</v>
      </c>
      <c r="Y60" s="61"/>
      <c r="Z60" s="112">
        <f t="shared" si="50"/>
        <v>9590</v>
      </c>
      <c r="AA60" s="112">
        <f t="shared" si="51"/>
        <v>-8.6762573343454434E-3</v>
      </c>
      <c r="AB60" s="112">
        <f t="shared" si="52"/>
        <v>-1.9892180960722736E-2</v>
      </c>
      <c r="AC60" s="112">
        <f t="shared" si="53"/>
        <v>-28208.756416999997</v>
      </c>
      <c r="AD60" s="112">
        <f t="shared" si="54"/>
        <v>-6.7407426607227379E-3</v>
      </c>
      <c r="AE60" s="112">
        <f t="shared" si="55"/>
        <v>4.5437611618087458E-6</v>
      </c>
      <c r="AF60" s="112">
        <f t="shared" si="56"/>
        <v>-28208.756416999997</v>
      </c>
      <c r="AG60" s="139"/>
      <c r="AH60" s="112">
        <f t="shared" si="57"/>
        <v>4.4751809656545559E-3</v>
      </c>
      <c r="AI60" s="112">
        <f t="shared" si="26"/>
        <v>1.2699720307298772</v>
      </c>
      <c r="AJ60" s="112">
        <f t="shared" si="27"/>
        <v>0.47449818439307845</v>
      </c>
      <c r="AK60" s="112">
        <f t="shared" si="28"/>
        <v>3.8862094110164169E-3</v>
      </c>
      <c r="AL60" s="112">
        <f t="shared" si="29"/>
        <v>1.4393865212017038E-2</v>
      </c>
      <c r="AM60" s="112">
        <f t="shared" si="30"/>
        <v>7.1970568656370025E-3</v>
      </c>
      <c r="AN60" s="112">
        <f t="shared" si="47"/>
        <v>1.0912900345273497E-2</v>
      </c>
      <c r="AO60" s="112">
        <f t="shared" si="47"/>
        <v>1.0912067285214811E-2</v>
      </c>
      <c r="AP60" s="112">
        <f t="shared" si="47"/>
        <v>1.0908981693938183E-2</v>
      </c>
      <c r="AQ60" s="112">
        <f t="shared" si="47"/>
        <v>1.0897552898770826E-2</v>
      </c>
      <c r="AR60" s="112">
        <f t="shared" si="47"/>
        <v>1.0855221523990247E-2</v>
      </c>
      <c r="AS60" s="112">
        <f t="shared" si="47"/>
        <v>1.0698429549452562E-2</v>
      </c>
      <c r="AT60" s="112">
        <f t="shared" si="47"/>
        <v>1.0117687069527672E-2</v>
      </c>
      <c r="AU60" s="112">
        <f t="shared" si="32"/>
        <v>7.9667006479881564E-3</v>
      </c>
      <c r="AV60" s="112"/>
      <c r="AW60" s="112">
        <v>14500</v>
      </c>
      <c r="AX60" s="112">
        <f t="shared" si="36"/>
        <v>-2.3292799026954348E-2</v>
      </c>
      <c r="AY60" s="112">
        <f t="shared" si="37"/>
        <v>-3.0065749999999999E-2</v>
      </c>
      <c r="AZ60" s="112">
        <f t="shared" si="38"/>
        <v>6.7729509730456499E-3</v>
      </c>
      <c r="BA60" s="112">
        <f t="shared" si="39"/>
        <v>0.86894696454267084</v>
      </c>
      <c r="BB60" s="112">
        <f t="shared" si="40"/>
        <v>0.5513626704662471</v>
      </c>
      <c r="BC60" s="112">
        <f t="shared" si="41"/>
        <v>2.0775959185213599</v>
      </c>
      <c r="BD60" s="112">
        <f t="shared" si="42"/>
        <v>1.6989334692363616</v>
      </c>
      <c r="BE60" s="112">
        <f t="shared" si="48"/>
        <v>1.8212722762088194</v>
      </c>
      <c r="BF60" s="112">
        <f t="shared" si="48"/>
        <v>1.8212722639800316</v>
      </c>
      <c r="BG60" s="112">
        <f t="shared" si="48"/>
        <v>1.8212724467076327</v>
      </c>
      <c r="BH60" s="112">
        <f t="shared" si="48"/>
        <v>1.8212697163026892</v>
      </c>
      <c r="BI60" s="112">
        <f t="shared" si="48"/>
        <v>1.8213105123103623</v>
      </c>
      <c r="BJ60" s="112">
        <f t="shared" si="48"/>
        <v>1.8207002847470057</v>
      </c>
      <c r="BK60" s="112">
        <f t="shared" si="48"/>
        <v>1.8296811152038466</v>
      </c>
      <c r="BL60" s="112">
        <f t="shared" si="43"/>
        <v>1.5596977441356525</v>
      </c>
      <c r="BM60" s="112"/>
      <c r="BN60" s="112"/>
      <c r="BO60" s="112"/>
      <c r="BP60" s="112"/>
    </row>
    <row r="61" spans="1:68" s="158" customFormat="1" ht="12.95" customHeight="1" x14ac:dyDescent="0.2">
      <c r="A61" s="144" t="s">
        <v>44</v>
      </c>
      <c r="C61" s="222">
        <v>43538.881999999998</v>
      </c>
      <c r="D61" s="157"/>
      <c r="E61" s="112">
        <f t="shared" si="11"/>
        <v>10045.988747835656</v>
      </c>
      <c r="F61" s="112">
        <f t="shared" si="12"/>
        <v>10046</v>
      </c>
      <c r="G61" s="200">
        <f t="shared" si="49"/>
        <v>-7.6898000043001957E-3</v>
      </c>
      <c r="I61" s="158">
        <f>+G61</f>
        <v>-7.6898000043001957E-3</v>
      </c>
      <c r="O61" s="218"/>
      <c r="P61" s="221">
        <f t="shared" si="15"/>
        <v>28520.381999999998</v>
      </c>
      <c r="Q61" s="184"/>
      <c r="R61" s="158">
        <f t="shared" si="16"/>
        <v>5.9133024106135292E-5</v>
      </c>
      <c r="S61" s="156">
        <v>0.1</v>
      </c>
      <c r="T61" s="158">
        <f t="shared" si="17"/>
        <v>5.9133024106135295E-6</v>
      </c>
      <c r="Y61" s="61"/>
      <c r="Z61" s="112">
        <f t="shared" si="50"/>
        <v>10046</v>
      </c>
      <c r="AA61" s="112">
        <f t="shared" si="51"/>
        <v>-8.4656688585575297E-3</v>
      </c>
      <c r="AB61" s="112">
        <f t="shared" si="52"/>
        <v>-1.3655993733742666E-2</v>
      </c>
      <c r="AC61" s="112">
        <f t="shared" si="53"/>
        <v>-28520.389689800002</v>
      </c>
      <c r="AD61" s="112">
        <f t="shared" si="54"/>
        <v>7.7586885425733401E-4</v>
      </c>
      <c r="AE61" s="112">
        <f t="shared" si="55"/>
        <v>6.019724790065883E-8</v>
      </c>
      <c r="AF61" s="112">
        <f t="shared" si="56"/>
        <v>-28520.389689800002</v>
      </c>
      <c r="AG61" s="139"/>
      <c r="AH61" s="112">
        <f t="shared" si="57"/>
        <v>5.9661937294424707E-3</v>
      </c>
      <c r="AI61" s="112">
        <f t="shared" si="26"/>
        <v>1.2599774851446148</v>
      </c>
      <c r="AJ61" s="112">
        <f t="shared" si="27"/>
        <v>0.6840654584133099</v>
      </c>
      <c r="AK61" s="112">
        <f t="shared" si="28"/>
        <v>7.2881460042191731E-2</v>
      </c>
      <c r="AL61" s="112">
        <f t="shared" si="29"/>
        <v>0.27332171704906505</v>
      </c>
      <c r="AM61" s="112">
        <f t="shared" si="30"/>
        <v>0.13751803064295187</v>
      </c>
      <c r="AN61" s="112">
        <f t="shared" ref="AN61:AT70" si="58">$AU61+$AB$7*SIN(AO61)</f>
        <v>0.2077700513625777</v>
      </c>
      <c r="AO61" s="112">
        <f t="shared" si="58"/>
        <v>0.2077560122714095</v>
      </c>
      <c r="AP61" s="112">
        <f t="shared" si="58"/>
        <v>0.20770287323930356</v>
      </c>
      <c r="AQ61" s="112">
        <f t="shared" si="58"/>
        <v>0.20750174333261073</v>
      </c>
      <c r="AR61" s="112">
        <f t="shared" si="58"/>
        <v>0.2067405487114814</v>
      </c>
      <c r="AS61" s="112">
        <f t="shared" si="58"/>
        <v>0.20386083360334881</v>
      </c>
      <c r="AT61" s="112">
        <f t="shared" si="58"/>
        <v>0.19298171022784638</v>
      </c>
      <c r="AU61" s="112">
        <f t="shared" si="32"/>
        <v>0.15207858574582417</v>
      </c>
      <c r="AV61" s="112"/>
      <c r="AW61" s="112">
        <v>14750</v>
      </c>
      <c r="AX61" s="112">
        <f t="shared" si="36"/>
        <v>-2.4815851443984672E-2</v>
      </c>
      <c r="AY61" s="112">
        <f t="shared" si="37"/>
        <v>-3.1111437499999998E-2</v>
      </c>
      <c r="AZ61" s="112">
        <f t="shared" si="38"/>
        <v>6.2955860560153266E-3</v>
      </c>
      <c r="BA61" s="112">
        <f t="shared" si="39"/>
        <v>0.8537422670829663</v>
      </c>
      <c r="BB61" s="112">
        <f t="shared" si="40"/>
        <v>0.4954420729630043</v>
      </c>
      <c r="BC61" s="112">
        <f t="shared" si="41"/>
        <v>2.1432489709476745</v>
      </c>
      <c r="BD61" s="112">
        <f t="shared" si="42"/>
        <v>1.8340962506201259</v>
      </c>
      <c r="BE61" s="112">
        <f t="shared" si="48"/>
        <v>1.8946691687146733</v>
      </c>
      <c r="BF61" s="112">
        <f t="shared" si="48"/>
        <v>1.8946690992343194</v>
      </c>
      <c r="BG61" s="112">
        <f t="shared" si="48"/>
        <v>1.8946699078505809</v>
      </c>
      <c r="BH61" s="112">
        <f t="shared" si="48"/>
        <v>1.8946604970085388</v>
      </c>
      <c r="BI61" s="112">
        <f t="shared" si="48"/>
        <v>1.8947700059931474</v>
      </c>
      <c r="BJ61" s="112">
        <f t="shared" si="48"/>
        <v>1.8934934891240238</v>
      </c>
      <c r="BK61" s="112">
        <f t="shared" si="48"/>
        <v>1.9080841012965659</v>
      </c>
      <c r="BL61" s="112">
        <f t="shared" si="43"/>
        <v>1.6387064530708697</v>
      </c>
      <c r="BM61" s="112"/>
      <c r="BN61" s="112"/>
      <c r="BO61" s="112"/>
      <c r="BP61" s="112"/>
    </row>
    <row r="62" spans="1:68" s="158" customFormat="1" ht="12.95" customHeight="1" x14ac:dyDescent="0.2">
      <c r="A62" s="144" t="s">
        <v>112</v>
      </c>
      <c r="C62" s="222">
        <v>43581.245999999999</v>
      </c>
      <c r="D62" s="157"/>
      <c r="E62" s="112">
        <f t="shared" si="11"/>
        <v>10107.978226129902</v>
      </c>
      <c r="F62" s="112">
        <f t="shared" si="12"/>
        <v>10108</v>
      </c>
      <c r="G62" s="200">
        <f t="shared" si="49"/>
        <v>-1.4880399998219218E-2</v>
      </c>
      <c r="I62" s="158">
        <f>G62</f>
        <v>-1.4880399998219218E-2</v>
      </c>
      <c r="O62" s="218"/>
      <c r="P62" s="221">
        <f t="shared" si="15"/>
        <v>28562.745999999999</v>
      </c>
      <c r="Q62" s="184"/>
      <c r="R62" s="158">
        <f t="shared" si="16"/>
        <v>2.2142630410700251E-4</v>
      </c>
      <c r="S62" s="156">
        <v>0.1</v>
      </c>
      <c r="T62" s="158">
        <f t="shared" si="17"/>
        <v>2.2142630410700251E-5</v>
      </c>
      <c r="Y62" s="61"/>
      <c r="Z62" s="112">
        <f t="shared" si="50"/>
        <v>10108</v>
      </c>
      <c r="AA62" s="112">
        <f t="shared" si="51"/>
        <v>-8.4593724192086571E-3</v>
      </c>
      <c r="AB62" s="112">
        <f t="shared" si="52"/>
        <v>-2.1031575531010559E-2</v>
      </c>
      <c r="AC62" s="112">
        <f t="shared" si="53"/>
        <v>-28562.760880399997</v>
      </c>
      <c r="AD62" s="112">
        <f t="shared" si="54"/>
        <v>-6.421027579010561E-3</v>
      </c>
      <c r="AE62" s="112">
        <f t="shared" si="55"/>
        <v>4.122959517041423E-6</v>
      </c>
      <c r="AF62" s="112">
        <f t="shared" si="56"/>
        <v>-28562.760880399997</v>
      </c>
      <c r="AG62" s="139"/>
      <c r="AH62" s="112">
        <f t="shared" si="57"/>
        <v>6.1511755327913415E-3</v>
      </c>
      <c r="AI62" s="112">
        <f t="shared" si="26"/>
        <v>1.2572865094445347</v>
      </c>
      <c r="AJ62" s="112">
        <f t="shared" si="27"/>
        <v>0.7090111130830421</v>
      </c>
      <c r="AK62" s="112">
        <f t="shared" si="28"/>
        <v>8.1875833173455009E-2</v>
      </c>
      <c r="AL62" s="112">
        <f t="shared" si="29"/>
        <v>0.30809493494766921</v>
      </c>
      <c r="AM62" s="112">
        <f t="shared" si="30"/>
        <v>0.15527769382855328</v>
      </c>
      <c r="AN62" s="112">
        <f t="shared" si="58"/>
        <v>0.23437121141699524</v>
      </c>
      <c r="AO62" s="112">
        <f t="shared" si="58"/>
        <v>0.23435589941941418</v>
      </c>
      <c r="AP62" s="112">
        <f t="shared" si="58"/>
        <v>0.23429759490640303</v>
      </c>
      <c r="AQ62" s="112">
        <f t="shared" si="58"/>
        <v>0.23407559235375258</v>
      </c>
      <c r="AR62" s="112">
        <f t="shared" si="58"/>
        <v>0.23323039416701302</v>
      </c>
      <c r="AS62" s="112">
        <f t="shared" si="58"/>
        <v>0.23001413997468478</v>
      </c>
      <c r="AT62" s="112">
        <f t="shared" si="58"/>
        <v>0.2177970464822909</v>
      </c>
      <c r="AU62" s="112">
        <f t="shared" si="32"/>
        <v>0.17167274556175804</v>
      </c>
      <c r="AV62" s="112"/>
      <c r="AW62" s="112">
        <v>15000</v>
      </c>
      <c r="AX62" s="112">
        <f t="shared" si="36"/>
        <v>-2.638171644312802E-2</v>
      </c>
      <c r="AY62" s="112">
        <f t="shared" si="37"/>
        <v>-3.2175000000000002E-2</v>
      </c>
      <c r="AZ62" s="112">
        <f t="shared" si="38"/>
        <v>5.7932835568719815E-3</v>
      </c>
      <c r="BA62" s="112">
        <f t="shared" si="39"/>
        <v>0.83964830910713273</v>
      </c>
      <c r="BB62" s="112">
        <f t="shared" si="40"/>
        <v>0.4393766522818644</v>
      </c>
      <c r="BC62" s="112">
        <f t="shared" si="41"/>
        <v>2.2066880150974582</v>
      </c>
      <c r="BD62" s="112">
        <f t="shared" si="42"/>
        <v>1.9811200233532169</v>
      </c>
      <c r="BE62" s="112">
        <f t="shared" ref="BE62:BK71" si="59">$BL62+$AB$7*SIN(BF62)</f>
        <v>1.9668179820355689</v>
      </c>
      <c r="BF62" s="112">
        <f t="shared" si="59"/>
        <v>1.966817733896542</v>
      </c>
      <c r="BG62" s="112">
        <f t="shared" si="59"/>
        <v>1.9668201163438375</v>
      </c>
      <c r="BH62" s="112">
        <f t="shared" si="59"/>
        <v>1.9667972412875157</v>
      </c>
      <c r="BI62" s="112">
        <f t="shared" si="59"/>
        <v>1.967016824378244</v>
      </c>
      <c r="BJ62" s="112">
        <f t="shared" si="59"/>
        <v>1.9649042115747306</v>
      </c>
      <c r="BK62" s="112">
        <f t="shared" si="59"/>
        <v>1.9848064053598564</v>
      </c>
      <c r="BL62" s="112">
        <f t="shared" si="43"/>
        <v>1.7177151620060869</v>
      </c>
      <c r="BM62" s="112"/>
      <c r="BN62" s="112"/>
      <c r="BO62" s="112"/>
      <c r="BP62" s="112"/>
    </row>
    <row r="63" spans="1:68" s="158" customFormat="1" ht="12.95" customHeight="1" x14ac:dyDescent="0.2">
      <c r="A63" s="144" t="s">
        <v>44</v>
      </c>
      <c r="C63" s="222">
        <v>43599.697</v>
      </c>
      <c r="D63" s="157"/>
      <c r="E63" s="112">
        <f t="shared" si="11"/>
        <v>10134.976806622943</v>
      </c>
      <c r="F63" s="112">
        <f t="shared" si="12"/>
        <v>10135</v>
      </c>
      <c r="G63" s="200">
        <f t="shared" si="49"/>
        <v>-1.5850499999942258E-2</v>
      </c>
      <c r="I63" s="158">
        <f t="shared" ref="I63:I73" si="60">+G63</f>
        <v>-1.5850499999942258E-2</v>
      </c>
      <c r="O63" s="218"/>
      <c r="P63" s="221">
        <f t="shared" si="15"/>
        <v>28581.197</v>
      </c>
      <c r="Q63" s="184"/>
      <c r="R63" s="158">
        <f t="shared" si="16"/>
        <v>2.5123835024816953E-4</v>
      </c>
      <c r="S63" s="156">
        <v>0.1</v>
      </c>
      <c r="T63" s="158">
        <f t="shared" si="17"/>
        <v>2.5123835024816955E-5</v>
      </c>
      <c r="Y63" s="61"/>
      <c r="Z63" s="112">
        <f t="shared" si="50"/>
        <v>10135</v>
      </c>
      <c r="AA63" s="112">
        <f t="shared" si="51"/>
        <v>-8.458451838234269E-3</v>
      </c>
      <c r="AB63" s="112">
        <f t="shared" si="52"/>
        <v>-2.2080754336707989E-2</v>
      </c>
      <c r="AC63" s="112">
        <f t="shared" si="53"/>
        <v>-28581.2128505</v>
      </c>
      <c r="AD63" s="112">
        <f t="shared" si="54"/>
        <v>-7.392048161707989E-3</v>
      </c>
      <c r="AE63" s="112">
        <f t="shared" si="55"/>
        <v>5.4642376025010462E-6</v>
      </c>
      <c r="AF63" s="112">
        <f t="shared" si="56"/>
        <v>-28581.2128505</v>
      </c>
      <c r="AG63" s="139"/>
      <c r="AH63" s="112">
        <f t="shared" si="57"/>
        <v>6.2302543367657301E-3</v>
      </c>
      <c r="AI63" s="112">
        <f t="shared" si="26"/>
        <v>1.2560213159975462</v>
      </c>
      <c r="AJ63" s="112">
        <f t="shared" si="27"/>
        <v>0.71957498934987674</v>
      </c>
      <c r="AK63" s="112">
        <f t="shared" si="28"/>
        <v>8.5750135596887489E-2</v>
      </c>
      <c r="AL63" s="112">
        <f t="shared" si="29"/>
        <v>0.32319008317433257</v>
      </c>
      <c r="AM63" s="112">
        <f t="shared" si="30"/>
        <v>0.1630164652819649</v>
      </c>
      <c r="AN63" s="112">
        <f t="shared" si="58"/>
        <v>0.24593721538757107</v>
      </c>
      <c r="AO63" s="112">
        <f t="shared" si="58"/>
        <v>0.245921402208989</v>
      </c>
      <c r="AP63" s="112">
        <f t="shared" si="58"/>
        <v>0.2458610185881398</v>
      </c>
      <c r="AQ63" s="112">
        <f t="shared" si="58"/>
        <v>0.24563044833462336</v>
      </c>
      <c r="AR63" s="112">
        <f t="shared" si="58"/>
        <v>0.24475015586842608</v>
      </c>
      <c r="AS63" s="112">
        <f t="shared" si="58"/>
        <v>0.2413910664099288</v>
      </c>
      <c r="AT63" s="112">
        <f t="shared" si="58"/>
        <v>0.22859830793843366</v>
      </c>
      <c r="AU63" s="112">
        <f t="shared" si="32"/>
        <v>0.18020568612676147</v>
      </c>
      <c r="AV63" s="112"/>
      <c r="AW63" s="112">
        <v>15250</v>
      </c>
      <c r="AX63" s="112">
        <f t="shared" si="36"/>
        <v>-2.7986849544166938E-2</v>
      </c>
      <c r="AY63" s="112">
        <f t="shared" si="37"/>
        <v>-3.32564375E-2</v>
      </c>
      <c r="AZ63" s="112">
        <f t="shared" si="38"/>
        <v>5.2695879558330603E-3</v>
      </c>
      <c r="BA63" s="112">
        <f t="shared" si="39"/>
        <v>0.8266163564961273</v>
      </c>
      <c r="BB63" s="112">
        <f t="shared" si="40"/>
        <v>0.38340616444412534</v>
      </c>
      <c r="BC63" s="112">
        <f t="shared" si="41"/>
        <v>2.2681111654635506</v>
      </c>
      <c r="BD63" s="112">
        <f t="shared" si="42"/>
        <v>2.142222152828412</v>
      </c>
      <c r="BE63" s="112">
        <f t="shared" si="59"/>
        <v>2.0378113214538693</v>
      </c>
      <c r="BF63" s="112">
        <f t="shared" si="59"/>
        <v>2.0378106523189694</v>
      </c>
      <c r="BG63" s="112">
        <f t="shared" si="59"/>
        <v>2.0378161568523301</v>
      </c>
      <c r="BH63" s="112">
        <f t="shared" si="59"/>
        <v>2.0377708728852211</v>
      </c>
      <c r="BI63" s="112">
        <f t="shared" si="59"/>
        <v>2.0381432882290467</v>
      </c>
      <c r="BJ63" s="112">
        <f t="shared" si="59"/>
        <v>2.035072325615972</v>
      </c>
      <c r="BK63" s="112">
        <f t="shared" si="59"/>
        <v>2.0598622925697843</v>
      </c>
      <c r="BL63" s="112">
        <f t="shared" si="43"/>
        <v>1.796723870941304</v>
      </c>
      <c r="BM63" s="112"/>
      <c r="BN63" s="112"/>
      <c r="BO63" s="112"/>
      <c r="BP63" s="112"/>
    </row>
    <row r="64" spans="1:68" s="158" customFormat="1" ht="12.95" customHeight="1" x14ac:dyDescent="0.2">
      <c r="A64" s="144" t="s">
        <v>44</v>
      </c>
      <c r="C64" s="222">
        <v>43610.642999999996</v>
      </c>
      <c r="D64" s="157"/>
      <c r="E64" s="112">
        <f t="shared" si="11"/>
        <v>10150.993632923777</v>
      </c>
      <c r="F64" s="112">
        <f t="shared" si="12"/>
        <v>10151</v>
      </c>
      <c r="G64" s="200">
        <f t="shared" si="49"/>
        <v>-4.3513000055099837E-3</v>
      </c>
      <c r="I64" s="158">
        <f t="shared" si="60"/>
        <v>-4.3513000055099837E-3</v>
      </c>
      <c r="O64" s="218"/>
      <c r="P64" s="221">
        <f t="shared" si="15"/>
        <v>28592.142999999996</v>
      </c>
      <c r="Q64" s="184"/>
      <c r="R64" s="158">
        <f t="shared" si="16"/>
        <v>1.8933811737951185E-5</v>
      </c>
      <c r="S64" s="156">
        <v>0.1</v>
      </c>
      <c r="T64" s="158">
        <f t="shared" si="17"/>
        <v>1.8933811737951187E-6</v>
      </c>
      <c r="Y64" s="61"/>
      <c r="Z64" s="112">
        <f t="shared" si="50"/>
        <v>10151</v>
      </c>
      <c r="AA64" s="112">
        <f t="shared" si="51"/>
        <v>-8.4584349861096687E-3</v>
      </c>
      <c r="AB64" s="112">
        <f t="shared" si="52"/>
        <v>-1.0627985562400315E-2</v>
      </c>
      <c r="AC64" s="112">
        <f t="shared" si="53"/>
        <v>-28592.147351300002</v>
      </c>
      <c r="AD64" s="112">
        <f t="shared" si="54"/>
        <v>4.1071349805996849E-3</v>
      </c>
      <c r="AE64" s="112">
        <f t="shared" si="55"/>
        <v>1.6868557748865576E-6</v>
      </c>
      <c r="AF64" s="112">
        <f t="shared" si="56"/>
        <v>-28592.147351300002</v>
      </c>
      <c r="AG64" s="139"/>
      <c r="AH64" s="112">
        <f t="shared" si="57"/>
        <v>6.2766855568903313E-3</v>
      </c>
      <c r="AI64" s="112">
        <f t="shared" si="26"/>
        <v>1.2552453065143054</v>
      </c>
      <c r="AJ64" s="112">
        <f t="shared" si="27"/>
        <v>0.7257478304859063</v>
      </c>
      <c r="AK64" s="112">
        <f t="shared" si="28"/>
        <v>8.8033138660497168E-2</v>
      </c>
      <c r="AL64" s="112">
        <f t="shared" si="29"/>
        <v>0.33212079677523532</v>
      </c>
      <c r="AM64" s="112">
        <f t="shared" si="30"/>
        <v>0.16760385589109406</v>
      </c>
      <c r="AN64" s="112">
        <f t="shared" si="58"/>
        <v>0.25278556700081861</v>
      </c>
      <c r="AO64" s="112">
        <f t="shared" si="58"/>
        <v>0.2527694725012597</v>
      </c>
      <c r="AP64" s="112">
        <f t="shared" si="58"/>
        <v>0.25270790739571247</v>
      </c>
      <c r="AQ64" s="112">
        <f t="shared" si="58"/>
        <v>0.25247241595519326</v>
      </c>
      <c r="AR64" s="112">
        <f t="shared" si="58"/>
        <v>0.25157177428517669</v>
      </c>
      <c r="AS64" s="112">
        <f t="shared" si="58"/>
        <v>0.24812916776808719</v>
      </c>
      <c r="AT64" s="112">
        <f t="shared" si="58"/>
        <v>0.23499740337574324</v>
      </c>
      <c r="AU64" s="112">
        <f t="shared" si="32"/>
        <v>0.18526224349861536</v>
      </c>
      <c r="AV64" s="112"/>
      <c r="AW64" s="112">
        <v>15500</v>
      </c>
      <c r="AX64" s="112">
        <f t="shared" si="36"/>
        <v>-2.9627952341018057E-2</v>
      </c>
      <c r="AY64" s="112">
        <f t="shared" si="37"/>
        <v>-3.4355749999999997E-2</v>
      </c>
      <c r="AZ64" s="112">
        <f t="shared" si="38"/>
        <v>4.7277976589819417E-3</v>
      </c>
      <c r="BA64" s="112">
        <f t="shared" si="39"/>
        <v>0.81459774972814214</v>
      </c>
      <c r="BB64" s="112">
        <f t="shared" si="40"/>
        <v>0.32772164054133313</v>
      </c>
      <c r="BC64" s="112">
        <f t="shared" si="41"/>
        <v>2.3277016285472167</v>
      </c>
      <c r="BD64" s="112">
        <f t="shared" si="42"/>
        <v>2.3201613108799517</v>
      </c>
      <c r="BE64" s="112">
        <f t="shared" si="59"/>
        <v>2.1077376419401523</v>
      </c>
      <c r="BF64" s="112">
        <f t="shared" si="59"/>
        <v>2.1077361543298929</v>
      </c>
      <c r="BG64" s="112">
        <f t="shared" si="59"/>
        <v>2.1077469256347494</v>
      </c>
      <c r="BH64" s="112">
        <f t="shared" si="59"/>
        <v>2.1076689296952367</v>
      </c>
      <c r="BI64" s="112">
        <f t="shared" si="59"/>
        <v>2.1082334742572995</v>
      </c>
      <c r="BJ64" s="112">
        <f t="shared" si="59"/>
        <v>2.1041350603040083</v>
      </c>
      <c r="BK64" s="112">
        <f t="shared" si="59"/>
        <v>2.1332764250929506</v>
      </c>
      <c r="BL64" s="112">
        <f t="shared" si="43"/>
        <v>1.8757325798765212</v>
      </c>
      <c r="BM64" s="112"/>
      <c r="BN64" s="112"/>
      <c r="BO64" s="112"/>
      <c r="BP64" s="112"/>
    </row>
    <row r="65" spans="1:68" s="158" customFormat="1" ht="12.95" customHeight="1" x14ac:dyDescent="0.2">
      <c r="A65" s="144" t="s">
        <v>44</v>
      </c>
      <c r="C65" s="222">
        <v>43612.697</v>
      </c>
      <c r="D65" s="157"/>
      <c r="E65" s="112">
        <f t="shared" si="11"/>
        <v>10153.999165650068</v>
      </c>
      <c r="F65" s="112">
        <f t="shared" si="12"/>
        <v>10154</v>
      </c>
      <c r="G65" s="200">
        <f t="shared" si="49"/>
        <v>-5.7019999803742394E-4</v>
      </c>
      <c r="I65" s="158">
        <f t="shared" si="60"/>
        <v>-5.7019999803742394E-4</v>
      </c>
      <c r="O65" s="218"/>
      <c r="P65" s="221">
        <f t="shared" si="15"/>
        <v>28594.197</v>
      </c>
      <c r="Q65" s="184"/>
      <c r="R65" s="158">
        <f t="shared" si="16"/>
        <v>3.2512803776187826E-7</v>
      </c>
      <c r="S65" s="156">
        <v>0.1</v>
      </c>
      <c r="T65" s="158">
        <f t="shared" si="17"/>
        <v>3.2512803776187828E-8</v>
      </c>
      <c r="Y65" s="61"/>
      <c r="Z65" s="112">
        <f t="shared" si="50"/>
        <v>10154</v>
      </c>
      <c r="AA65" s="112">
        <f t="shared" si="51"/>
        <v>-8.4584758794699691E-3</v>
      </c>
      <c r="AB65" s="112">
        <f t="shared" si="52"/>
        <v>-6.8555555065674548E-3</v>
      </c>
      <c r="AC65" s="112">
        <f t="shared" si="53"/>
        <v>-28594.197570199998</v>
      </c>
      <c r="AD65" s="112">
        <f t="shared" si="54"/>
        <v>7.8882758814325452E-3</v>
      </c>
      <c r="AE65" s="112">
        <f t="shared" si="55"/>
        <v>6.2224896381590398E-6</v>
      </c>
      <c r="AF65" s="112">
        <f t="shared" si="56"/>
        <v>-28594.197570199998</v>
      </c>
      <c r="AG65" s="139"/>
      <c r="AH65" s="112">
        <f t="shared" si="57"/>
        <v>6.2853555085300309E-3</v>
      </c>
      <c r="AI65" s="112">
        <f t="shared" si="26"/>
        <v>1.2550976457237508</v>
      </c>
      <c r="AJ65" s="112">
        <f t="shared" si="27"/>
        <v>0.72689796070174806</v>
      </c>
      <c r="AK65" s="112">
        <f t="shared" si="28"/>
        <v>8.8460110480372625E-2</v>
      </c>
      <c r="AL65" s="112">
        <f t="shared" si="29"/>
        <v>0.33379407047630943</v>
      </c>
      <c r="AM65" s="112">
        <f t="shared" si="30"/>
        <v>0.16846411558072516</v>
      </c>
      <c r="AN65" s="112">
        <f t="shared" si="58"/>
        <v>0.25406915957042148</v>
      </c>
      <c r="AO65" s="112">
        <f t="shared" si="58"/>
        <v>0.25405301363600957</v>
      </c>
      <c r="AP65" s="112">
        <f t="shared" si="58"/>
        <v>0.253991231251182</v>
      </c>
      <c r="AQ65" s="112">
        <f t="shared" si="58"/>
        <v>0.25375483023033318</v>
      </c>
      <c r="AR65" s="112">
        <f t="shared" si="58"/>
        <v>0.2528504108952046</v>
      </c>
      <c r="AS65" s="112">
        <f t="shared" si="58"/>
        <v>0.24939224036438531</v>
      </c>
      <c r="AT65" s="112">
        <f t="shared" si="58"/>
        <v>0.23619709323271365</v>
      </c>
      <c r="AU65" s="112">
        <f t="shared" si="32"/>
        <v>0.18621034800583797</v>
      </c>
      <c r="AV65" s="112"/>
      <c r="AW65" s="112">
        <v>15750</v>
      </c>
      <c r="AX65" s="112">
        <f t="shared" si="36"/>
        <v>-3.1301952275016108E-2</v>
      </c>
      <c r="AY65" s="112">
        <f t="shared" si="37"/>
        <v>-3.5472937500000003E-2</v>
      </c>
      <c r="AZ65" s="112">
        <f t="shared" si="38"/>
        <v>4.1709852249838929E-3</v>
      </c>
      <c r="BA65" s="112">
        <f t="shared" si="39"/>
        <v>0.8035451097929629</v>
      </c>
      <c r="BB65" s="112">
        <f t="shared" si="40"/>
        <v>0.27247442323122567</v>
      </c>
      <c r="BC65" s="112">
        <f t="shared" si="41"/>
        <v>2.385628825388098</v>
      </c>
      <c r="BD65" s="112">
        <f t="shared" si="42"/>
        <v>2.518418638891827</v>
      </c>
      <c r="BE65" s="112">
        <f t="shared" si="59"/>
        <v>2.1766813063395318</v>
      </c>
      <c r="BF65" s="112">
        <f t="shared" si="59"/>
        <v>2.1766784404170281</v>
      </c>
      <c r="BG65" s="112">
        <f t="shared" si="59"/>
        <v>2.1766970789068387</v>
      </c>
      <c r="BH65" s="112">
        <f t="shared" si="59"/>
        <v>2.1765758547551899</v>
      </c>
      <c r="BI65" s="112">
        <f t="shared" si="59"/>
        <v>2.1773639135975582</v>
      </c>
      <c r="BJ65" s="112">
        <f t="shared" si="59"/>
        <v>2.1722247231727607</v>
      </c>
      <c r="BK65" s="112">
        <f t="shared" si="59"/>
        <v>2.2050837082160415</v>
      </c>
      <c r="BL65" s="112">
        <f t="shared" si="43"/>
        <v>1.9547412888117381</v>
      </c>
      <c r="BM65" s="112"/>
      <c r="BN65" s="112"/>
      <c r="BO65" s="112"/>
      <c r="BP65" s="112"/>
    </row>
    <row r="66" spans="1:68" s="158" customFormat="1" ht="12.95" customHeight="1" x14ac:dyDescent="0.2">
      <c r="A66" s="144" t="s">
        <v>44</v>
      </c>
      <c r="C66" s="157">
        <v>43979.682999999997</v>
      </c>
      <c r="D66" s="157"/>
      <c r="E66" s="112">
        <f t="shared" si="11"/>
        <v>10690.994507952293</v>
      </c>
      <c r="F66" s="112">
        <f t="shared" si="12"/>
        <v>10691</v>
      </c>
      <c r="G66" s="200">
        <f t="shared" si="49"/>
        <v>-3.7532999995164573E-3</v>
      </c>
      <c r="I66" s="158">
        <f t="shared" si="60"/>
        <v>-3.7532999995164573E-3</v>
      </c>
      <c r="O66" s="218"/>
      <c r="P66" s="221">
        <f t="shared" si="15"/>
        <v>28961.182999999997</v>
      </c>
      <c r="Q66" s="184"/>
      <c r="R66" s="158">
        <f t="shared" si="16"/>
        <v>1.4087260886370239E-5</v>
      </c>
      <c r="S66" s="156">
        <v>0.1</v>
      </c>
      <c r="T66" s="158">
        <f t="shared" si="17"/>
        <v>1.408726088637024E-6</v>
      </c>
      <c r="Y66" s="61"/>
      <c r="Z66" s="112">
        <f t="shared" si="50"/>
        <v>10691</v>
      </c>
      <c r="AA66" s="112">
        <f t="shared" si="51"/>
        <v>-8.7026799611004436E-3</v>
      </c>
      <c r="AB66" s="112">
        <f t="shared" si="52"/>
        <v>-1.1395159821416014E-2</v>
      </c>
      <c r="AC66" s="112">
        <f t="shared" si="53"/>
        <v>-28961.186753299997</v>
      </c>
      <c r="AD66" s="112">
        <f t="shared" si="54"/>
        <v>4.9493799615839863E-3</v>
      </c>
      <c r="AE66" s="112">
        <f t="shared" si="55"/>
        <v>2.4496362004129106E-6</v>
      </c>
      <c r="AF66" s="112">
        <f t="shared" si="56"/>
        <v>-28961.186753299997</v>
      </c>
      <c r="AG66" s="139"/>
      <c r="AH66" s="112">
        <f t="shared" si="57"/>
        <v>7.6418598218995553E-3</v>
      </c>
      <c r="AI66" s="112">
        <f t="shared" si="26"/>
        <v>1.2188912091362816</v>
      </c>
      <c r="AJ66" s="112">
        <f t="shared" si="27"/>
        <v>0.89365974337009035</v>
      </c>
      <c r="AK66" s="112">
        <f t="shared" si="28"/>
        <v>0.15807162478717243</v>
      </c>
      <c r="AL66" s="112">
        <f t="shared" si="29"/>
        <v>0.62543558670408883</v>
      </c>
      <c r="AM66" s="112">
        <f t="shared" si="30"/>
        <v>0.32332678893211375</v>
      </c>
      <c r="AN66" s="112">
        <f t="shared" si="58"/>
        <v>0.48078491996550021</v>
      </c>
      <c r="AO66" s="112">
        <f t="shared" si="58"/>
        <v>0.4807663177916367</v>
      </c>
      <c r="AP66" s="112">
        <f t="shared" si="58"/>
        <v>0.48068861378261418</v>
      </c>
      <c r="AQ66" s="112">
        <f t="shared" si="58"/>
        <v>0.48036406677352927</v>
      </c>
      <c r="AR66" s="112">
        <f t="shared" si="58"/>
        <v>0.47900912100557624</v>
      </c>
      <c r="AS66" s="112">
        <f t="shared" si="58"/>
        <v>0.47336262229676185</v>
      </c>
      <c r="AT66" s="112">
        <f t="shared" si="58"/>
        <v>0.45000359199664836</v>
      </c>
      <c r="AU66" s="112">
        <f t="shared" si="32"/>
        <v>0.35592105479868441</v>
      </c>
      <c r="AV66" s="112"/>
      <c r="AW66" s="112">
        <v>16000</v>
      </c>
      <c r="AX66" s="112">
        <f t="shared" ref="AX66:AX97" si="61">AB$3+AB$4*AW66+AB$5*AW66^2+AZ66</f>
        <v>-3.3005982459960052E-2</v>
      </c>
      <c r="AY66" s="112">
        <f t="shared" ref="AY66:AY97" si="62">AB$3+AB$4*AW66+AB$5*AW66^2</f>
        <v>-3.6608000000000002E-2</v>
      </c>
      <c r="AZ66" s="112">
        <f t="shared" ref="AZ66:AZ97" si="63">$AB$6*($AB$11/BA66*BB66+$AB$12)</f>
        <v>3.6020175400399506E-3</v>
      </c>
      <c r="BA66" s="112">
        <f t="shared" ref="BA66:BA97" si="64">1+$AB$7*COS(BC66)</f>
        <v>0.79341315746518037</v>
      </c>
      <c r="BB66" s="112">
        <f t="shared" ref="BB66:BB97" si="65">SIN(BC66+RADIANS($AB$9))</f>
        <v>0.21778370772485758</v>
      </c>
      <c r="BC66" s="112">
        <f t="shared" ref="BC66:BC97" si="66">2*ATAN(BD66)</f>
        <v>2.4420495587623288</v>
      </c>
      <c r="BD66" s="112">
        <f t="shared" ref="BD66:BD97" si="67">SQRT((1+$AB$7)/(1-$AB$7))*TAN(BE66/2)</f>
        <v>2.7414563484252734</v>
      </c>
      <c r="BE66" s="112">
        <f t="shared" si="59"/>
        <v>2.2447227251745434</v>
      </c>
      <c r="BF66" s="112">
        <f t="shared" si="59"/>
        <v>2.2447177895537411</v>
      </c>
      <c r="BG66" s="112">
        <f t="shared" si="59"/>
        <v>2.2447470814331827</v>
      </c>
      <c r="BH66" s="112">
        <f t="shared" si="59"/>
        <v>2.2445732245065217</v>
      </c>
      <c r="BI66" s="112">
        <f t="shared" si="59"/>
        <v>2.2456045688932775</v>
      </c>
      <c r="BJ66" s="112">
        <f t="shared" si="59"/>
        <v>2.2394668493395007</v>
      </c>
      <c r="BK66" s="112">
        <f t="shared" si="59"/>
        <v>2.2753290725672226</v>
      </c>
      <c r="BL66" s="112">
        <f t="shared" ref="BL66:BL97" si="68">RADIANS($AB$9)+$AB$18*(AW66-AB$15)</f>
        <v>2.0337499977469555</v>
      </c>
      <c r="BM66" s="112"/>
      <c r="BN66" s="112"/>
      <c r="BO66" s="112"/>
      <c r="BP66" s="112"/>
    </row>
    <row r="67" spans="1:68" s="158" customFormat="1" ht="12.95" customHeight="1" x14ac:dyDescent="0.2">
      <c r="A67" s="144" t="s">
        <v>44</v>
      </c>
      <c r="C67" s="157">
        <v>43992.652000000002</v>
      </c>
      <c r="D67" s="157"/>
      <c r="E67" s="112">
        <f t="shared" si="11"/>
        <v>10709.971505969439</v>
      </c>
      <c r="F67" s="112">
        <f t="shared" si="12"/>
        <v>10710</v>
      </c>
      <c r="G67" s="200">
        <f t="shared" si="49"/>
        <v>-1.9473000000289176E-2</v>
      </c>
      <c r="I67" s="158">
        <f t="shared" si="60"/>
        <v>-1.9473000000289176E-2</v>
      </c>
      <c r="O67" s="218"/>
      <c r="P67" s="221">
        <f t="shared" si="15"/>
        <v>28974.152000000002</v>
      </c>
      <c r="Q67" s="184"/>
      <c r="R67" s="158">
        <f t="shared" si="16"/>
        <v>3.7919772901126223E-4</v>
      </c>
      <c r="S67" s="156">
        <v>0.1</v>
      </c>
      <c r="T67" s="158">
        <f t="shared" si="17"/>
        <v>3.7919772901126225E-5</v>
      </c>
      <c r="Y67" s="61"/>
      <c r="Z67" s="112">
        <f t="shared" si="50"/>
        <v>10710</v>
      </c>
      <c r="AA67" s="112">
        <f t="shared" si="51"/>
        <v>-8.7203167574017755E-3</v>
      </c>
      <c r="AB67" s="112">
        <f t="shared" si="52"/>
        <v>-2.71553695428874E-2</v>
      </c>
      <c r="AC67" s="112">
        <f t="shared" si="53"/>
        <v>-28974.171473000002</v>
      </c>
      <c r="AD67" s="112">
        <f t="shared" si="54"/>
        <v>-1.07526832428874E-2</v>
      </c>
      <c r="AE67" s="112">
        <f t="shared" si="55"/>
        <v>1.156201969218715E-5</v>
      </c>
      <c r="AF67" s="112">
        <f t="shared" si="56"/>
        <v>-28974.171473000002</v>
      </c>
      <c r="AG67" s="139"/>
      <c r="AH67" s="112">
        <f t="shared" si="57"/>
        <v>7.6823695425982238E-3</v>
      </c>
      <c r="AI67" s="112">
        <f t="shared" si="26"/>
        <v>1.2173026449190152</v>
      </c>
      <c r="AJ67" s="112">
        <f t="shared" si="27"/>
        <v>0.89809401226212959</v>
      </c>
      <c r="AK67" s="112">
        <f t="shared" si="28"/>
        <v>0.16024843372464034</v>
      </c>
      <c r="AL67" s="112">
        <f t="shared" si="29"/>
        <v>0.63541642823391065</v>
      </c>
      <c r="AM67" s="112">
        <f t="shared" si="30"/>
        <v>0.32884786363363988</v>
      </c>
      <c r="AN67" s="112">
        <f t="shared" si="58"/>
        <v>0.48867439341834695</v>
      </c>
      <c r="AO67" s="112">
        <f t="shared" si="58"/>
        <v>0.48865592680525993</v>
      </c>
      <c r="AP67" s="112">
        <f t="shared" si="58"/>
        <v>0.48857846791988591</v>
      </c>
      <c r="AQ67" s="112">
        <f t="shared" si="58"/>
        <v>0.48825359852051176</v>
      </c>
      <c r="AR67" s="112">
        <f t="shared" si="58"/>
        <v>0.48689167734767236</v>
      </c>
      <c r="AS67" s="112">
        <f t="shared" si="58"/>
        <v>0.48119284178350696</v>
      </c>
      <c r="AT67" s="112">
        <f t="shared" si="58"/>
        <v>0.45752619647454484</v>
      </c>
      <c r="AU67" s="112">
        <f t="shared" si="32"/>
        <v>0.36192571667776086</v>
      </c>
      <c r="AV67" s="112"/>
      <c r="AW67" s="112">
        <v>16250</v>
      </c>
      <c r="AX67" s="112">
        <f t="shared" si="61"/>
        <v>-3.4737362086296679E-2</v>
      </c>
      <c r="AY67" s="112">
        <f t="shared" si="62"/>
        <v>-3.7760937500000001E-2</v>
      </c>
      <c r="AZ67" s="112">
        <f t="shared" si="63"/>
        <v>3.023575413703323E-3</v>
      </c>
      <c r="BA67" s="112">
        <f t="shared" si="64"/>
        <v>0.78415924809045878</v>
      </c>
      <c r="BB67" s="112">
        <f t="shared" si="65"/>
        <v>0.16374280280255052</v>
      </c>
      <c r="BC67" s="112">
        <f t="shared" si="66"/>
        <v>2.4971091751011967</v>
      </c>
      <c r="BD67" s="112">
        <f t="shared" si="67"/>
        <v>2.9950953783565102</v>
      </c>
      <c r="BE67" s="112">
        <f t="shared" si="59"/>
        <v>2.3119385507183625</v>
      </c>
      <c r="BF67" s="112">
        <f t="shared" si="59"/>
        <v>2.3119307941493878</v>
      </c>
      <c r="BG67" s="112">
        <f t="shared" si="59"/>
        <v>2.3119733453138949</v>
      </c>
      <c r="BH67" s="112">
        <f t="shared" si="59"/>
        <v>2.3117398928076573</v>
      </c>
      <c r="BI67" s="112">
        <f t="shared" si="59"/>
        <v>2.3130199736999333</v>
      </c>
      <c r="BJ67" s="112">
        <f t="shared" si="59"/>
        <v>2.3059787709315973</v>
      </c>
      <c r="BK67" s="112">
        <f t="shared" si="59"/>
        <v>2.3440671937881339</v>
      </c>
      <c r="BL67" s="112">
        <f t="shared" si="68"/>
        <v>2.1127587066821727</v>
      </c>
      <c r="BM67" s="112"/>
      <c r="BN67" s="112"/>
      <c r="BO67" s="112"/>
      <c r="BP67" s="112"/>
    </row>
    <row r="68" spans="1:68" s="158" customFormat="1" ht="12.95" customHeight="1" x14ac:dyDescent="0.2">
      <c r="A68" s="144" t="s">
        <v>44</v>
      </c>
      <c r="C68" s="157">
        <v>44281.752</v>
      </c>
      <c r="D68" s="157"/>
      <c r="E68" s="112">
        <f t="shared" si="11"/>
        <v>11132.999505564992</v>
      </c>
      <c r="F68" s="112">
        <f t="shared" si="12"/>
        <v>11133</v>
      </c>
      <c r="G68" s="200">
        <f t="shared" si="49"/>
        <v>-3.3789999724831432E-4</v>
      </c>
      <c r="I68" s="158">
        <f t="shared" si="60"/>
        <v>-3.3789999724831432E-4</v>
      </c>
      <c r="O68" s="218"/>
      <c r="P68" s="221">
        <f t="shared" si="15"/>
        <v>29263.252</v>
      </c>
      <c r="Q68" s="184"/>
      <c r="R68" s="158">
        <f t="shared" si="16"/>
        <v>1.1417640814041083E-7</v>
      </c>
      <c r="S68" s="156">
        <v>0.1</v>
      </c>
      <c r="T68" s="158">
        <f t="shared" si="17"/>
        <v>1.1417640814041083E-8</v>
      </c>
      <c r="Y68" s="61"/>
      <c r="Z68" s="112">
        <f t="shared" si="50"/>
        <v>11133</v>
      </c>
      <c r="AA68" s="112">
        <f t="shared" si="51"/>
        <v>-9.2783930317822186E-3</v>
      </c>
      <c r="AB68" s="112">
        <f t="shared" si="52"/>
        <v>-8.7834544924660952E-3</v>
      </c>
      <c r="AC68" s="112">
        <f t="shared" si="53"/>
        <v>-29263.252337899998</v>
      </c>
      <c r="AD68" s="112">
        <f t="shared" si="54"/>
        <v>8.9404930345339043E-3</v>
      </c>
      <c r="AE68" s="112">
        <f t="shared" si="55"/>
        <v>7.9932415700549273E-6</v>
      </c>
      <c r="AF68" s="112">
        <f t="shared" si="56"/>
        <v>-29263.252337899998</v>
      </c>
      <c r="AG68" s="139"/>
      <c r="AH68" s="112">
        <f t="shared" si="57"/>
        <v>8.4455544952177809E-3</v>
      </c>
      <c r="AI68" s="112">
        <f t="shared" si="26"/>
        <v>1.1781020896205683</v>
      </c>
      <c r="AJ68" s="112">
        <f t="shared" si="27"/>
        <v>0.97125801156311709</v>
      </c>
      <c r="AK68" s="112">
        <f t="shared" si="28"/>
        <v>0.20292768582129717</v>
      </c>
      <c r="AL68" s="112">
        <f t="shared" si="29"/>
        <v>0.85046015716077927</v>
      </c>
      <c r="AM68" s="112">
        <f t="shared" si="30"/>
        <v>0.45286038722364985</v>
      </c>
      <c r="AN68" s="112">
        <f t="shared" si="58"/>
        <v>0.66145800930752174</v>
      </c>
      <c r="AO68" s="112">
        <f t="shared" si="58"/>
        <v>0.66144483358609474</v>
      </c>
      <c r="AP68" s="112">
        <f t="shared" si="58"/>
        <v>0.66138299421181734</v>
      </c>
      <c r="AQ68" s="112">
        <f t="shared" si="58"/>
        <v>0.66109279496618201</v>
      </c>
      <c r="AR68" s="112">
        <f t="shared" si="58"/>
        <v>0.65973182431668309</v>
      </c>
      <c r="AS68" s="112">
        <f t="shared" si="58"/>
        <v>0.6533682049344951</v>
      </c>
      <c r="AT68" s="112">
        <f t="shared" si="58"/>
        <v>0.62401153739021764</v>
      </c>
      <c r="AU68" s="112">
        <f t="shared" si="32"/>
        <v>0.4956084521961483</v>
      </c>
      <c r="AV68" s="112"/>
      <c r="AW68" s="112">
        <v>16500</v>
      </c>
      <c r="AX68" s="112">
        <f t="shared" si="61"/>
        <v>-3.6493577738741935E-2</v>
      </c>
      <c r="AY68" s="112">
        <f t="shared" si="62"/>
        <v>-3.8931750000000001E-2</v>
      </c>
      <c r="AZ68" s="112">
        <f t="shared" si="63"/>
        <v>2.4381722612580661E-3</v>
      </c>
      <c r="BA68" s="112">
        <f t="shared" si="64"/>
        <v>0.77574369978364321</v>
      </c>
      <c r="BB68" s="112">
        <f t="shared" si="65"/>
        <v>0.11042431200478739</v>
      </c>
      <c r="BC68" s="112">
        <f t="shared" si="66"/>
        <v>2.5509426908777262</v>
      </c>
      <c r="BD68" s="112">
        <f t="shared" si="67"/>
        <v>3.2870814315644044</v>
      </c>
      <c r="BE68" s="112">
        <f t="shared" si="59"/>
        <v>2.3784019066422268</v>
      </c>
      <c r="BF68" s="112">
        <f t="shared" si="59"/>
        <v>2.378390624139092</v>
      </c>
      <c r="BG68" s="112">
        <f t="shared" si="59"/>
        <v>2.3784484491726001</v>
      </c>
      <c r="BH68" s="112">
        <f t="shared" si="59"/>
        <v>2.3781520507532496</v>
      </c>
      <c r="BI68" s="112">
        <f t="shared" si="59"/>
        <v>2.3796704367758941</v>
      </c>
      <c r="BJ68" s="112">
        <f t="shared" si="59"/>
        <v>2.3718685886531161</v>
      </c>
      <c r="BK68" s="112">
        <f t="shared" si="59"/>
        <v>2.4113621514054797</v>
      </c>
      <c r="BL68" s="112">
        <f t="shared" si="68"/>
        <v>2.1917674156173899</v>
      </c>
      <c r="BM68" s="112"/>
      <c r="BN68" s="112"/>
      <c r="BO68" s="112"/>
      <c r="BP68" s="112"/>
    </row>
    <row r="69" spans="1:68" s="158" customFormat="1" ht="12.95" customHeight="1" x14ac:dyDescent="0.2">
      <c r="A69" s="144" t="s">
        <v>44</v>
      </c>
      <c r="C69" s="157">
        <v>44318.652000000002</v>
      </c>
      <c r="D69" s="157"/>
      <c r="E69" s="112">
        <f t="shared" si="11"/>
        <v>11186.993740034299</v>
      </c>
      <c r="F69" s="112">
        <f t="shared" si="12"/>
        <v>11187</v>
      </c>
      <c r="G69" s="200">
        <f t="shared" si="49"/>
        <v>-4.2780999938258901E-3</v>
      </c>
      <c r="I69" s="158">
        <f t="shared" si="60"/>
        <v>-4.2780999938258901E-3</v>
      </c>
      <c r="O69" s="218"/>
      <c r="P69" s="221">
        <f t="shared" si="15"/>
        <v>29300.152000000002</v>
      </c>
      <c r="Q69" s="184"/>
      <c r="R69" s="158">
        <f t="shared" si="16"/>
        <v>1.8302139557173081E-5</v>
      </c>
      <c r="S69" s="156">
        <v>0.1</v>
      </c>
      <c r="T69" s="158">
        <f t="shared" si="17"/>
        <v>1.8302139557173081E-6</v>
      </c>
      <c r="Y69" s="61"/>
      <c r="Z69" s="112">
        <f t="shared" si="50"/>
        <v>11187</v>
      </c>
      <c r="AA69" s="112">
        <f t="shared" si="51"/>
        <v>-9.3725105107641572E-3</v>
      </c>
      <c r="AB69" s="112">
        <f t="shared" si="52"/>
        <v>-1.2801892050061731E-2</v>
      </c>
      <c r="AC69" s="112">
        <f t="shared" si="53"/>
        <v>-29300.156278099996</v>
      </c>
      <c r="AD69" s="112">
        <f t="shared" si="54"/>
        <v>5.0944105169382671E-3</v>
      </c>
      <c r="AE69" s="112">
        <f t="shared" si="55"/>
        <v>2.5953018515091223E-6</v>
      </c>
      <c r="AF69" s="112">
        <f t="shared" si="56"/>
        <v>-29300.156278099996</v>
      </c>
      <c r="AG69" s="139"/>
      <c r="AH69" s="112">
        <f t="shared" si="57"/>
        <v>8.5237920562358412E-3</v>
      </c>
      <c r="AI69" s="112">
        <f t="shared" si="26"/>
        <v>1.1726806982388565</v>
      </c>
      <c r="AJ69" s="112">
        <f t="shared" si="27"/>
        <v>0.97720552894920665</v>
      </c>
      <c r="AK69" s="112">
        <f t="shared" si="28"/>
        <v>0.20756053684585857</v>
      </c>
      <c r="AL69" s="112">
        <f t="shared" si="29"/>
        <v>0.87687297925091401</v>
      </c>
      <c r="AM69" s="112">
        <f t="shared" si="30"/>
        <v>0.46887189270191648</v>
      </c>
      <c r="AN69" s="112">
        <f t="shared" si="58"/>
        <v>0.6830947874643174</v>
      </c>
      <c r="AO69" s="112">
        <f t="shared" si="58"/>
        <v>0.68308245665785527</v>
      </c>
      <c r="AP69" s="112">
        <f t="shared" si="58"/>
        <v>0.6830235774082547</v>
      </c>
      <c r="AQ69" s="112">
        <f t="shared" si="58"/>
        <v>0.68274246954871431</v>
      </c>
      <c r="AR69" s="112">
        <f t="shared" si="58"/>
        <v>0.68140125758778669</v>
      </c>
      <c r="AS69" s="112">
        <f t="shared" si="58"/>
        <v>0.67502205401986526</v>
      </c>
      <c r="AT69" s="112">
        <f t="shared" si="58"/>
        <v>0.64511190050981537</v>
      </c>
      <c r="AU69" s="112">
        <f t="shared" si="32"/>
        <v>0.5126743333261552</v>
      </c>
      <c r="AV69" s="112"/>
      <c r="AW69" s="112">
        <v>16750</v>
      </c>
      <c r="AX69" s="112">
        <f t="shared" si="61"/>
        <v>-3.8272265825811419E-2</v>
      </c>
      <c r="AY69" s="112">
        <f t="shared" si="62"/>
        <v>-4.0120437500000002E-2</v>
      </c>
      <c r="AZ69" s="112">
        <f t="shared" si="63"/>
        <v>1.8481716741885837E-3</v>
      </c>
      <c r="BA69" s="112">
        <f t="shared" si="64"/>
        <v>0.76812997394170324</v>
      </c>
      <c r="BB69" s="112">
        <f t="shared" si="65"/>
        <v>5.788441342847387E-2</v>
      </c>
      <c r="BC69" s="112">
        <f t="shared" si="66"/>
        <v>2.6036758666884543</v>
      </c>
      <c r="BD69" s="112">
        <f t="shared" si="67"/>
        <v>3.6279590382344078</v>
      </c>
      <c r="BE69" s="112">
        <f t="shared" si="59"/>
        <v>2.4441826407809568</v>
      </c>
      <c r="BF69" s="112">
        <f t="shared" si="59"/>
        <v>2.4441672995105574</v>
      </c>
      <c r="BG69" s="112">
        <f t="shared" si="59"/>
        <v>2.44424142590697</v>
      </c>
      <c r="BH69" s="112">
        <f t="shared" si="59"/>
        <v>2.4438832171945872</v>
      </c>
      <c r="BI69" s="112">
        <f t="shared" si="59"/>
        <v>2.4456132326292201</v>
      </c>
      <c r="BJ69" s="112">
        <f t="shared" si="59"/>
        <v>2.4372345179997388</v>
      </c>
      <c r="BK69" s="112">
        <f t="shared" si="59"/>
        <v>2.4772870290305651</v>
      </c>
      <c r="BL69" s="112">
        <f t="shared" si="68"/>
        <v>2.270776124552607</v>
      </c>
      <c r="BM69" s="112"/>
      <c r="BN69" s="112"/>
      <c r="BO69" s="112"/>
      <c r="BP69" s="112"/>
    </row>
    <row r="70" spans="1:68" s="158" customFormat="1" ht="12.95" customHeight="1" x14ac:dyDescent="0.2">
      <c r="A70" s="144" t="s">
        <v>44</v>
      </c>
      <c r="C70" s="157">
        <v>44622.767</v>
      </c>
      <c r="D70" s="157"/>
      <c r="E70" s="112">
        <f t="shared" si="11"/>
        <v>11631.992564306182</v>
      </c>
      <c r="F70" s="112">
        <f t="shared" si="12"/>
        <v>11632</v>
      </c>
      <c r="G70" s="200">
        <f t="shared" si="49"/>
        <v>-5.081600000266917E-3</v>
      </c>
      <c r="I70" s="158">
        <f t="shared" si="60"/>
        <v>-5.081600000266917E-3</v>
      </c>
      <c r="O70" s="218"/>
      <c r="P70" s="221">
        <f t="shared" si="15"/>
        <v>29604.267</v>
      </c>
      <c r="Q70" s="184"/>
      <c r="R70" s="158">
        <f t="shared" si="16"/>
        <v>2.5822658562712733E-5</v>
      </c>
      <c r="S70" s="156">
        <v>0.1</v>
      </c>
      <c r="T70" s="158">
        <f t="shared" si="17"/>
        <v>2.5822658562712734E-6</v>
      </c>
      <c r="Y70" s="61"/>
      <c r="Z70" s="112">
        <f t="shared" si="50"/>
        <v>11632</v>
      </c>
      <c r="AA70" s="112">
        <f t="shared" si="51"/>
        <v>-1.0342443862474829E-2</v>
      </c>
      <c r="AB70" s="112">
        <f t="shared" si="52"/>
        <v>-1.4087545769792086E-2</v>
      </c>
      <c r="AC70" s="112">
        <f t="shared" si="53"/>
        <v>-29604.2720816</v>
      </c>
      <c r="AD70" s="112">
        <f t="shared" si="54"/>
        <v>5.2608438622079121E-3</v>
      </c>
      <c r="AE70" s="112">
        <f t="shared" si="55"/>
        <v>2.7676478142530663E-6</v>
      </c>
      <c r="AF70" s="112">
        <f t="shared" si="56"/>
        <v>-29604.2720816</v>
      </c>
      <c r="AG70" s="139"/>
      <c r="AH70" s="112">
        <f t="shared" si="57"/>
        <v>9.0059457695251689E-3</v>
      </c>
      <c r="AI70" s="112">
        <f t="shared" si="26"/>
        <v>1.1260407277555995</v>
      </c>
      <c r="AJ70" s="112">
        <f t="shared" si="27"/>
        <v>0.99998381948157633</v>
      </c>
      <c r="AK70" s="112">
        <f t="shared" si="28"/>
        <v>0.23877549067448042</v>
      </c>
      <c r="AL70" s="112">
        <f t="shared" si="29"/>
        <v>1.0851076429297712</v>
      </c>
      <c r="AM70" s="112">
        <f t="shared" si="30"/>
        <v>0.60290640315617006</v>
      </c>
      <c r="AN70" s="112">
        <f t="shared" si="58"/>
        <v>0.85748209917779894</v>
      </c>
      <c r="AO70" s="112">
        <f t="shared" si="58"/>
        <v>0.85747626231507335</v>
      </c>
      <c r="AP70" s="112">
        <f t="shared" si="58"/>
        <v>0.85744322546319485</v>
      </c>
      <c r="AQ70" s="112">
        <f t="shared" si="58"/>
        <v>0.85725625946485506</v>
      </c>
      <c r="AR70" s="112">
        <f t="shared" si="58"/>
        <v>0.85619891948780547</v>
      </c>
      <c r="AS70" s="112">
        <f t="shared" si="58"/>
        <v>0.85024344550076736</v>
      </c>
      <c r="AT70" s="112">
        <f t="shared" si="58"/>
        <v>0.81742069313023258</v>
      </c>
      <c r="AU70" s="112">
        <f t="shared" si="32"/>
        <v>0.65330983523084163</v>
      </c>
      <c r="AV70" s="112"/>
      <c r="AW70" s="112">
        <v>17000</v>
      </c>
      <c r="AX70" s="112">
        <f t="shared" si="61"/>
        <v>-4.0071196221134933E-2</v>
      </c>
      <c r="AY70" s="112">
        <f t="shared" si="62"/>
        <v>-4.1327000000000003E-2</v>
      </c>
      <c r="AZ70" s="112">
        <f t="shared" si="63"/>
        <v>1.255803778865071E-3</v>
      </c>
      <c r="BA70" s="112">
        <f t="shared" si="64"/>
        <v>0.76128475235675641</v>
      </c>
      <c r="BB70" s="112">
        <f t="shared" si="65"/>
        <v>6.1663934077114064E-3</v>
      </c>
      <c r="BC70" s="112">
        <f t="shared" si="66"/>
        <v>2.6554262211025037</v>
      </c>
      <c r="BD70" s="112">
        <f t="shared" si="67"/>
        <v>4.0324688074984039</v>
      </c>
      <c r="BE70" s="112">
        <f t="shared" si="59"/>
        <v>2.5093475927156477</v>
      </c>
      <c r="BF70" s="112">
        <f t="shared" si="59"/>
        <v>2.5093279574688228</v>
      </c>
      <c r="BG70" s="112">
        <f t="shared" si="59"/>
        <v>2.5094181043985415</v>
      </c>
      <c r="BH70" s="112">
        <f t="shared" si="59"/>
        <v>2.5090041838114434</v>
      </c>
      <c r="BI70" s="112">
        <f t="shared" si="59"/>
        <v>2.510903717378187</v>
      </c>
      <c r="BJ70" s="112">
        <f t="shared" si="59"/>
        <v>2.5021645762207019</v>
      </c>
      <c r="BK70" s="112">
        <f t="shared" si="59"/>
        <v>2.5419234583811803</v>
      </c>
      <c r="BL70" s="112">
        <f t="shared" si="68"/>
        <v>2.3497848334878242</v>
      </c>
      <c r="BM70" s="112"/>
      <c r="BN70" s="112"/>
      <c r="BO70" s="112"/>
      <c r="BP70" s="112"/>
    </row>
    <row r="71" spans="1:68" s="158" customFormat="1" ht="12.95" customHeight="1" x14ac:dyDescent="0.2">
      <c r="A71" s="144" t="s">
        <v>44</v>
      </c>
      <c r="C71" s="157">
        <v>44622.773000000001</v>
      </c>
      <c r="D71" s="157"/>
      <c r="E71" s="112">
        <f t="shared" si="11"/>
        <v>11632.001343856504</v>
      </c>
      <c r="F71" s="112">
        <f t="shared" si="12"/>
        <v>11632</v>
      </c>
      <c r="G71" s="200">
        <f t="shared" si="49"/>
        <v>9.1840000095544383E-4</v>
      </c>
      <c r="I71" s="158">
        <f t="shared" si="60"/>
        <v>9.1840000095544383E-4</v>
      </c>
      <c r="O71" s="218"/>
      <c r="P71" s="221">
        <f t="shared" si="15"/>
        <v>29604.273000000001</v>
      </c>
      <c r="Q71" s="184"/>
      <c r="R71" s="158">
        <f t="shared" si="16"/>
        <v>8.4345856175495917E-7</v>
      </c>
      <c r="S71" s="156">
        <v>0.1</v>
      </c>
      <c r="T71" s="158">
        <f t="shared" si="17"/>
        <v>8.4345856175495923E-8</v>
      </c>
      <c r="Y71" s="61"/>
      <c r="Z71" s="112">
        <f t="shared" si="50"/>
        <v>11632</v>
      </c>
      <c r="AA71" s="112">
        <f t="shared" si="51"/>
        <v>-1.0342443862474829E-2</v>
      </c>
      <c r="AB71" s="112">
        <f t="shared" si="52"/>
        <v>-8.087545768569725E-3</v>
      </c>
      <c r="AC71" s="112">
        <f t="shared" si="53"/>
        <v>-29604.2720816</v>
      </c>
      <c r="AD71" s="112">
        <f t="shared" si="54"/>
        <v>1.1260843863430273E-2</v>
      </c>
      <c r="AE71" s="112">
        <f t="shared" si="55"/>
        <v>1.2680660451655524E-5</v>
      </c>
      <c r="AF71" s="112">
        <f t="shared" si="56"/>
        <v>-29604.2720816</v>
      </c>
      <c r="AG71" s="139"/>
      <c r="AH71" s="112">
        <f t="shared" si="57"/>
        <v>9.0059457695251689E-3</v>
      </c>
      <c r="AI71" s="112">
        <f t="shared" si="26"/>
        <v>1.1260407277555995</v>
      </c>
      <c r="AJ71" s="112">
        <f t="shared" si="27"/>
        <v>0.99998381948157633</v>
      </c>
      <c r="AK71" s="112">
        <f t="shared" si="28"/>
        <v>0.23877549067448042</v>
      </c>
      <c r="AL71" s="112">
        <f t="shared" si="29"/>
        <v>1.0851076429297712</v>
      </c>
      <c r="AM71" s="112">
        <f t="shared" si="30"/>
        <v>0.60290640315617006</v>
      </c>
      <c r="AN71" s="112">
        <f t="shared" ref="AN71:AT80" si="69">$AU71+$AB$7*SIN(AO71)</f>
        <v>0.85748209917779894</v>
      </c>
      <c r="AO71" s="112">
        <f t="shared" si="69"/>
        <v>0.85747626231507335</v>
      </c>
      <c r="AP71" s="112">
        <f t="shared" si="69"/>
        <v>0.85744322546319485</v>
      </c>
      <c r="AQ71" s="112">
        <f t="shared" si="69"/>
        <v>0.85725625946485506</v>
      </c>
      <c r="AR71" s="112">
        <f t="shared" si="69"/>
        <v>0.85619891948780547</v>
      </c>
      <c r="AS71" s="112">
        <f t="shared" si="69"/>
        <v>0.85024344550076736</v>
      </c>
      <c r="AT71" s="112">
        <f t="shared" si="69"/>
        <v>0.81742069313023258</v>
      </c>
      <c r="AU71" s="112">
        <f t="shared" si="32"/>
        <v>0.65330983523084163</v>
      </c>
      <c r="AV71" s="112"/>
      <c r="AW71" s="112">
        <v>17250</v>
      </c>
      <c r="AX71" s="112">
        <f t="shared" si="61"/>
        <v>-4.1888257142104313E-2</v>
      </c>
      <c r="AY71" s="112">
        <f t="shared" si="62"/>
        <v>-4.2551437499999997E-2</v>
      </c>
      <c r="AZ71" s="112">
        <f t="shared" si="63"/>
        <v>6.6318035789568214E-4</v>
      </c>
      <c r="BA71" s="112">
        <f t="shared" si="64"/>
        <v>0.75517794408322769</v>
      </c>
      <c r="BB71" s="112">
        <f t="shared" si="65"/>
        <v>-4.469643267109133E-2</v>
      </c>
      <c r="BC71" s="112">
        <f t="shared" si="66"/>
        <v>2.7063039818627375</v>
      </c>
      <c r="BD71" s="112">
        <f t="shared" si="67"/>
        <v>4.5218738250061712</v>
      </c>
      <c r="BE71" s="112">
        <f t="shared" si="59"/>
        <v>2.5739608703673467</v>
      </c>
      <c r="BF71" s="112">
        <f t="shared" si="59"/>
        <v>2.5739371066832879</v>
      </c>
      <c r="BG71" s="112">
        <f t="shared" si="59"/>
        <v>2.5740414881991485</v>
      </c>
      <c r="BH71" s="112">
        <f t="shared" si="59"/>
        <v>2.5735829426556291</v>
      </c>
      <c r="BI71" s="112">
        <f t="shared" si="59"/>
        <v>2.5755963249963765</v>
      </c>
      <c r="BJ71" s="112">
        <f t="shared" si="59"/>
        <v>2.5667365723563513</v>
      </c>
      <c r="BK71" s="112">
        <f t="shared" si="59"/>
        <v>2.6053611099707434</v>
      </c>
      <c r="BL71" s="112">
        <f t="shared" si="68"/>
        <v>2.4287935424230414</v>
      </c>
      <c r="BM71" s="112"/>
      <c r="BN71" s="112"/>
      <c r="BO71" s="112"/>
      <c r="BP71" s="112"/>
    </row>
    <row r="72" spans="1:68" s="158" customFormat="1" ht="12.95" customHeight="1" x14ac:dyDescent="0.2">
      <c r="A72" s="144" t="s">
        <v>44</v>
      </c>
      <c r="C72" s="157">
        <v>44672.663999999997</v>
      </c>
      <c r="D72" s="157"/>
      <c r="E72" s="112">
        <f t="shared" si="11"/>
        <v>11705.004768027449</v>
      </c>
      <c r="F72" s="112">
        <f t="shared" si="12"/>
        <v>11705</v>
      </c>
      <c r="G72" s="200">
        <f t="shared" si="49"/>
        <v>3.2584999935352243E-3</v>
      </c>
      <c r="I72" s="158">
        <f t="shared" si="60"/>
        <v>3.2584999935352243E-3</v>
      </c>
      <c r="O72" s="218"/>
      <c r="P72" s="221">
        <f t="shared" si="15"/>
        <v>29654.163999999997</v>
      </c>
      <c r="Q72" s="184"/>
      <c r="R72" s="158">
        <f t="shared" si="16"/>
        <v>1.0617822207869057E-5</v>
      </c>
      <c r="S72" s="156">
        <v>0.1</v>
      </c>
      <c r="T72" s="158">
        <f t="shared" si="17"/>
        <v>1.0617822207869057E-6</v>
      </c>
      <c r="Y72" s="61"/>
      <c r="Z72" s="112">
        <f t="shared" si="50"/>
        <v>11705</v>
      </c>
      <c r="AA72" s="112">
        <f t="shared" si="51"/>
        <v>-1.0533962380978366E-2</v>
      </c>
      <c r="AB72" s="112">
        <f t="shared" si="52"/>
        <v>-5.7995422004864083E-3</v>
      </c>
      <c r="AC72" s="112">
        <f t="shared" si="53"/>
        <v>-29654.160741500003</v>
      </c>
      <c r="AD72" s="112">
        <f t="shared" si="54"/>
        <v>1.379246237451359E-2</v>
      </c>
      <c r="AE72" s="112">
        <f t="shared" si="55"/>
        <v>1.9023201835237309E-5</v>
      </c>
      <c r="AF72" s="112">
        <f t="shared" si="56"/>
        <v>-29654.160741500003</v>
      </c>
      <c r="AG72" s="139"/>
      <c r="AH72" s="112">
        <f t="shared" si="57"/>
        <v>9.0580421940216326E-3</v>
      </c>
      <c r="AI72" s="112">
        <f t="shared" si="26"/>
        <v>1.1182049364967024</v>
      </c>
      <c r="AJ72" s="112">
        <f t="shared" si="27"/>
        <v>0.99963944935341442</v>
      </c>
      <c r="AK72" s="112">
        <f t="shared" si="28"/>
        <v>0.2427500627967181</v>
      </c>
      <c r="AL72" s="112">
        <f t="shared" si="29"/>
        <v>1.1176504629678261</v>
      </c>
      <c r="AM72" s="112">
        <f t="shared" si="30"/>
        <v>0.62531420900357404</v>
      </c>
      <c r="AN72" s="112">
        <f t="shared" si="69"/>
        <v>0.88540597313747837</v>
      </c>
      <c r="AO72" s="112">
        <f t="shared" si="69"/>
        <v>0.88540099368180836</v>
      </c>
      <c r="AP72" s="112">
        <f t="shared" si="69"/>
        <v>0.88537185828164755</v>
      </c>
      <c r="AQ72" s="112">
        <f t="shared" si="69"/>
        <v>0.88520140431817462</v>
      </c>
      <c r="AR72" s="112">
        <f t="shared" si="69"/>
        <v>0.88420488994335478</v>
      </c>
      <c r="AS72" s="112">
        <f t="shared" si="69"/>
        <v>0.87840307458189915</v>
      </c>
      <c r="AT72" s="112">
        <f t="shared" si="69"/>
        <v>0.84539346405811111</v>
      </c>
      <c r="AU72" s="112">
        <f t="shared" si="32"/>
        <v>0.67638037823992503</v>
      </c>
      <c r="AV72" s="112"/>
      <c r="AW72" s="112">
        <v>17500</v>
      </c>
      <c r="AX72" s="112">
        <f t="shared" si="61"/>
        <v>-4.3721441234226978E-2</v>
      </c>
      <c r="AY72" s="112">
        <f t="shared" si="62"/>
        <v>-4.3793749999999999E-2</v>
      </c>
      <c r="AZ72" s="112">
        <f t="shared" si="63"/>
        <v>7.2308765773023171E-5</v>
      </c>
      <c r="BA72" s="112">
        <f t="shared" si="64"/>
        <v>0.74978264677414297</v>
      </c>
      <c r="BB72" s="112">
        <f t="shared" si="65"/>
        <v>-9.4678298960594903E-2</v>
      </c>
      <c r="BC72" s="112">
        <f t="shared" si="66"/>
        <v>2.756412975257196</v>
      </c>
      <c r="BD72" s="112">
        <f t="shared" si="67"/>
        <v>5.1280260095706218</v>
      </c>
      <c r="BE72" s="112">
        <f t="shared" ref="BE72:BK81" si="70">$BL72+$AB$7*SIN(BF72)</f>
        <v>2.6380841311037426</v>
      </c>
      <c r="BF72" s="112">
        <f t="shared" si="70"/>
        <v>2.638056866336596</v>
      </c>
      <c r="BG72" s="112">
        <f t="shared" si="70"/>
        <v>2.6381721528939002</v>
      </c>
      <c r="BH72" s="112">
        <f t="shared" si="70"/>
        <v>2.6376846243073877</v>
      </c>
      <c r="BI72" s="112">
        <f t="shared" si="70"/>
        <v>2.6397454131172964</v>
      </c>
      <c r="BJ72" s="112">
        <f t="shared" si="70"/>
        <v>2.6310183611950846</v>
      </c>
      <c r="BK72" s="112">
        <f t="shared" si="70"/>
        <v>2.6676971336423554</v>
      </c>
      <c r="BL72" s="112">
        <f t="shared" si="68"/>
        <v>2.5078022513582581</v>
      </c>
      <c r="BM72" s="112"/>
      <c r="BN72" s="112"/>
      <c r="BO72" s="112"/>
      <c r="BP72" s="112"/>
    </row>
    <row r="73" spans="1:68" s="158" customFormat="1" ht="12.95" customHeight="1" x14ac:dyDescent="0.2">
      <c r="A73" s="144" t="s">
        <v>44</v>
      </c>
      <c r="C73" s="157">
        <v>45026.654999999999</v>
      </c>
      <c r="D73" s="157"/>
      <c r="E73" s="112">
        <f t="shared" si="11"/>
        <v>12222.985067594489</v>
      </c>
      <c r="F73" s="112">
        <f t="shared" si="12"/>
        <v>12223</v>
      </c>
      <c r="G73" s="200">
        <f t="shared" si="49"/>
        <v>-1.0204899997916073E-2</v>
      </c>
      <c r="I73" s="158">
        <f t="shared" si="60"/>
        <v>-1.0204899997916073E-2</v>
      </c>
      <c r="O73" s="218"/>
      <c r="P73" s="221">
        <f t="shared" si="15"/>
        <v>30008.154999999999</v>
      </c>
      <c r="Q73" s="184"/>
      <c r="R73" s="158">
        <f t="shared" si="16"/>
        <v>1.0413998396746746E-4</v>
      </c>
      <c r="S73" s="156">
        <v>0.1</v>
      </c>
      <c r="T73" s="158">
        <f t="shared" si="17"/>
        <v>1.0413998396746746E-5</v>
      </c>
      <c r="Y73" s="61"/>
      <c r="Z73" s="112">
        <f t="shared" si="50"/>
        <v>12223</v>
      </c>
      <c r="AA73" s="112">
        <f t="shared" si="51"/>
        <v>-1.2140941985908864E-2</v>
      </c>
      <c r="AB73" s="112">
        <f t="shared" si="52"/>
        <v>-1.9428405259007207E-2</v>
      </c>
      <c r="AC73" s="112">
        <f t="shared" si="53"/>
        <v>-30008.165204899997</v>
      </c>
      <c r="AD73" s="112">
        <f t="shared" si="54"/>
        <v>1.9360419879927912E-3</v>
      </c>
      <c r="AE73" s="112">
        <f t="shared" si="55"/>
        <v>3.7482585792710793E-7</v>
      </c>
      <c r="AF73" s="112">
        <f t="shared" si="56"/>
        <v>-30008.165204899997</v>
      </c>
      <c r="AG73" s="139"/>
      <c r="AH73" s="112">
        <f t="shared" si="57"/>
        <v>9.2235052610911347E-3</v>
      </c>
      <c r="AI73" s="112">
        <f t="shared" si="26"/>
        <v>1.0628779839094777</v>
      </c>
      <c r="AJ73" s="112">
        <f t="shared" si="27"/>
        <v>0.97014691073665082</v>
      </c>
      <c r="AK73" s="112">
        <f t="shared" si="28"/>
        <v>0.26257638724660576</v>
      </c>
      <c r="AL73" s="112">
        <f t="shared" si="29"/>
        <v>1.3357568039264194</v>
      </c>
      <c r="AM73" s="112">
        <f t="shared" si="30"/>
        <v>0.78880670978231571</v>
      </c>
      <c r="AN73" s="112">
        <f t="shared" si="69"/>
        <v>1.0779540190025922</v>
      </c>
      <c r="AO73" s="112">
        <f t="shared" si="69"/>
        <v>1.0779528840336263</v>
      </c>
      <c r="AP73" s="112">
        <f t="shared" si="69"/>
        <v>1.077943999522575</v>
      </c>
      <c r="AQ73" s="112">
        <f t="shared" si="69"/>
        <v>1.0778744568513849</v>
      </c>
      <c r="AR73" s="112">
        <f t="shared" si="69"/>
        <v>1.0773304288692787</v>
      </c>
      <c r="AS73" s="112">
        <f t="shared" si="69"/>
        <v>1.0730933611881854</v>
      </c>
      <c r="AT73" s="112">
        <f t="shared" si="69"/>
        <v>1.0411556395404202</v>
      </c>
      <c r="AU73" s="112">
        <f t="shared" si="32"/>
        <v>0.84008642315369497</v>
      </c>
      <c r="AV73" s="112"/>
      <c r="AW73" s="112">
        <v>17750</v>
      </c>
      <c r="AX73" s="112">
        <f t="shared" si="61"/>
        <v>-4.5568832786517278E-2</v>
      </c>
      <c r="AY73" s="112">
        <f t="shared" si="62"/>
        <v>-4.5053937500000002E-2</v>
      </c>
      <c r="AZ73" s="112">
        <f t="shared" si="63"/>
        <v>-5.1489528651727716E-4</v>
      </c>
      <c r="BA73" s="112">
        <f t="shared" si="64"/>
        <v>0.74507508080020024</v>
      </c>
      <c r="BB73" s="112">
        <f t="shared" si="65"/>
        <v>-0.14375897095083146</v>
      </c>
      <c r="BC73" s="112">
        <f t="shared" si="66"/>
        <v>2.8058514562585364</v>
      </c>
      <c r="BD73" s="112">
        <f t="shared" si="67"/>
        <v>5.9009070089007336</v>
      </c>
      <c r="BE73" s="112">
        <f t="shared" si="70"/>
        <v>2.7017768634495636</v>
      </c>
      <c r="BF73" s="112">
        <f t="shared" si="70"/>
        <v>2.7017471917545088</v>
      </c>
      <c r="BG73" s="112">
        <f t="shared" si="70"/>
        <v>2.7018686439032682</v>
      </c>
      <c r="BH73" s="112">
        <f t="shared" si="70"/>
        <v>2.7013714721455719</v>
      </c>
      <c r="BI73" s="112">
        <f t="shared" si="70"/>
        <v>2.7034059397557177</v>
      </c>
      <c r="BJ73" s="112">
        <f t="shared" si="70"/>
        <v>2.6950683223858705</v>
      </c>
      <c r="BK73" s="112">
        <f t="shared" si="70"/>
        <v>2.7290355524383489</v>
      </c>
      <c r="BL73" s="112">
        <f t="shared" si="68"/>
        <v>2.5868109602934752</v>
      </c>
      <c r="BM73" s="112"/>
      <c r="BN73" s="112"/>
      <c r="BO73" s="112"/>
      <c r="BP73" s="112"/>
    </row>
    <row r="74" spans="1:68" s="158" customFormat="1" ht="12.95" customHeight="1" x14ac:dyDescent="0.2">
      <c r="A74" s="144" t="s">
        <v>57</v>
      </c>
      <c r="C74" s="157">
        <v>45407.307999999997</v>
      </c>
      <c r="D74" s="157"/>
      <c r="E74" s="112">
        <f t="shared" si="11"/>
        <v>12779.978762267772</v>
      </c>
      <c r="F74" s="112">
        <f t="shared" si="12"/>
        <v>12780</v>
      </c>
      <c r="G74" s="200">
        <f t="shared" si="49"/>
        <v>-1.4514000002236571E-2</v>
      </c>
      <c r="I74" s="158">
        <f>G74</f>
        <v>-1.4514000002236571E-2</v>
      </c>
      <c r="O74" s="218"/>
      <c r="P74" s="221">
        <f t="shared" si="15"/>
        <v>30388.807999999997</v>
      </c>
      <c r="Q74" s="184"/>
      <c r="R74" s="158">
        <f t="shared" si="16"/>
        <v>2.1065619606492318E-4</v>
      </c>
      <c r="S74" s="156">
        <v>0.1</v>
      </c>
      <c r="T74" s="158">
        <f t="shared" si="17"/>
        <v>2.106561960649232E-5</v>
      </c>
      <c r="Y74" s="61"/>
      <c r="Z74" s="112">
        <f t="shared" si="50"/>
        <v>12780</v>
      </c>
      <c r="AA74" s="112">
        <f t="shared" si="51"/>
        <v>-1.4314835273855703E-2</v>
      </c>
      <c r="AB74" s="112">
        <f t="shared" si="52"/>
        <v>-2.3555125928380868E-2</v>
      </c>
      <c r="AC74" s="112">
        <f t="shared" si="53"/>
        <v>-30388.822514</v>
      </c>
      <c r="AD74" s="112">
        <f t="shared" si="54"/>
        <v>-1.9916472838086771E-4</v>
      </c>
      <c r="AE74" s="112">
        <f t="shared" si="55"/>
        <v>3.9666589031024812E-9</v>
      </c>
      <c r="AF74" s="112">
        <f t="shared" si="56"/>
        <v>-30388.822514</v>
      </c>
      <c r="AG74" s="139"/>
      <c r="AH74" s="112">
        <f t="shared" si="57"/>
        <v>9.0411259261442972E-3</v>
      </c>
      <c r="AI74" s="112">
        <f t="shared" si="26"/>
        <v>1.0064876753970711</v>
      </c>
      <c r="AJ74" s="112">
        <f t="shared" si="27"/>
        <v>0.89783465314619071</v>
      </c>
      <c r="AK74" s="112">
        <f t="shared" si="28"/>
        <v>0.26992204442753881</v>
      </c>
      <c r="AL74" s="112">
        <f t="shared" si="29"/>
        <v>1.5467655866005974</v>
      </c>
      <c r="AM74" s="112">
        <f t="shared" si="30"/>
        <v>0.9762534407361807</v>
      </c>
      <c r="AN74" s="112">
        <f t="shared" si="69"/>
        <v>1.2743397863271826</v>
      </c>
      <c r="AO74" s="112">
        <f t="shared" si="69"/>
        <v>1.2743397014721065</v>
      </c>
      <c r="AP74" s="112">
        <f t="shared" si="69"/>
        <v>1.2743386256701796</v>
      </c>
      <c r="AQ74" s="112">
        <f t="shared" si="69"/>
        <v>1.2743249868643032</v>
      </c>
      <c r="AR74" s="112">
        <f t="shared" si="69"/>
        <v>1.274152129524013</v>
      </c>
      <c r="AS74" s="112">
        <f t="shared" si="69"/>
        <v>1.2719697554102187</v>
      </c>
      <c r="AT74" s="112">
        <f t="shared" si="69"/>
        <v>1.2456366749681815</v>
      </c>
      <c r="AU74" s="112">
        <f t="shared" si="32"/>
        <v>1.0161178266613589</v>
      </c>
      <c r="AV74" s="112"/>
      <c r="AW74" s="112">
        <v>18000</v>
      </c>
      <c r="AX74" s="112">
        <f t="shared" si="61"/>
        <v>-4.742859597363238E-2</v>
      </c>
      <c r="AY74" s="112">
        <f t="shared" si="62"/>
        <v>-4.6331999999999998E-2</v>
      </c>
      <c r="AZ74" s="112">
        <f t="shared" si="63"/>
        <v>-1.0965959736323791E-3</v>
      </c>
      <c r="BA74" s="112">
        <f t="shared" si="64"/>
        <v>0.74103450959251438</v>
      </c>
      <c r="BB74" s="112">
        <f t="shared" si="65"/>
        <v>-0.19192204912636734</v>
      </c>
      <c r="BC74" s="112">
        <f t="shared" si="66"/>
        <v>2.8547128829743698</v>
      </c>
      <c r="BD74" s="112">
        <f t="shared" si="67"/>
        <v>6.9236826178717044</v>
      </c>
      <c r="BE74" s="112">
        <f t="shared" si="70"/>
        <v>2.7650966657703209</v>
      </c>
      <c r="BF74" s="112">
        <f t="shared" si="70"/>
        <v>2.7650660911034537</v>
      </c>
      <c r="BG74" s="112">
        <f t="shared" si="70"/>
        <v>2.7651878579703477</v>
      </c>
      <c r="BH74" s="112">
        <f t="shared" si="70"/>
        <v>2.7647028736239574</v>
      </c>
      <c r="BI74" s="112">
        <f t="shared" si="70"/>
        <v>2.7666339626772305</v>
      </c>
      <c r="BJ74" s="112">
        <f t="shared" si="70"/>
        <v>2.7589360277845576</v>
      </c>
      <c r="BK74" s="112">
        <f t="shared" si="70"/>
        <v>2.7894866135870582</v>
      </c>
      <c r="BL74" s="112">
        <f t="shared" si="68"/>
        <v>2.6658196692286924</v>
      </c>
      <c r="BM74" s="112"/>
      <c r="BN74" s="112"/>
      <c r="BO74" s="112"/>
      <c r="BP74" s="112"/>
    </row>
    <row r="75" spans="1:68" s="158" customFormat="1" ht="12.95" customHeight="1" x14ac:dyDescent="0.2">
      <c r="A75" s="144" t="s">
        <v>44</v>
      </c>
      <c r="C75" s="157">
        <v>45753.800999999999</v>
      </c>
      <c r="D75" s="157"/>
      <c r="E75" s="112">
        <f t="shared" si="11"/>
        <v>13286.98755045132</v>
      </c>
      <c r="F75" s="112">
        <f t="shared" si="12"/>
        <v>13287</v>
      </c>
      <c r="G75" s="200">
        <f t="shared" si="49"/>
        <v>-8.5080999997444451E-3</v>
      </c>
      <c r="I75" s="158">
        <f t="shared" ref="I75:I93" si="71">+G75</f>
        <v>-8.5080999997444451E-3</v>
      </c>
      <c r="O75" s="218"/>
      <c r="P75" s="221">
        <f t="shared" si="15"/>
        <v>30735.300999999999</v>
      </c>
      <c r="Q75" s="184"/>
      <c r="R75" s="158">
        <f t="shared" si="16"/>
        <v>7.2387765605651423E-5</v>
      </c>
      <c r="S75" s="156">
        <v>0.1</v>
      </c>
      <c r="T75" s="158">
        <f t="shared" si="17"/>
        <v>7.2387765605651426E-6</v>
      </c>
      <c r="Y75" s="61"/>
      <c r="Z75" s="112">
        <f t="shared" si="50"/>
        <v>13287</v>
      </c>
      <c r="AA75" s="112">
        <f t="shared" si="51"/>
        <v>-1.6643348934230823E-2</v>
      </c>
      <c r="AB75" s="112">
        <f t="shared" si="52"/>
        <v>-1.711059583251362E-2</v>
      </c>
      <c r="AC75" s="112">
        <f t="shared" si="53"/>
        <v>-30735.309508099999</v>
      </c>
      <c r="AD75" s="112">
        <f t="shared" si="54"/>
        <v>8.1352489344863783E-3</v>
      </c>
      <c r="AE75" s="112">
        <f t="shared" si="55"/>
        <v>6.6182275226061767E-6</v>
      </c>
      <c r="AF75" s="112">
        <f t="shared" si="56"/>
        <v>-30735.309508099999</v>
      </c>
      <c r="AG75" s="139"/>
      <c r="AH75" s="112">
        <f t="shared" si="57"/>
        <v>8.6024958327691747E-3</v>
      </c>
      <c r="AI75" s="112">
        <f t="shared" si="26"/>
        <v>0.95982369713453497</v>
      </c>
      <c r="AJ75" s="112">
        <f t="shared" si="27"/>
        <v>0.8084068756863465</v>
      </c>
      <c r="AK75" s="112">
        <f t="shared" si="28"/>
        <v>0.26699412856477278</v>
      </c>
      <c r="AL75" s="112">
        <f t="shared" si="29"/>
        <v>1.7201521131860229</v>
      </c>
      <c r="AM75" s="112">
        <f t="shared" si="30"/>
        <v>1.1617345464966518</v>
      </c>
      <c r="AN75" s="112">
        <f t="shared" si="69"/>
        <v>1.444186314808618</v>
      </c>
      <c r="AO75" s="112">
        <f t="shared" si="69"/>
        <v>1.4441863139195898</v>
      </c>
      <c r="AP75" s="112">
        <f t="shared" si="69"/>
        <v>1.4441862878433702</v>
      </c>
      <c r="AQ75" s="112">
        <f t="shared" si="69"/>
        <v>1.4441855230003027</v>
      </c>
      <c r="AR75" s="112">
        <f t="shared" si="69"/>
        <v>1.4441630913889225</v>
      </c>
      <c r="AS75" s="112">
        <f t="shared" si="69"/>
        <v>1.4435069571232144</v>
      </c>
      <c r="AT75" s="112">
        <f t="shared" si="69"/>
        <v>1.4256137876077271</v>
      </c>
      <c r="AU75" s="112">
        <f t="shared" si="32"/>
        <v>1.1763474883819791</v>
      </c>
      <c r="AV75" s="112"/>
      <c r="AW75" s="112">
        <v>18250</v>
      </c>
      <c r="AX75" s="112">
        <f t="shared" si="61"/>
        <v>-4.9298964004232594E-2</v>
      </c>
      <c r="AY75" s="112">
        <f t="shared" si="62"/>
        <v>-4.7627937500000002E-2</v>
      </c>
      <c r="AZ75" s="112">
        <f t="shared" si="63"/>
        <v>-1.6710265042325953E-3</v>
      </c>
      <c r="BA75" s="112">
        <f t="shared" si="64"/>
        <v>0.7376431559271881</v>
      </c>
      <c r="BB75" s="112">
        <f t="shared" si="65"/>
        <v>-0.23915352585992611</v>
      </c>
      <c r="BC75" s="112">
        <f t="shared" si="66"/>
        <v>2.9030866394994876</v>
      </c>
      <c r="BD75" s="112">
        <f t="shared" si="67"/>
        <v>8.3457440417870554</v>
      </c>
      <c r="BE75" s="112">
        <f t="shared" si="70"/>
        <v>2.8280995185841493</v>
      </c>
      <c r="BF75" s="112">
        <f t="shared" si="70"/>
        <v>2.8280698389912895</v>
      </c>
      <c r="BG75" s="112">
        <f t="shared" si="70"/>
        <v>2.8281853943266064</v>
      </c>
      <c r="BH75" s="112">
        <f t="shared" si="70"/>
        <v>2.8277354636428353</v>
      </c>
      <c r="BI75" s="112">
        <f t="shared" si="70"/>
        <v>2.8294869618881919</v>
      </c>
      <c r="BJ75" s="112">
        <f t="shared" si="70"/>
        <v>2.82266306298395</v>
      </c>
      <c r="BK75" s="112">
        <f t="shared" si="70"/>
        <v>2.849166100656082</v>
      </c>
      <c r="BL75" s="112">
        <f t="shared" si="68"/>
        <v>2.7448283781639096</v>
      </c>
      <c r="BM75" s="112"/>
      <c r="BN75" s="112"/>
      <c r="BO75" s="112"/>
      <c r="BP75" s="112"/>
    </row>
    <row r="76" spans="1:68" s="158" customFormat="1" ht="12.95" customHeight="1" x14ac:dyDescent="0.2">
      <c r="A76" s="144" t="s">
        <v>44</v>
      </c>
      <c r="C76" s="157">
        <v>45762.690999999999</v>
      </c>
      <c r="D76" s="157"/>
      <c r="E76" s="112">
        <f t="shared" si="11"/>
        <v>13299.995917509101</v>
      </c>
      <c r="F76" s="112">
        <f t="shared" si="12"/>
        <v>13300</v>
      </c>
      <c r="G76" s="200">
        <f t="shared" si="49"/>
        <v>-2.789999998640269E-3</v>
      </c>
      <c r="I76" s="158">
        <f t="shared" si="71"/>
        <v>-2.789999998640269E-3</v>
      </c>
      <c r="O76" s="218"/>
      <c r="P76" s="221">
        <f t="shared" si="15"/>
        <v>30744.190999999999</v>
      </c>
      <c r="Q76" s="184"/>
      <c r="R76" s="158">
        <f t="shared" si="16"/>
        <v>7.7840999924127013E-6</v>
      </c>
      <c r="S76" s="156">
        <v>0.1</v>
      </c>
      <c r="T76" s="158">
        <f t="shared" si="17"/>
        <v>7.7840999924127013E-7</v>
      </c>
      <c r="Y76" s="61"/>
      <c r="Z76" s="112">
        <f t="shared" si="50"/>
        <v>13300</v>
      </c>
      <c r="AA76" s="112">
        <f t="shared" si="51"/>
        <v>-1.6706995994521676E-2</v>
      </c>
      <c r="AB76" s="112">
        <f t="shared" si="52"/>
        <v>-1.1378274004118592E-2</v>
      </c>
      <c r="AC76" s="112">
        <f t="shared" si="53"/>
        <v>-30744.193789999998</v>
      </c>
      <c r="AD76" s="112">
        <f t="shared" si="54"/>
        <v>1.3916995995881407E-2</v>
      </c>
      <c r="AE76" s="112">
        <f t="shared" si="55"/>
        <v>1.9368277754937914E-5</v>
      </c>
      <c r="AF76" s="112">
        <f t="shared" si="56"/>
        <v>-30744.193789999998</v>
      </c>
      <c r="AG76" s="139"/>
      <c r="AH76" s="112">
        <f t="shared" si="57"/>
        <v>8.5882740054783226E-3</v>
      </c>
      <c r="AI76" s="112">
        <f t="shared" si="26"/>
        <v>0.95869332469067048</v>
      </c>
      <c r="AJ76" s="112">
        <f t="shared" si="27"/>
        <v>0.80590677518859499</v>
      </c>
      <c r="AK76" s="112">
        <f t="shared" si="28"/>
        <v>0.26682158566144837</v>
      </c>
      <c r="AL76" s="112">
        <f t="shared" si="29"/>
        <v>1.7243871730549429</v>
      </c>
      <c r="AM76" s="112">
        <f t="shared" si="30"/>
        <v>1.1667222295287805</v>
      </c>
      <c r="AN76" s="112">
        <f t="shared" si="69"/>
        <v>1.4484372771864416</v>
      </c>
      <c r="AO76" s="112">
        <f t="shared" si="69"/>
        <v>1.4484372764458651</v>
      </c>
      <c r="AP76" s="112">
        <f t="shared" si="69"/>
        <v>1.4484372539732167</v>
      </c>
      <c r="AQ76" s="112">
        <f t="shared" si="69"/>
        <v>1.4484365720470667</v>
      </c>
      <c r="AR76" s="112">
        <f t="shared" si="69"/>
        <v>1.4484158809893397</v>
      </c>
      <c r="AS76" s="112">
        <f t="shared" si="69"/>
        <v>1.447789717914332</v>
      </c>
      <c r="AT76" s="112">
        <f t="shared" si="69"/>
        <v>1.4301464320684985</v>
      </c>
      <c r="AU76" s="112">
        <f t="shared" si="32"/>
        <v>1.1804559412466102</v>
      </c>
      <c r="AV76" s="112"/>
      <c r="AW76" s="112">
        <v>18500</v>
      </c>
      <c r="AX76" s="112">
        <f t="shared" si="61"/>
        <v>-5.1178229051767915E-2</v>
      </c>
      <c r="AY76" s="112">
        <f t="shared" si="62"/>
        <v>-4.8941749999999999E-2</v>
      </c>
      <c r="AZ76" s="112">
        <f t="shared" si="63"/>
        <v>-2.2364790517679168E-3</v>
      </c>
      <c r="BA76" s="112">
        <f t="shared" si="64"/>
        <v>0.73488612102480944</v>
      </c>
      <c r="BB76" s="112">
        <f t="shared" si="65"/>
        <v>-0.28544053781477013</v>
      </c>
      <c r="BC76" s="112">
        <f t="shared" si="66"/>
        <v>2.9510587116927169</v>
      </c>
      <c r="BD76" s="112">
        <f t="shared" si="67"/>
        <v>10.465042530403766</v>
      </c>
      <c r="BE76" s="112">
        <f t="shared" si="70"/>
        <v>2.89084004765032</v>
      </c>
      <c r="BF76" s="112">
        <f t="shared" si="70"/>
        <v>2.8908131929142598</v>
      </c>
      <c r="BG76" s="112">
        <f t="shared" si="70"/>
        <v>2.8909158652560296</v>
      </c>
      <c r="BH76" s="112">
        <f t="shared" si="70"/>
        <v>2.890523308752877</v>
      </c>
      <c r="BI76" s="112">
        <f t="shared" si="70"/>
        <v>2.8920239930152212</v>
      </c>
      <c r="BJ76" s="112">
        <f t="shared" si="70"/>
        <v>2.8862839724868619</v>
      </c>
      <c r="BK76" s="112">
        <f t="shared" si="70"/>
        <v>2.9081946111636161</v>
      </c>
      <c r="BL76" s="112">
        <f t="shared" si="68"/>
        <v>2.8238370870991267</v>
      </c>
      <c r="BM76" s="112"/>
      <c r="BN76" s="112"/>
      <c r="BO76" s="112"/>
      <c r="BP76" s="112"/>
    </row>
    <row r="77" spans="1:68" s="158" customFormat="1" ht="12.95" customHeight="1" x14ac:dyDescent="0.2">
      <c r="A77" s="144" t="s">
        <v>44</v>
      </c>
      <c r="C77" s="157">
        <v>46120.771999999997</v>
      </c>
      <c r="D77" s="157"/>
      <c r="E77" s="112">
        <f t="shared" si="11"/>
        <v>13823.960943877744</v>
      </c>
      <c r="F77" s="112">
        <f t="shared" si="12"/>
        <v>13824</v>
      </c>
      <c r="G77" s="200">
        <f t="shared" si="49"/>
        <v>-2.6691200000641402E-2</v>
      </c>
      <c r="I77" s="158">
        <f t="shared" si="71"/>
        <v>-2.6691200000641402E-2</v>
      </c>
      <c r="O77" s="218"/>
      <c r="P77" s="221">
        <f t="shared" si="15"/>
        <v>31102.271999999997</v>
      </c>
      <c r="Q77" s="184"/>
      <c r="R77" s="158">
        <f t="shared" si="16"/>
        <v>7.1242015747423955E-4</v>
      </c>
      <c r="S77" s="156">
        <v>0.1</v>
      </c>
      <c r="T77" s="158">
        <f t="shared" si="17"/>
        <v>7.1242015747423961E-5</v>
      </c>
      <c r="Y77" s="61"/>
      <c r="Z77" s="112">
        <f t="shared" si="50"/>
        <v>13824</v>
      </c>
      <c r="AA77" s="112">
        <f t="shared" si="51"/>
        <v>-1.9419733257570342E-2</v>
      </c>
      <c r="AB77" s="112">
        <f t="shared" si="52"/>
        <v>-3.4599192311071059E-2</v>
      </c>
      <c r="AC77" s="112">
        <f t="shared" si="53"/>
        <v>-31102.298691199998</v>
      </c>
      <c r="AD77" s="112">
        <f t="shared" si="54"/>
        <v>-7.2714667430710603E-3</v>
      </c>
      <c r="AE77" s="112">
        <f t="shared" si="55"/>
        <v>5.2874228595588457E-6</v>
      </c>
      <c r="AF77" s="112">
        <f t="shared" si="56"/>
        <v>-31102.298691199998</v>
      </c>
      <c r="AG77" s="139"/>
      <c r="AH77" s="112">
        <f t="shared" si="57"/>
        <v>7.907992310429655E-3</v>
      </c>
      <c r="AI77" s="112">
        <f t="shared" si="26"/>
        <v>0.91597742745253408</v>
      </c>
      <c r="AJ77" s="112">
        <f t="shared" si="27"/>
        <v>0.69924899319105327</v>
      </c>
      <c r="AK77" s="112">
        <f t="shared" si="28"/>
        <v>0.25659346699108659</v>
      </c>
      <c r="AL77" s="112">
        <f t="shared" si="29"/>
        <v>1.887246235606383</v>
      </c>
      <c r="AM77" s="112">
        <f t="shared" si="30"/>
        <v>1.3797022063689712</v>
      </c>
      <c r="AN77" s="112">
        <f t="shared" si="69"/>
        <v>1.615785003814221</v>
      </c>
      <c r="AO77" s="112">
        <f t="shared" si="69"/>
        <v>1.6157850038158377</v>
      </c>
      <c r="AP77" s="112">
        <f t="shared" si="69"/>
        <v>1.6157850036827108</v>
      </c>
      <c r="AQ77" s="112">
        <f t="shared" si="69"/>
        <v>1.6157850146460988</v>
      </c>
      <c r="AR77" s="112">
        <f t="shared" si="69"/>
        <v>1.6157841117691736</v>
      </c>
      <c r="AS77" s="112">
        <f t="shared" si="69"/>
        <v>1.6158584065776271</v>
      </c>
      <c r="AT77" s="112">
        <f t="shared" si="69"/>
        <v>1.6092683696744081</v>
      </c>
      <c r="AU77" s="112">
        <f t="shared" si="32"/>
        <v>1.3460581951748254</v>
      </c>
      <c r="AV77" s="112"/>
      <c r="AW77" s="112">
        <v>18750</v>
      </c>
      <c r="AX77" s="112">
        <f t="shared" si="61"/>
        <v>-5.3064732852056186E-2</v>
      </c>
      <c r="AY77" s="112">
        <f t="shared" si="62"/>
        <v>-5.0273437499999997E-2</v>
      </c>
      <c r="AZ77" s="112">
        <f t="shared" si="63"/>
        <v>-2.7912953520561881E-3</v>
      </c>
      <c r="BA77" s="112">
        <f t="shared" si="64"/>
        <v>0.73275131117813475</v>
      </c>
      <c r="BB77" s="112">
        <f t="shared" si="65"/>
        <v>-0.33077026542864107</v>
      </c>
      <c r="BC77" s="112">
        <f t="shared" si="66"/>
        <v>2.9987123208692315</v>
      </c>
      <c r="BD77" s="112">
        <f t="shared" si="67"/>
        <v>13.973906267086052</v>
      </c>
      <c r="BE77" s="112">
        <f t="shared" si="70"/>
        <v>2.9533717757726743</v>
      </c>
      <c r="BF77" s="112">
        <f t="shared" si="70"/>
        <v>2.9533496175783878</v>
      </c>
      <c r="BG77" s="112">
        <f t="shared" si="70"/>
        <v>2.9534331601294963</v>
      </c>
      <c r="BH77" s="112">
        <f t="shared" si="70"/>
        <v>2.9531181745464772</v>
      </c>
      <c r="BI77" s="112">
        <f t="shared" si="70"/>
        <v>2.9543056853759517</v>
      </c>
      <c r="BJ77" s="112">
        <f t="shared" si="70"/>
        <v>2.9498273017768115</v>
      </c>
      <c r="BK77" s="112">
        <f t="shared" si="70"/>
        <v>2.9666968041549193</v>
      </c>
      <c r="BL77" s="112">
        <f t="shared" si="68"/>
        <v>2.9028457960343439</v>
      </c>
      <c r="BM77" s="112"/>
      <c r="BN77" s="112"/>
      <c r="BO77" s="112"/>
      <c r="BP77" s="112"/>
    </row>
    <row r="78" spans="1:68" s="158" customFormat="1" ht="12.95" customHeight="1" x14ac:dyDescent="0.2">
      <c r="A78" s="144" t="s">
        <v>44</v>
      </c>
      <c r="C78" s="157">
        <v>46142.654000000002</v>
      </c>
      <c r="D78" s="157"/>
      <c r="E78" s="112">
        <f t="shared" si="11"/>
        <v>13855.979963895566</v>
      </c>
      <c r="F78" s="112">
        <f t="shared" si="12"/>
        <v>13856</v>
      </c>
      <c r="G78" s="200">
        <f t="shared" si="49"/>
        <v>-1.3692799999262206E-2</v>
      </c>
      <c r="I78" s="158">
        <f t="shared" si="71"/>
        <v>-1.3692799999262206E-2</v>
      </c>
      <c r="O78" s="218"/>
      <c r="P78" s="221">
        <f t="shared" si="15"/>
        <v>31124.154000000002</v>
      </c>
      <c r="Q78" s="184"/>
      <c r="R78" s="158">
        <f t="shared" si="16"/>
        <v>1.8749277181979507E-4</v>
      </c>
      <c r="S78" s="156">
        <v>0.1</v>
      </c>
      <c r="T78" s="158">
        <f t="shared" si="17"/>
        <v>1.874927718197951E-5</v>
      </c>
      <c r="Y78" s="61"/>
      <c r="Z78" s="112">
        <f t="shared" si="50"/>
        <v>13856</v>
      </c>
      <c r="AA78" s="112">
        <f t="shared" si="51"/>
        <v>-1.9594161438927629E-2</v>
      </c>
      <c r="AB78" s="112">
        <f t="shared" si="52"/>
        <v>-2.1553027808334575E-2</v>
      </c>
      <c r="AC78" s="112">
        <f t="shared" si="53"/>
        <v>-31124.167692800002</v>
      </c>
      <c r="AD78" s="112">
        <f t="shared" si="54"/>
        <v>5.9013614396654229E-3</v>
      </c>
      <c r="AE78" s="112">
        <f t="shared" si="55"/>
        <v>3.4826066841569955E-6</v>
      </c>
      <c r="AF78" s="112">
        <f t="shared" si="56"/>
        <v>-31124.167692800002</v>
      </c>
      <c r="AG78" s="139"/>
      <c r="AH78" s="112">
        <f t="shared" si="57"/>
        <v>7.8602278090723673E-3</v>
      </c>
      <c r="AI78" s="112">
        <f t="shared" si="26"/>
        <v>0.91354871882395705</v>
      </c>
      <c r="AJ78" s="112">
        <f t="shared" si="27"/>
        <v>0.69244058766510508</v>
      </c>
      <c r="AK78" s="112">
        <f t="shared" si="28"/>
        <v>0.25578541002766514</v>
      </c>
      <c r="AL78" s="112">
        <f t="shared" si="29"/>
        <v>1.8967262924478288</v>
      </c>
      <c r="AM78" s="112">
        <f t="shared" si="30"/>
        <v>1.3935559543348854</v>
      </c>
      <c r="AN78" s="112">
        <f t="shared" si="69"/>
        <v>1.6257635245750035</v>
      </c>
      <c r="AO78" s="112">
        <f t="shared" si="69"/>
        <v>1.6257635245790025</v>
      </c>
      <c r="AP78" s="112">
        <f t="shared" si="69"/>
        <v>1.6257635243094173</v>
      </c>
      <c r="AQ78" s="112">
        <f t="shared" si="69"/>
        <v>1.6257635424832884</v>
      </c>
      <c r="AR78" s="112">
        <f t="shared" si="69"/>
        <v>1.6257623172931419</v>
      </c>
      <c r="AS78" s="112">
        <f t="shared" si="69"/>
        <v>1.6258448524100479</v>
      </c>
      <c r="AT78" s="112">
        <f t="shared" si="69"/>
        <v>1.619976518263236</v>
      </c>
      <c r="AU78" s="112">
        <f t="shared" si="32"/>
        <v>1.3561713099185333</v>
      </c>
      <c r="AV78" s="112"/>
      <c r="AW78" s="112">
        <v>19000</v>
      </c>
      <c r="AX78" s="112">
        <f t="shared" si="61"/>
        <v>-5.49568578689415E-2</v>
      </c>
      <c r="AY78" s="112">
        <f t="shared" si="62"/>
        <v>-5.1623000000000002E-2</v>
      </c>
      <c r="AZ78" s="112">
        <f t="shared" si="63"/>
        <v>-3.3338578689414981E-3</v>
      </c>
      <c r="BA78" s="112">
        <f t="shared" si="64"/>
        <v>0.73122937500910035</v>
      </c>
      <c r="BB78" s="112">
        <f t="shared" si="65"/>
        <v>-0.37512893891521676</v>
      </c>
      <c r="BC78" s="112">
        <f t="shared" si="66"/>
        <v>3.0461285209572178</v>
      </c>
      <c r="BD78" s="112">
        <f t="shared" si="67"/>
        <v>20.93436366130053</v>
      </c>
      <c r="BE78" s="112">
        <f t="shared" si="70"/>
        <v>3.015747362325651</v>
      </c>
      <c r="BF78" s="112">
        <f t="shared" si="70"/>
        <v>3.0157315204771802</v>
      </c>
      <c r="BG78" s="112">
        <f t="shared" si="70"/>
        <v>3.0157906615803434</v>
      </c>
      <c r="BH78" s="112">
        <f t="shared" si="70"/>
        <v>3.0155698725815636</v>
      </c>
      <c r="BI78" s="112">
        <f t="shared" si="70"/>
        <v>3.0163941034658079</v>
      </c>
      <c r="BJ78" s="112">
        <f t="shared" si="70"/>
        <v>3.0133167133195835</v>
      </c>
      <c r="BK78" s="112">
        <f t="shared" si="70"/>
        <v>3.0248006224383874</v>
      </c>
      <c r="BL78" s="112">
        <f t="shared" si="68"/>
        <v>2.9818545049695611</v>
      </c>
      <c r="BM78" s="112"/>
      <c r="BN78" s="112"/>
      <c r="BO78" s="112"/>
      <c r="BP78" s="112"/>
    </row>
    <row r="79" spans="1:68" s="158" customFormat="1" ht="12.95" customHeight="1" x14ac:dyDescent="0.2">
      <c r="A79" s="144" t="s">
        <v>44</v>
      </c>
      <c r="C79" s="157">
        <v>46142.661999999997</v>
      </c>
      <c r="D79" s="157"/>
      <c r="E79" s="112">
        <f t="shared" si="11"/>
        <v>13855.991669962652</v>
      </c>
      <c r="F79" s="112">
        <f t="shared" si="12"/>
        <v>13856</v>
      </c>
      <c r="G79" s="200">
        <f t="shared" si="49"/>
        <v>-5.6928000049083494E-3</v>
      </c>
      <c r="I79" s="158">
        <f t="shared" si="71"/>
        <v>-5.6928000049083494E-3</v>
      </c>
      <c r="O79" s="218"/>
      <c r="P79" s="221">
        <f t="shared" si="15"/>
        <v>31124.161999999997</v>
      </c>
      <c r="Q79" s="184"/>
      <c r="R79" s="158">
        <f t="shared" si="16"/>
        <v>3.2407971895884501E-5</v>
      </c>
      <c r="S79" s="156">
        <v>0.1</v>
      </c>
      <c r="T79" s="158">
        <f t="shared" si="17"/>
        <v>3.2407971895884501E-6</v>
      </c>
      <c r="Y79" s="61"/>
      <c r="Z79" s="112">
        <f t="shared" si="50"/>
        <v>13856</v>
      </c>
      <c r="AA79" s="112">
        <f t="shared" si="51"/>
        <v>-1.9594161438927629E-2</v>
      </c>
      <c r="AB79" s="112">
        <f t="shared" si="52"/>
        <v>-1.3553027813980717E-2</v>
      </c>
      <c r="AC79" s="112">
        <f t="shared" si="53"/>
        <v>-31124.167692800002</v>
      </c>
      <c r="AD79" s="112">
        <f t="shared" si="54"/>
        <v>1.390136143401928E-2</v>
      </c>
      <c r="AE79" s="112">
        <f t="shared" si="55"/>
        <v>1.9324784971923857E-5</v>
      </c>
      <c r="AF79" s="112">
        <f t="shared" si="56"/>
        <v>-31124.167692800002</v>
      </c>
      <c r="AG79" s="139"/>
      <c r="AH79" s="112">
        <f t="shared" si="57"/>
        <v>7.8602278090723673E-3</v>
      </c>
      <c r="AI79" s="112">
        <f t="shared" si="26"/>
        <v>0.91354871882395705</v>
      </c>
      <c r="AJ79" s="112">
        <f t="shared" si="27"/>
        <v>0.69244058766510508</v>
      </c>
      <c r="AK79" s="112">
        <f t="shared" si="28"/>
        <v>0.25578541002766514</v>
      </c>
      <c r="AL79" s="112">
        <f t="shared" si="29"/>
        <v>1.8967262924478288</v>
      </c>
      <c r="AM79" s="112">
        <f t="shared" si="30"/>
        <v>1.3935559543348854</v>
      </c>
      <c r="AN79" s="112">
        <f t="shared" si="69"/>
        <v>1.6257635245750035</v>
      </c>
      <c r="AO79" s="112">
        <f t="shared" si="69"/>
        <v>1.6257635245790025</v>
      </c>
      <c r="AP79" s="112">
        <f t="shared" si="69"/>
        <v>1.6257635243094173</v>
      </c>
      <c r="AQ79" s="112">
        <f t="shared" si="69"/>
        <v>1.6257635424832884</v>
      </c>
      <c r="AR79" s="112">
        <f t="shared" si="69"/>
        <v>1.6257623172931419</v>
      </c>
      <c r="AS79" s="112">
        <f t="shared" si="69"/>
        <v>1.6258448524100479</v>
      </c>
      <c r="AT79" s="112">
        <f t="shared" si="69"/>
        <v>1.619976518263236</v>
      </c>
      <c r="AU79" s="112">
        <f t="shared" si="32"/>
        <v>1.3561713099185333</v>
      </c>
      <c r="AV79" s="112"/>
      <c r="AW79" s="112">
        <v>19250</v>
      </c>
      <c r="AX79" s="112">
        <f t="shared" si="61"/>
        <v>-5.685301895142425E-2</v>
      </c>
      <c r="AY79" s="112">
        <f t="shared" si="62"/>
        <v>-5.2990437500000001E-2</v>
      </c>
      <c r="AZ79" s="112">
        <f t="shared" si="63"/>
        <v>-3.8625814514242486E-3</v>
      </c>
      <c r="BA79" s="112">
        <f t="shared" si="64"/>
        <v>0.73031365328867137</v>
      </c>
      <c r="BB79" s="112">
        <f t="shared" si="65"/>
        <v>-0.41850091673028872</v>
      </c>
      <c r="BC79" s="112">
        <f t="shared" si="66"/>
        <v>3.0933867652996119</v>
      </c>
      <c r="BD79" s="112">
        <f t="shared" si="67"/>
        <v>41.480672893825485</v>
      </c>
      <c r="BE79" s="112">
        <f t="shared" si="70"/>
        <v>3.078018830763761</v>
      </c>
      <c r="BF79" s="112">
        <f t="shared" si="70"/>
        <v>3.0780105000565596</v>
      </c>
      <c r="BG79" s="112">
        <f t="shared" si="70"/>
        <v>3.0780414169700152</v>
      </c>
      <c r="BH79" s="112">
        <f t="shared" si="70"/>
        <v>3.0779266778409329</v>
      </c>
      <c r="BI79" s="112">
        <f t="shared" si="70"/>
        <v>3.078352494525006</v>
      </c>
      <c r="BJ79" s="112">
        <f t="shared" si="70"/>
        <v>3.0767721570383695</v>
      </c>
      <c r="BK79" s="112">
        <f t="shared" si="70"/>
        <v>3.0826364943338049</v>
      </c>
      <c r="BL79" s="112">
        <f t="shared" si="68"/>
        <v>3.0608632139047782</v>
      </c>
      <c r="BM79" s="112"/>
      <c r="BN79" s="112"/>
      <c r="BO79" s="112"/>
      <c r="BP79" s="112"/>
    </row>
    <row r="80" spans="1:68" s="158" customFormat="1" ht="12.95" customHeight="1" x14ac:dyDescent="0.2">
      <c r="A80" s="144" t="s">
        <v>44</v>
      </c>
      <c r="C80" s="157">
        <v>46148.809000000001</v>
      </c>
      <c r="D80" s="157"/>
      <c r="E80" s="112">
        <f t="shared" si="11"/>
        <v>13864.986319265716</v>
      </c>
      <c r="F80" s="112">
        <f t="shared" si="12"/>
        <v>13865</v>
      </c>
      <c r="G80" s="200">
        <f t="shared" si="49"/>
        <v>-9.3494999964605086E-3</v>
      </c>
      <c r="I80" s="158">
        <f t="shared" si="71"/>
        <v>-9.3494999964605086E-3</v>
      </c>
      <c r="O80" s="218"/>
      <c r="P80" s="221">
        <f t="shared" si="15"/>
        <v>31130.309000000001</v>
      </c>
      <c r="Q80" s="184"/>
      <c r="R80" s="158">
        <f t="shared" si="16"/>
        <v>8.7413150183815049E-5</v>
      </c>
      <c r="S80" s="156">
        <v>0.1</v>
      </c>
      <c r="T80" s="158">
        <f t="shared" si="17"/>
        <v>8.7413150183815059E-6</v>
      </c>
      <c r="Y80" s="61"/>
      <c r="Z80" s="112">
        <f t="shared" si="50"/>
        <v>13865</v>
      </c>
      <c r="AA80" s="112">
        <f t="shared" si="51"/>
        <v>-1.9643390261709286E-2</v>
      </c>
      <c r="AB80" s="112">
        <f t="shared" si="52"/>
        <v>-1.7196175909751223E-2</v>
      </c>
      <c r="AC80" s="112">
        <f t="shared" si="53"/>
        <v>-31130.318349499998</v>
      </c>
      <c r="AD80" s="112">
        <f t="shared" si="54"/>
        <v>1.0293890265248778E-2</v>
      </c>
      <c r="AE80" s="112">
        <f t="shared" si="55"/>
        <v>1.0596417679298356E-5</v>
      </c>
      <c r="AF80" s="112">
        <f t="shared" si="56"/>
        <v>-31130.318349499998</v>
      </c>
      <c r="AG80" s="139"/>
      <c r="AH80" s="112">
        <f t="shared" si="57"/>
        <v>7.8466759132907148E-3</v>
      </c>
      <c r="AI80" s="112">
        <f t="shared" si="26"/>
        <v>0.91286934614642057</v>
      </c>
      <c r="AJ80" s="112">
        <f t="shared" si="27"/>
        <v>0.69052102615109434</v>
      </c>
      <c r="AK80" s="112">
        <f t="shared" si="28"/>
        <v>0.25555478700084594</v>
      </c>
      <c r="AL80" s="112">
        <f t="shared" si="29"/>
        <v>1.8993835147109712</v>
      </c>
      <c r="AM80" s="112">
        <f t="shared" si="30"/>
        <v>1.3974719786892402</v>
      </c>
      <c r="AN80" s="112">
        <f t="shared" si="69"/>
        <v>1.6285652206318957</v>
      </c>
      <c r="AO80" s="112">
        <f t="shared" si="69"/>
        <v>1.6285652206368662</v>
      </c>
      <c r="AP80" s="112">
        <f t="shared" si="69"/>
        <v>1.6285652203180154</v>
      </c>
      <c r="AQ80" s="112">
        <f t="shared" si="69"/>
        <v>1.6285652407716706</v>
      </c>
      <c r="AR80" s="112">
        <f t="shared" si="69"/>
        <v>1.6285639286942255</v>
      </c>
      <c r="AS80" s="112">
        <f t="shared" si="69"/>
        <v>1.6286480366828719</v>
      </c>
      <c r="AT80" s="112">
        <f t="shared" si="69"/>
        <v>1.6229833263854494</v>
      </c>
      <c r="AU80" s="112">
        <f t="shared" si="32"/>
        <v>1.3590156234402011</v>
      </c>
      <c r="AV80" s="112"/>
      <c r="AW80" s="112">
        <v>19500</v>
      </c>
      <c r="AX80" s="112">
        <f t="shared" si="61"/>
        <v>-5.8751655428994902E-2</v>
      </c>
      <c r="AY80" s="112">
        <f t="shared" si="62"/>
        <v>-5.437575E-2</v>
      </c>
      <c r="AZ80" s="112">
        <f t="shared" si="63"/>
        <v>-4.3759054289949032E-3</v>
      </c>
      <c r="BA80" s="112">
        <f t="shared" si="64"/>
        <v>0.73000014244488143</v>
      </c>
      <c r="BB80" s="112">
        <f t="shared" si="65"/>
        <v>-0.46086780764637147</v>
      </c>
      <c r="BC80" s="112">
        <f t="shared" si="66"/>
        <v>3.1405654499278302</v>
      </c>
      <c r="BD80" s="112">
        <f t="shared" si="67"/>
        <v>1947.0333860765006</v>
      </c>
      <c r="BE80" s="112">
        <f t="shared" si="70"/>
        <v>3.1402377856657444</v>
      </c>
      <c r="BF80" s="112">
        <f t="shared" si="70"/>
        <v>3.1402376056723398</v>
      </c>
      <c r="BG80" s="112">
        <f t="shared" si="70"/>
        <v>3.1402382723151914</v>
      </c>
      <c r="BH80" s="112">
        <f t="shared" si="70"/>
        <v>3.1402358032653228</v>
      </c>
      <c r="BI80" s="112">
        <f t="shared" si="70"/>
        <v>3.1402449479028278</v>
      </c>
      <c r="BJ80" s="112">
        <f t="shared" si="70"/>
        <v>3.1402110788434934</v>
      </c>
      <c r="BK80" s="112">
        <f t="shared" si="70"/>
        <v>3.1403365199131685</v>
      </c>
      <c r="BL80" s="112">
        <f t="shared" si="68"/>
        <v>3.1398719228399954</v>
      </c>
      <c r="BM80" s="112"/>
      <c r="BN80" s="112"/>
      <c r="BO80" s="112"/>
      <c r="BP80" s="112"/>
    </row>
    <row r="81" spans="1:68" s="158" customFormat="1" ht="12.95" customHeight="1" x14ac:dyDescent="0.2">
      <c r="A81" s="144" t="s">
        <v>44</v>
      </c>
      <c r="C81" s="157">
        <v>46168.63</v>
      </c>
      <c r="D81" s="157"/>
      <c r="E81" s="112">
        <f t="shared" si="11"/>
        <v>13893.989563748532</v>
      </c>
      <c r="F81" s="112">
        <f t="shared" si="12"/>
        <v>13894</v>
      </c>
      <c r="G81" s="200">
        <f t="shared" si="49"/>
        <v>-7.1322000003419816E-3</v>
      </c>
      <c r="I81" s="158">
        <f t="shared" si="71"/>
        <v>-7.1322000003419816E-3</v>
      </c>
      <c r="O81" s="218"/>
      <c r="P81" s="221">
        <f t="shared" si="15"/>
        <v>31150.129999999997</v>
      </c>
      <c r="Q81" s="184"/>
      <c r="R81" s="158">
        <f t="shared" si="16"/>
        <v>5.086827684487816E-5</v>
      </c>
      <c r="S81" s="156">
        <v>0.1</v>
      </c>
      <c r="T81" s="158">
        <f t="shared" si="17"/>
        <v>5.0868276844878166E-6</v>
      </c>
      <c r="Y81" s="61"/>
      <c r="Z81" s="112">
        <f t="shared" si="50"/>
        <v>13894</v>
      </c>
      <c r="AA81" s="112">
        <f t="shared" si="51"/>
        <v>-1.9802522964830753E-2</v>
      </c>
      <c r="AB81" s="112">
        <f t="shared" si="52"/>
        <v>-1.493485978351123E-2</v>
      </c>
      <c r="AC81" s="112">
        <f t="shared" si="53"/>
        <v>-31150.137132199998</v>
      </c>
      <c r="AD81" s="112">
        <f t="shared" si="54"/>
        <v>1.2670322964488771E-2</v>
      </c>
      <c r="AE81" s="112">
        <f t="shared" si="55"/>
        <v>1.6053708402445154E-5</v>
      </c>
      <c r="AF81" s="112">
        <f t="shared" si="56"/>
        <v>-31150.137132199998</v>
      </c>
      <c r="AG81" s="139"/>
      <c r="AH81" s="112">
        <f t="shared" si="57"/>
        <v>7.8026597831692473E-3</v>
      </c>
      <c r="AI81" s="112">
        <f t="shared" si="26"/>
        <v>0.91069129165426621</v>
      </c>
      <c r="AJ81" s="112">
        <f t="shared" si="27"/>
        <v>0.68432220948081124</v>
      </c>
      <c r="AK81" s="112">
        <f t="shared" si="28"/>
        <v>0.25480179476137266</v>
      </c>
      <c r="AL81" s="112">
        <f t="shared" si="29"/>
        <v>1.9079188852612987</v>
      </c>
      <c r="AM81" s="112">
        <f t="shared" si="30"/>
        <v>1.4101498330584135</v>
      </c>
      <c r="AN81" s="112">
        <f t="shared" ref="AN81:AT90" si="72">$AU81+$AB$7*SIN(AO81)</f>
        <v>1.6375787715971557</v>
      </c>
      <c r="AO81" s="112">
        <f t="shared" si="72"/>
        <v>1.6375787716063253</v>
      </c>
      <c r="AP81" s="112">
        <f t="shared" si="72"/>
        <v>1.6375787710974099</v>
      </c>
      <c r="AQ81" s="112">
        <f t="shared" si="72"/>
        <v>1.6375787993424493</v>
      </c>
      <c r="AR81" s="112">
        <f t="shared" si="72"/>
        <v>1.6375772317113109</v>
      </c>
      <c r="AS81" s="112">
        <f t="shared" si="72"/>
        <v>1.6376641814842705</v>
      </c>
      <c r="AT81" s="112">
        <f t="shared" si="72"/>
        <v>1.6326573969556502</v>
      </c>
      <c r="AU81" s="112">
        <f t="shared" si="32"/>
        <v>1.3681806336766864</v>
      </c>
      <c r="AV81" s="112"/>
      <c r="AW81" s="112">
        <v>19750</v>
      </c>
      <c r="AX81" s="112">
        <f t="shared" si="61"/>
        <v>-6.0651223612822928E-2</v>
      </c>
      <c r="AY81" s="112">
        <f t="shared" si="62"/>
        <v>-5.57789375E-2</v>
      </c>
      <c r="AZ81" s="112">
        <f t="shared" si="63"/>
        <v>-4.8722861128229255E-3</v>
      </c>
      <c r="BA81" s="112">
        <f t="shared" si="64"/>
        <v>0.730287472357948</v>
      </c>
      <c r="BB81" s="112">
        <f t="shared" si="65"/>
        <v>-0.50220761147898596</v>
      </c>
      <c r="BC81" s="112">
        <f t="shared" si="66"/>
        <v>-3.0954428664627698</v>
      </c>
      <c r="BD81" s="112">
        <f t="shared" si="67"/>
        <v>-43.329452739475272</v>
      </c>
      <c r="BE81" s="112">
        <f t="shared" si="70"/>
        <v>3.2024556220266547</v>
      </c>
      <c r="BF81" s="112">
        <f t="shared" si="70"/>
        <v>3.2024636066477341</v>
      </c>
      <c r="BG81" s="112">
        <f t="shared" si="70"/>
        <v>3.202433979131694</v>
      </c>
      <c r="BH81" s="112">
        <f t="shared" si="70"/>
        <v>3.2025439144494401</v>
      </c>
      <c r="BI81" s="112">
        <f t="shared" si="70"/>
        <v>3.2021359941737959</v>
      </c>
      <c r="BJ81" s="112">
        <f t="shared" si="70"/>
        <v>3.2036496532097907</v>
      </c>
      <c r="BK81" s="112">
        <f t="shared" si="70"/>
        <v>3.1980336468112309</v>
      </c>
      <c r="BL81" s="112">
        <f t="shared" si="68"/>
        <v>3.2188806317752121</v>
      </c>
      <c r="BM81" s="112"/>
      <c r="BN81" s="112"/>
      <c r="BO81" s="112"/>
      <c r="BP81" s="112"/>
    </row>
    <row r="82" spans="1:68" s="158" customFormat="1" ht="12.95" customHeight="1" x14ac:dyDescent="0.2">
      <c r="A82" s="144" t="s">
        <v>44</v>
      </c>
      <c r="C82" s="157">
        <v>46181.591999999997</v>
      </c>
      <c r="D82" s="157"/>
      <c r="E82" s="112">
        <f t="shared" si="11"/>
        <v>13912.956318956962</v>
      </c>
      <c r="F82" s="112">
        <f t="shared" si="12"/>
        <v>13913</v>
      </c>
      <c r="G82" s="200">
        <f t="shared" si="49"/>
        <v>-2.9851899998902809E-2</v>
      </c>
      <c r="I82" s="158">
        <f t="shared" si="71"/>
        <v>-2.9851899998902809E-2</v>
      </c>
      <c r="O82" s="218"/>
      <c r="P82" s="221">
        <f t="shared" si="15"/>
        <v>31163.091999999997</v>
      </c>
      <c r="Q82" s="184"/>
      <c r="R82" s="158">
        <f t="shared" si="16"/>
        <v>8.9113593354449348E-4</v>
      </c>
      <c r="S82" s="156">
        <v>0.1</v>
      </c>
      <c r="T82" s="158">
        <f t="shared" si="17"/>
        <v>8.9113593354449354E-5</v>
      </c>
      <c r="Y82" s="61"/>
      <c r="Z82" s="112">
        <f t="shared" si="50"/>
        <v>13913</v>
      </c>
      <c r="AA82" s="112">
        <f t="shared" si="51"/>
        <v>-1.9907198893075431E-2</v>
      </c>
      <c r="AB82" s="112">
        <f t="shared" si="52"/>
        <v>-3.7625435472827373E-2</v>
      </c>
      <c r="AC82" s="112">
        <f t="shared" si="53"/>
        <v>-31163.121851899996</v>
      </c>
      <c r="AD82" s="112">
        <f t="shared" si="54"/>
        <v>-9.9447011058273783E-3</v>
      </c>
      <c r="AE82" s="112">
        <f t="shared" si="55"/>
        <v>9.8897080084244302E-6</v>
      </c>
      <c r="AF82" s="112">
        <f t="shared" si="56"/>
        <v>-31163.121851899996</v>
      </c>
      <c r="AG82" s="139"/>
      <c r="AH82" s="112">
        <f t="shared" si="57"/>
        <v>7.7735354739245678E-3</v>
      </c>
      <c r="AI82" s="112">
        <f t="shared" si="26"/>
        <v>0.90927340922157929</v>
      </c>
      <c r="AJ82" s="112">
        <f t="shared" si="27"/>
        <v>0.68024999969441236</v>
      </c>
      <c r="AK82" s="112">
        <f t="shared" si="28"/>
        <v>0.25430038483204265</v>
      </c>
      <c r="AL82" s="112">
        <f t="shared" si="29"/>
        <v>1.9134889999595364</v>
      </c>
      <c r="AM82" s="112">
        <f t="shared" si="30"/>
        <v>1.4185058784581439</v>
      </c>
      <c r="AN82" s="112">
        <f t="shared" si="72"/>
        <v>1.6434725616108594</v>
      </c>
      <c r="AO82" s="112">
        <f t="shared" si="72"/>
        <v>1.6434725616237151</v>
      </c>
      <c r="AP82" s="112">
        <f t="shared" si="72"/>
        <v>1.6434725609679817</v>
      </c>
      <c r="AQ82" s="112">
        <f t="shared" si="72"/>
        <v>1.6434725944146977</v>
      </c>
      <c r="AR82" s="112">
        <f t="shared" si="72"/>
        <v>1.6434708883929148</v>
      </c>
      <c r="AS82" s="112">
        <f t="shared" si="72"/>
        <v>1.6435578567825169</v>
      </c>
      <c r="AT82" s="112">
        <f t="shared" si="72"/>
        <v>1.6389835383652633</v>
      </c>
      <c r="AU82" s="112">
        <f t="shared" si="32"/>
        <v>1.3741852955557627</v>
      </c>
      <c r="AV82" s="112"/>
      <c r="AW82" s="112">
        <v>20000</v>
      </c>
      <c r="AX82" s="112">
        <f t="shared" si="61"/>
        <v>-6.2550189686178731E-2</v>
      </c>
      <c r="AY82" s="112">
        <f t="shared" si="62"/>
        <v>-5.7200000000000001E-2</v>
      </c>
      <c r="AZ82" s="112">
        <f t="shared" si="63"/>
        <v>-5.350189686178731E-3</v>
      </c>
      <c r="BA82" s="112">
        <f t="shared" si="64"/>
        <v>0.73117689871945002</v>
      </c>
      <c r="BB82" s="112">
        <f t="shared" si="65"/>
        <v>-0.54249385613546874</v>
      </c>
      <c r="BC82" s="112">
        <f t="shared" si="66"/>
        <v>-3.048189714907402</v>
      </c>
      <c r="BD82" s="112">
        <f t="shared" si="67"/>
        <v>-21.397033097384604</v>
      </c>
      <c r="BE82" s="112">
        <f t="shared" ref="BE82:BK91" si="73">$BL82+$AB$7*SIN(BF82)</f>
        <v>3.2647237303901102</v>
      </c>
      <c r="BF82" s="112">
        <f t="shared" si="73"/>
        <v>3.2647392663180383</v>
      </c>
      <c r="BG82" s="112">
        <f t="shared" si="73"/>
        <v>3.2646812869750415</v>
      </c>
      <c r="BH82" s="112">
        <f t="shared" si="73"/>
        <v>3.2648976652430171</v>
      </c>
      <c r="BI82" s="112">
        <f t="shared" si="73"/>
        <v>3.2640901734318759</v>
      </c>
      <c r="BJ82" s="112">
        <f t="shared" si="73"/>
        <v>3.2671040274689567</v>
      </c>
      <c r="BK82" s="112">
        <f t="shared" si="73"/>
        <v>3.2558608407479941</v>
      </c>
      <c r="BL82" s="112">
        <f t="shared" si="68"/>
        <v>3.2978893407104293</v>
      </c>
      <c r="BM82" s="112"/>
      <c r="BN82" s="112"/>
      <c r="BO82" s="112"/>
      <c r="BP82" s="112"/>
    </row>
    <row r="83" spans="1:68" s="158" customFormat="1" ht="12.95" customHeight="1" x14ac:dyDescent="0.2">
      <c r="A83" s="144" t="s">
        <v>44</v>
      </c>
      <c r="C83" s="157">
        <v>46496.663</v>
      </c>
      <c r="D83" s="157"/>
      <c r="E83" s="112">
        <f t="shared" si="11"/>
        <v>14373.98660211356</v>
      </c>
      <c r="F83" s="112">
        <f t="shared" si="12"/>
        <v>14374</v>
      </c>
      <c r="G83" s="200">
        <f t="shared" si="49"/>
        <v>-9.1562000015983358E-3</v>
      </c>
      <c r="I83" s="158">
        <f t="shared" si="71"/>
        <v>-9.1562000015983358E-3</v>
      </c>
      <c r="O83" s="218"/>
      <c r="P83" s="221">
        <f t="shared" si="15"/>
        <v>31478.163</v>
      </c>
      <c r="R83" s="158">
        <f t="shared" si="16"/>
        <v>8.3835998469269368E-5</v>
      </c>
      <c r="S83" s="156">
        <v>0.1</v>
      </c>
      <c r="T83" s="158">
        <f t="shared" si="17"/>
        <v>8.3835998469269371E-6</v>
      </c>
      <c r="Y83" s="61"/>
      <c r="Z83" s="112">
        <f t="shared" si="50"/>
        <v>14374</v>
      </c>
      <c r="AA83" s="112">
        <f t="shared" si="51"/>
        <v>-2.2542601286040242E-2</v>
      </c>
      <c r="AB83" s="112">
        <f t="shared" si="52"/>
        <v>-1.6159096983558094E-2</v>
      </c>
      <c r="AC83" s="112">
        <f t="shared" si="53"/>
        <v>-31478.172156200002</v>
      </c>
      <c r="AD83" s="112">
        <f t="shared" si="54"/>
        <v>1.3386401284441907E-2</v>
      </c>
      <c r="AE83" s="112">
        <f t="shared" si="55"/>
        <v>1.7919573934810795E-5</v>
      </c>
      <c r="AF83" s="112">
        <f t="shared" si="56"/>
        <v>-31478.172156200002</v>
      </c>
      <c r="AG83" s="139"/>
      <c r="AH83" s="112">
        <f t="shared" si="57"/>
        <v>7.0028969819597572E-3</v>
      </c>
      <c r="AI83" s="112">
        <f t="shared" si="26"/>
        <v>0.87704613143816201</v>
      </c>
      <c r="AJ83" s="112">
        <f t="shared" si="27"/>
        <v>0.57939976969528106</v>
      </c>
      <c r="AK83" s="112">
        <f t="shared" si="28"/>
        <v>0.24037958774754209</v>
      </c>
      <c r="AL83" s="112">
        <f t="shared" si="29"/>
        <v>2.0436005954508212</v>
      </c>
      <c r="AM83" s="112">
        <f t="shared" si="30"/>
        <v>1.6347222833851285</v>
      </c>
      <c r="AN83" s="112">
        <f t="shared" si="72"/>
        <v>1.7837767772122051</v>
      </c>
      <c r="AO83" s="112">
        <f t="shared" si="72"/>
        <v>1.7837767734855978</v>
      </c>
      <c r="AP83" s="112">
        <f t="shared" si="72"/>
        <v>1.783776838783369</v>
      </c>
      <c r="AQ83" s="112">
        <f t="shared" si="72"/>
        <v>1.7837756946301899</v>
      </c>
      <c r="AR83" s="112">
        <f t="shared" si="72"/>
        <v>1.783795741704729</v>
      </c>
      <c r="AS83" s="112">
        <f t="shared" si="72"/>
        <v>1.7834442210947912</v>
      </c>
      <c r="AT83" s="112">
        <f t="shared" si="72"/>
        <v>1.7895274103214769</v>
      </c>
      <c r="AU83" s="112">
        <f t="shared" si="32"/>
        <v>1.5198773548323032</v>
      </c>
      <c r="AV83" s="112"/>
      <c r="AW83" s="112">
        <v>20250</v>
      </c>
      <c r="AX83" s="112">
        <f t="shared" si="61"/>
        <v>-6.4447022976570845E-2</v>
      </c>
      <c r="AY83" s="112">
        <f t="shared" si="62"/>
        <v>-5.8638937500000002E-2</v>
      </c>
      <c r="AZ83" s="112">
        <f t="shared" si="63"/>
        <v>-5.8080854765708385E-3</v>
      </c>
      <c r="BA83" s="112">
        <f t="shared" si="64"/>
        <v>0.73267231003580058</v>
      </c>
      <c r="BB83" s="112">
        <f t="shared" si="65"/>
        <v>-0.5816947100662655</v>
      </c>
      <c r="BC83" s="112">
        <f t="shared" si="66"/>
        <v>-3.0007820405393804</v>
      </c>
      <c r="BD83" s="112">
        <f t="shared" si="67"/>
        <v>-14.179998647806439</v>
      </c>
      <c r="BE83" s="112">
        <f t="shared" si="73"/>
        <v>3.3270937018900568</v>
      </c>
      <c r="BF83" s="112">
        <f t="shared" si="73"/>
        <v>3.3271156161845106</v>
      </c>
      <c r="BG83" s="112">
        <f t="shared" si="73"/>
        <v>3.3270330356715676</v>
      </c>
      <c r="BH83" s="112">
        <f t="shared" si="73"/>
        <v>3.3273442338019015</v>
      </c>
      <c r="BI83" s="112">
        <f t="shared" si="73"/>
        <v>3.3261716029249948</v>
      </c>
      <c r="BJ83" s="112">
        <f t="shared" si="73"/>
        <v>3.3305915663483594</v>
      </c>
      <c r="BK83" s="112">
        <f t="shared" si="73"/>
        <v>3.3139502559383609</v>
      </c>
      <c r="BL83" s="112">
        <f t="shared" si="68"/>
        <v>3.3768980496456464</v>
      </c>
      <c r="BM83" s="112"/>
      <c r="BN83" s="112"/>
      <c r="BO83" s="112"/>
      <c r="BP83" s="112"/>
    </row>
    <row r="84" spans="1:68" s="158" customFormat="1" ht="12.95" customHeight="1" x14ac:dyDescent="0.2">
      <c r="A84" s="144" t="s">
        <v>44</v>
      </c>
      <c r="C84" s="157">
        <v>46526.716999999997</v>
      </c>
      <c r="D84" s="157"/>
      <c r="E84" s="112">
        <f t="shared" si="11"/>
        <v>14417.963369667497</v>
      </c>
      <c r="F84" s="112">
        <f t="shared" si="12"/>
        <v>14418</v>
      </c>
      <c r="G84" s="200">
        <f t="shared" si="49"/>
        <v>-2.5033400001120754E-2</v>
      </c>
      <c r="I84" s="158">
        <f t="shared" si="71"/>
        <v>-2.5033400001120754E-2</v>
      </c>
      <c r="O84" s="218"/>
      <c r="P84" s="221">
        <f t="shared" si="15"/>
        <v>31508.216999999997</v>
      </c>
      <c r="R84" s="158">
        <f t="shared" si="16"/>
        <v>6.2667111561611258E-4</v>
      </c>
      <c r="S84" s="156">
        <v>0.1</v>
      </c>
      <c r="T84" s="158">
        <f t="shared" si="17"/>
        <v>6.2667111561611255E-5</v>
      </c>
      <c r="Y84" s="61"/>
      <c r="Z84" s="112">
        <f t="shared" si="50"/>
        <v>14418</v>
      </c>
      <c r="AA84" s="112">
        <f t="shared" si="51"/>
        <v>-2.2803198105775774E-2</v>
      </c>
      <c r="AB84" s="112">
        <f t="shared" si="52"/>
        <v>-3.1956859427344976E-2</v>
      </c>
      <c r="AC84" s="112">
        <f t="shared" si="53"/>
        <v>-31508.242033399998</v>
      </c>
      <c r="AD84" s="112">
        <f t="shared" si="54"/>
        <v>-2.2302018953449798E-3</v>
      </c>
      <c r="AE84" s="112">
        <f t="shared" si="55"/>
        <v>4.9738004940003412E-7</v>
      </c>
      <c r="AF84" s="112">
        <f t="shared" si="56"/>
        <v>-31508.242033399998</v>
      </c>
      <c r="AG84" s="139"/>
      <c r="AH84" s="112">
        <f t="shared" si="57"/>
        <v>6.923459426224225E-3</v>
      </c>
      <c r="AI84" s="112">
        <f t="shared" si="26"/>
        <v>0.87418406115162595</v>
      </c>
      <c r="AJ84" s="112">
        <f t="shared" si="27"/>
        <v>0.56962443058807988</v>
      </c>
      <c r="AK84" s="112">
        <f t="shared" si="28"/>
        <v>0.23889401317676884</v>
      </c>
      <c r="AL84" s="112">
        <f t="shared" si="29"/>
        <v>2.0555438206161987</v>
      </c>
      <c r="AM84" s="112">
        <f t="shared" si="30"/>
        <v>1.6568683893953065</v>
      </c>
      <c r="AN84" s="112">
        <f t="shared" si="72"/>
        <v>1.7969100447128363</v>
      </c>
      <c r="AO84" s="112">
        <f t="shared" si="72"/>
        <v>1.796910038869902</v>
      </c>
      <c r="AP84" s="112">
        <f t="shared" si="72"/>
        <v>1.7969101353965695</v>
      </c>
      <c r="AQ84" s="112">
        <f t="shared" si="72"/>
        <v>1.7969085407478609</v>
      </c>
      <c r="AR84" s="112">
        <f t="shared" si="72"/>
        <v>1.796934883392775</v>
      </c>
      <c r="AS84" s="112">
        <f t="shared" si="72"/>
        <v>1.7964993312486564</v>
      </c>
      <c r="AT84" s="112">
        <f t="shared" si="72"/>
        <v>1.8035979594370075</v>
      </c>
      <c r="AU84" s="112">
        <f t="shared" si="32"/>
        <v>1.5337828876049013</v>
      </c>
      <c r="AV84" s="112"/>
      <c r="AW84" s="112">
        <v>20500</v>
      </c>
      <c r="AX84" s="112">
        <f t="shared" si="61"/>
        <v>-6.6340189604706695E-2</v>
      </c>
      <c r="AY84" s="112">
        <f t="shared" si="62"/>
        <v>-6.0095749999999996E-2</v>
      </c>
      <c r="AZ84" s="112">
        <f t="shared" si="63"/>
        <v>-6.2444396047066988E-3</v>
      </c>
      <c r="BA84" s="112">
        <f t="shared" si="64"/>
        <v>0.73478024920276619</v>
      </c>
      <c r="BB84" s="112">
        <f t="shared" si="65"/>
        <v>-0.61977204948422349</v>
      </c>
      <c r="BC84" s="112">
        <f t="shared" si="66"/>
        <v>-2.9531404472429137</v>
      </c>
      <c r="BD84" s="112">
        <f t="shared" si="67"/>
        <v>-10.581343106428347</v>
      </c>
      <c r="BE84" s="112">
        <f t="shared" si="73"/>
        <v>3.3896175372818131</v>
      </c>
      <c r="BF84" s="112">
        <f t="shared" si="73"/>
        <v>3.3896442252828543</v>
      </c>
      <c r="BG84" s="112">
        <f t="shared" si="73"/>
        <v>3.3895422612601989</v>
      </c>
      <c r="BH84" s="112">
        <f t="shared" si="73"/>
        <v>3.389931838608613</v>
      </c>
      <c r="BI84" s="112">
        <f t="shared" si="73"/>
        <v>3.3884435742078085</v>
      </c>
      <c r="BJ84" s="112">
        <f t="shared" si="73"/>
        <v>3.3941320853063859</v>
      </c>
      <c r="BK84" s="112">
        <f t="shared" si="73"/>
        <v>3.3724324105648797</v>
      </c>
      <c r="BL84" s="112">
        <f t="shared" si="68"/>
        <v>3.4559067585808636</v>
      </c>
      <c r="BM84" s="112"/>
      <c r="BN84" s="112"/>
      <c r="BO84" s="112"/>
      <c r="BP84" s="112"/>
    </row>
    <row r="85" spans="1:68" s="158" customFormat="1" ht="12.95" customHeight="1" x14ac:dyDescent="0.2">
      <c r="A85" s="144" t="s">
        <v>44</v>
      </c>
      <c r="C85" s="157">
        <v>46550.646000000001</v>
      </c>
      <c r="D85" s="157"/>
      <c r="E85" s="112">
        <f t="shared" ref="E85:E148" si="74">+(C85-C$7)/C$8</f>
        <v>14452.977679602896</v>
      </c>
      <c r="F85" s="112">
        <f t="shared" ref="F85:F148" si="75">ROUND(2*E85,0)/2</f>
        <v>14453</v>
      </c>
      <c r="G85" s="200">
        <f t="shared" ref="G85:G116" si="76">+C85-(C$7+F85*C$8)</f>
        <v>-1.5253899997333065E-2</v>
      </c>
      <c r="I85" s="158">
        <f t="shared" si="71"/>
        <v>-1.5253899997333065E-2</v>
      </c>
      <c r="O85" s="218"/>
      <c r="P85" s="221">
        <f t="shared" ref="P85:P148" si="77">C85-15018.5</f>
        <v>31532.146000000001</v>
      </c>
      <c r="R85" s="158">
        <f t="shared" ref="R85:R148" si="78">+(N85-G85)^2</f>
        <v>2.3268146512863766E-4</v>
      </c>
      <c r="S85" s="156">
        <v>0.1</v>
      </c>
      <c r="T85" s="158">
        <f t="shared" ref="T85:T148" si="79">+S85*R85</f>
        <v>2.3268146512863766E-5</v>
      </c>
      <c r="Y85" s="61"/>
      <c r="Z85" s="112">
        <f t="shared" ref="Z85:Z116" si="80">F85</f>
        <v>14453</v>
      </c>
      <c r="AA85" s="112">
        <f t="shared" ref="AA85:AA116" si="81">AB$3+AB$4*Z85+AB$5*Z85^2+AH85</f>
        <v>-2.3011551866920776E-2</v>
      </c>
      <c r="AB85" s="112">
        <f t="shared" ref="AB85:AB116" si="82">IF(S85&lt;&gt;0,G85-AH85, -9999)</f>
        <v>-2.2113505017412289E-2</v>
      </c>
      <c r="AC85" s="112">
        <f t="shared" ref="AC85:AC116" si="83">+G85-P85</f>
        <v>-31532.161253899998</v>
      </c>
      <c r="AD85" s="112">
        <f t="shared" ref="AD85:AD116" si="84">IF(S85&lt;&gt;0,G85-AA85, -9999)</f>
        <v>7.7576518695877117E-3</v>
      </c>
      <c r="AE85" s="112">
        <f t="shared" ref="AE85:AE116" si="85">+(G85-AA85)^2*S85</f>
        <v>6.0181162529717722E-6</v>
      </c>
      <c r="AF85" s="112">
        <f t="shared" ref="AF85:AF116" si="86">IF(S85&lt;&gt;0,G85-P85, -9999)</f>
        <v>-31532.161253899998</v>
      </c>
      <c r="AG85" s="139"/>
      <c r="AH85" s="112">
        <f t="shared" ref="AH85:AH116" si="87">$AB$6*($AB$11/AI85*AJ85+$AB$12)</f>
        <v>6.8596050200792251E-3</v>
      </c>
      <c r="AI85" s="112">
        <f t="shared" ref="AI85:AI148" si="88">1+$AB$7*COS(AL85)</f>
        <v>0.87193337111647207</v>
      </c>
      <c r="AJ85" s="112">
        <f t="shared" ref="AJ85:AJ148" si="89">SIN(AL85+RADIANS($AB$9))</f>
        <v>0.56183630935415985</v>
      </c>
      <c r="AK85" s="112">
        <f t="shared" ref="AK85:AK148" si="90">$AB$7*SIN(AL85)</f>
        <v>0.23769505372726785</v>
      </c>
      <c r="AL85" s="112">
        <f t="shared" ref="AL85:AL148" si="91">2*ATAN(AM85)</f>
        <v>2.0649887427097378</v>
      </c>
      <c r="AM85" s="112">
        <f t="shared" ref="AM85:AM148" si="92">SQRT((1+$AB$7)/(1-$AB$7))*TAN(AN85/2)</f>
        <v>1.6746946250731456</v>
      </c>
      <c r="AN85" s="112">
        <f t="shared" si="72"/>
        <v>1.8073264753926439</v>
      </c>
      <c r="AO85" s="112">
        <f t="shared" si="72"/>
        <v>1.8073264672711369</v>
      </c>
      <c r="AP85" s="112">
        <f t="shared" si="72"/>
        <v>1.8073265956351767</v>
      </c>
      <c r="AQ85" s="112">
        <f t="shared" si="72"/>
        <v>1.8073245667762929</v>
      </c>
      <c r="AR85" s="112">
        <f t="shared" si="72"/>
        <v>1.807356631924212</v>
      </c>
      <c r="AS85" s="112">
        <f t="shared" si="72"/>
        <v>1.8068493575113396</v>
      </c>
      <c r="AT85" s="112">
        <f t="shared" si="72"/>
        <v>1.8147531870668427</v>
      </c>
      <c r="AU85" s="112">
        <f t="shared" ref="AU85:AU148" si="93">RADIANS($AB$9)+$AB$18*(F85-AB$15)</f>
        <v>1.5448441068558318</v>
      </c>
      <c r="AV85" s="112"/>
      <c r="AW85" s="112">
        <v>20750</v>
      </c>
      <c r="AX85" s="112">
        <f t="shared" si="61"/>
        <v>-6.8228146503218387E-2</v>
      </c>
      <c r="AY85" s="112">
        <f t="shared" si="62"/>
        <v>-6.1570437499999998E-2</v>
      </c>
      <c r="AZ85" s="112">
        <f t="shared" si="63"/>
        <v>-6.6577090032183947E-3</v>
      </c>
      <c r="BA85" s="112">
        <f t="shared" si="64"/>
        <v>0.73750994938464287</v>
      </c>
      <c r="BB85" s="112">
        <f t="shared" si="65"/>
        <v>-0.65668045902017202</v>
      </c>
      <c r="BC85" s="112">
        <f t="shared" si="66"/>
        <v>-2.9051839624191982</v>
      </c>
      <c r="BD85" s="112">
        <f t="shared" si="67"/>
        <v>-8.4204876608833459</v>
      </c>
      <c r="BE85" s="112">
        <f t="shared" si="73"/>
        <v>3.4523478635844689</v>
      </c>
      <c r="BF85" s="112">
        <f t="shared" si="73"/>
        <v>3.4523774606054549</v>
      </c>
      <c r="BG85" s="112">
        <f t="shared" si="73"/>
        <v>3.4522623285015865</v>
      </c>
      <c r="BH85" s="112">
        <f t="shared" si="73"/>
        <v>3.4527102151280991</v>
      </c>
      <c r="BI85" s="112">
        <f t="shared" si="73"/>
        <v>3.4509682092860641</v>
      </c>
      <c r="BJ85" s="112">
        <f t="shared" si="73"/>
        <v>3.4577490603865275</v>
      </c>
      <c r="BK85" s="112">
        <f t="shared" si="73"/>
        <v>3.4314353724578992</v>
      </c>
      <c r="BL85" s="112">
        <f t="shared" si="68"/>
        <v>3.5349154675160808</v>
      </c>
      <c r="BM85" s="112"/>
      <c r="BN85" s="112"/>
      <c r="BO85" s="112"/>
      <c r="BP85" s="112"/>
    </row>
    <row r="86" spans="1:68" s="158" customFormat="1" ht="12.95" customHeight="1" x14ac:dyDescent="0.2">
      <c r="A86" s="144" t="s">
        <v>44</v>
      </c>
      <c r="C86" s="157">
        <v>46554.726999999999</v>
      </c>
      <c r="D86" s="157"/>
      <c r="E86" s="112">
        <f t="shared" si="74"/>
        <v>14458.949237079025</v>
      </c>
      <c r="F86" s="112">
        <f t="shared" si="75"/>
        <v>14459</v>
      </c>
      <c r="G86" s="200">
        <f t="shared" si="76"/>
        <v>-3.4691699998802505E-2</v>
      </c>
      <c r="I86" s="158">
        <f t="shared" si="71"/>
        <v>-3.4691699998802505E-2</v>
      </c>
      <c r="O86" s="218"/>
      <c r="P86" s="221">
        <f t="shared" si="77"/>
        <v>31536.226999999999</v>
      </c>
      <c r="R86" s="158">
        <f t="shared" si="78"/>
        <v>1.2035140488069137E-3</v>
      </c>
      <c r="S86" s="156">
        <v>0.1</v>
      </c>
      <c r="T86" s="158">
        <f t="shared" si="79"/>
        <v>1.2035140488069138E-4</v>
      </c>
      <c r="Y86" s="61"/>
      <c r="Z86" s="112">
        <f t="shared" si="80"/>
        <v>14459</v>
      </c>
      <c r="AA86" s="112">
        <f t="shared" si="81"/>
        <v>-2.3047363137024109E-2</v>
      </c>
      <c r="AB86" s="112">
        <f t="shared" si="82"/>
        <v>-4.1540300244778394E-2</v>
      </c>
      <c r="AC86" s="112">
        <f t="shared" si="83"/>
        <v>-31536.261691699998</v>
      </c>
      <c r="AD86" s="112">
        <f t="shared" si="84"/>
        <v>-1.1644336861778397E-2</v>
      </c>
      <c r="AE86" s="112">
        <f t="shared" si="85"/>
        <v>1.3559058095057118E-5</v>
      </c>
      <c r="AF86" s="112">
        <f t="shared" si="86"/>
        <v>-31536.261691699998</v>
      </c>
      <c r="AG86" s="139"/>
      <c r="AH86" s="112">
        <f t="shared" si="87"/>
        <v>6.8486002459758905E-3</v>
      </c>
      <c r="AI86" s="112">
        <f t="shared" si="88"/>
        <v>0.87154983797754293</v>
      </c>
      <c r="AJ86" s="112">
        <f t="shared" si="89"/>
        <v>0.5605001889225818</v>
      </c>
      <c r="AK86" s="112">
        <f t="shared" si="90"/>
        <v>0.23748801206882958</v>
      </c>
      <c r="AL86" s="112">
        <f t="shared" si="91"/>
        <v>2.06660299659735</v>
      </c>
      <c r="AM86" s="112">
        <f t="shared" si="92"/>
        <v>1.6777695789839568</v>
      </c>
      <c r="AN86" s="112">
        <f t="shared" si="72"/>
        <v>1.8091094591173</v>
      </c>
      <c r="AO86" s="112">
        <f t="shared" si="72"/>
        <v>1.8091094505432042</v>
      </c>
      <c r="AP86" s="112">
        <f t="shared" si="72"/>
        <v>1.8091095850657646</v>
      </c>
      <c r="AQ86" s="112">
        <f t="shared" si="72"/>
        <v>1.8091074744767046</v>
      </c>
      <c r="AR86" s="112">
        <f t="shared" si="72"/>
        <v>1.8091405864093779</v>
      </c>
      <c r="AS86" s="112">
        <f t="shared" si="72"/>
        <v>1.8086205894576233</v>
      </c>
      <c r="AT86" s="112">
        <f t="shared" si="72"/>
        <v>1.8166621962633331</v>
      </c>
      <c r="AU86" s="112">
        <f t="shared" si="93"/>
        <v>1.546740315870277</v>
      </c>
      <c r="AV86" s="112"/>
      <c r="AW86" s="112">
        <v>21000</v>
      </c>
      <c r="AX86" s="112">
        <f t="shared" si="61"/>
        <v>-7.0109335794081851E-2</v>
      </c>
      <c r="AY86" s="112">
        <f t="shared" si="62"/>
        <v>-6.3062999999999994E-2</v>
      </c>
      <c r="AZ86" s="112">
        <f t="shared" si="63"/>
        <v>-7.0463357940818514E-3</v>
      </c>
      <c r="BA86" s="112">
        <f t="shared" si="64"/>
        <v>0.74087338361691468</v>
      </c>
      <c r="BB86" s="112">
        <f t="shared" si="65"/>
        <v>-0.69236614298666366</v>
      </c>
      <c r="BC86" s="112">
        <f t="shared" si="66"/>
        <v>-2.8568294713562894</v>
      </c>
      <c r="BD86" s="112">
        <f t="shared" si="67"/>
        <v>-6.9758550661952068</v>
      </c>
      <c r="BE86" s="112">
        <f t="shared" si="73"/>
        <v>3.5153381610930827</v>
      </c>
      <c r="BF86" s="112">
        <f t="shared" si="73"/>
        <v>3.51536873581149</v>
      </c>
      <c r="BG86" s="112">
        <f t="shared" si="73"/>
        <v>3.515247100532493</v>
      </c>
      <c r="BH86" s="112">
        <f t="shared" si="73"/>
        <v>3.5157310360622485</v>
      </c>
      <c r="BI86" s="112">
        <f t="shared" si="73"/>
        <v>3.5138062037869533</v>
      </c>
      <c r="BJ86" s="112">
        <f t="shared" si="73"/>
        <v>3.5214708006722271</v>
      </c>
      <c r="BK86" s="112">
        <f t="shared" si="73"/>
        <v>3.4910839600637922</v>
      </c>
      <c r="BL86" s="112">
        <f t="shared" si="68"/>
        <v>3.6139241764512979</v>
      </c>
      <c r="BM86" s="112"/>
      <c r="BN86" s="112"/>
      <c r="BO86" s="112"/>
      <c r="BP86" s="112"/>
    </row>
    <row r="87" spans="1:68" s="158" customFormat="1" ht="12.95" customHeight="1" x14ac:dyDescent="0.2">
      <c r="A87" s="144" t="s">
        <v>44</v>
      </c>
      <c r="C87" s="157">
        <v>46854.741999999998</v>
      </c>
      <c r="D87" s="157"/>
      <c r="E87" s="112">
        <f t="shared" si="74"/>
        <v>14897.948701965432</v>
      </c>
      <c r="F87" s="112">
        <f t="shared" si="75"/>
        <v>14898</v>
      </c>
      <c r="G87" s="200">
        <f t="shared" si="76"/>
        <v>-3.5057400004006922E-2</v>
      </c>
      <c r="I87" s="158">
        <f t="shared" si="71"/>
        <v>-3.5057400004006922E-2</v>
      </c>
      <c r="O87" s="218"/>
      <c r="P87" s="221">
        <f t="shared" si="77"/>
        <v>31836.241999999998</v>
      </c>
      <c r="R87" s="158">
        <f t="shared" si="78"/>
        <v>1.2290212950409446E-3</v>
      </c>
      <c r="S87" s="156">
        <v>0.1</v>
      </c>
      <c r="T87" s="158">
        <f t="shared" si="79"/>
        <v>1.2290212950409447E-4</v>
      </c>
      <c r="Y87" s="61"/>
      <c r="Z87" s="112">
        <f t="shared" si="80"/>
        <v>14898</v>
      </c>
      <c r="AA87" s="112">
        <f t="shared" si="81"/>
        <v>-2.5737906059132686E-2</v>
      </c>
      <c r="AB87" s="112">
        <f t="shared" si="82"/>
        <v>-4.1058401716874242E-2</v>
      </c>
      <c r="AC87" s="112">
        <f t="shared" si="83"/>
        <v>-31836.277057400002</v>
      </c>
      <c r="AD87" s="112">
        <f t="shared" si="84"/>
        <v>-9.319493944874236E-3</v>
      </c>
      <c r="AE87" s="112">
        <f t="shared" si="85"/>
        <v>8.6852967388547548E-6</v>
      </c>
      <c r="AF87" s="112">
        <f t="shared" si="86"/>
        <v>-31836.277057400002</v>
      </c>
      <c r="AG87" s="139"/>
      <c r="AH87" s="112">
        <f t="shared" si="87"/>
        <v>6.001001712867317E-3</v>
      </c>
      <c r="AI87" s="112">
        <f t="shared" si="88"/>
        <v>0.84526761114953564</v>
      </c>
      <c r="AJ87" s="112">
        <f t="shared" si="89"/>
        <v>0.46225226111189899</v>
      </c>
      <c r="AK87" s="112">
        <f t="shared" si="90"/>
        <v>0.22126429409335055</v>
      </c>
      <c r="AL87" s="112">
        <f t="shared" si="91"/>
        <v>2.1810592217964264</v>
      </c>
      <c r="AM87" s="112">
        <f t="shared" si="92"/>
        <v>1.9195703969808677</v>
      </c>
      <c r="AN87" s="112">
        <f t="shared" si="72"/>
        <v>1.9375259657609822</v>
      </c>
      <c r="AO87" s="112">
        <f t="shared" si="72"/>
        <v>1.9375258119544354</v>
      </c>
      <c r="AP87" s="112">
        <f t="shared" si="72"/>
        <v>1.9375274006588277</v>
      </c>
      <c r="AQ87" s="112">
        <f t="shared" si="72"/>
        <v>1.9375109902367984</v>
      </c>
      <c r="AR87" s="112">
        <f t="shared" si="72"/>
        <v>1.9376804668900678</v>
      </c>
      <c r="AS87" s="112">
        <f t="shared" si="72"/>
        <v>1.935926599938194</v>
      </c>
      <c r="AT87" s="112">
        <f t="shared" si="72"/>
        <v>1.9537059995060593</v>
      </c>
      <c r="AU87" s="112">
        <f t="shared" si="93"/>
        <v>1.6854796087605182</v>
      </c>
      <c r="AV87" s="112"/>
      <c r="AW87" s="112">
        <v>21250</v>
      </c>
      <c r="AX87" s="112">
        <f t="shared" si="61"/>
        <v>-7.1982179511531866E-2</v>
      </c>
      <c r="AY87" s="112">
        <f t="shared" si="62"/>
        <v>-6.4573437499999997E-2</v>
      </c>
      <c r="AZ87" s="112">
        <f t="shared" si="63"/>
        <v>-7.4087420115318721E-3</v>
      </c>
      <c r="BA87" s="112">
        <f t="shared" si="64"/>
        <v>0.74488532703529198</v>
      </c>
      <c r="BB87" s="112">
        <f t="shared" si="65"/>
        <v>-0.72676572234309844</v>
      </c>
      <c r="BC87" s="112">
        <f t="shared" si="66"/>
        <v>-2.8079911215281155</v>
      </c>
      <c r="BD87" s="112">
        <f t="shared" si="67"/>
        <v>-5.9394726454529216</v>
      </c>
      <c r="BE87" s="112">
        <f t="shared" si="73"/>
        <v>3.5786430023664049</v>
      </c>
      <c r="BF87" s="112">
        <f t="shared" si="73"/>
        <v>3.5786727473407876</v>
      </c>
      <c r="BG87" s="112">
        <f t="shared" si="73"/>
        <v>3.5785511529970777</v>
      </c>
      <c r="BH87" s="112">
        <f t="shared" si="73"/>
        <v>3.5790482615692016</v>
      </c>
      <c r="BI87" s="112">
        <f t="shared" si="73"/>
        <v>3.5770166829865269</v>
      </c>
      <c r="BJ87" s="112">
        <f t="shared" si="73"/>
        <v>3.5853315670425623</v>
      </c>
      <c r="BK87" s="112">
        <f t="shared" si="73"/>
        <v>3.5514989636865053</v>
      </c>
      <c r="BL87" s="112">
        <f t="shared" si="68"/>
        <v>3.6929328853865151</v>
      </c>
      <c r="BM87" s="112"/>
      <c r="BN87" s="112"/>
      <c r="BO87" s="112"/>
      <c r="BP87" s="112"/>
    </row>
    <row r="88" spans="1:68" s="158" customFormat="1" ht="12.95" customHeight="1" x14ac:dyDescent="0.2">
      <c r="A88" s="144" t="s">
        <v>44</v>
      </c>
      <c r="C88" s="157">
        <v>46878.677000000003</v>
      </c>
      <c r="D88" s="157"/>
      <c r="E88" s="112">
        <f t="shared" si="74"/>
        <v>14932.971791451153</v>
      </c>
      <c r="F88" s="112">
        <f t="shared" si="75"/>
        <v>14933</v>
      </c>
      <c r="G88" s="200">
        <f t="shared" si="76"/>
        <v>-1.9277899998996872E-2</v>
      </c>
      <c r="I88" s="158">
        <f t="shared" si="71"/>
        <v>-1.9277899998996872E-2</v>
      </c>
      <c r="O88" s="218"/>
      <c r="P88" s="221">
        <f t="shared" si="77"/>
        <v>31860.177000000003</v>
      </c>
      <c r="R88" s="158">
        <f t="shared" si="78"/>
        <v>3.7163742837132362E-4</v>
      </c>
      <c r="S88" s="156">
        <v>0.1</v>
      </c>
      <c r="T88" s="158">
        <f t="shared" si="79"/>
        <v>3.7163742837132365E-5</v>
      </c>
      <c r="Y88" s="61"/>
      <c r="Z88" s="112">
        <f t="shared" si="80"/>
        <v>14933</v>
      </c>
      <c r="AA88" s="112">
        <f t="shared" si="81"/>
        <v>-2.5958070525324901E-2</v>
      </c>
      <c r="AB88" s="112">
        <f t="shared" si="82"/>
        <v>-2.5208041400671968E-2</v>
      </c>
      <c r="AC88" s="112">
        <f t="shared" si="83"/>
        <v>-31860.196277900002</v>
      </c>
      <c r="AD88" s="112">
        <f t="shared" si="84"/>
        <v>6.6801705263280289E-3</v>
      </c>
      <c r="AE88" s="112">
        <f t="shared" si="85"/>
        <v>4.4624678260821698E-6</v>
      </c>
      <c r="AF88" s="112">
        <f t="shared" si="86"/>
        <v>-31860.196277900002</v>
      </c>
      <c r="AG88" s="139"/>
      <c r="AH88" s="112">
        <f t="shared" si="87"/>
        <v>5.9301414016750941E-3</v>
      </c>
      <c r="AI88" s="112">
        <f t="shared" si="88"/>
        <v>0.84331928889573515</v>
      </c>
      <c r="AJ88" s="112">
        <f t="shared" si="89"/>
        <v>0.4544018576845909</v>
      </c>
      <c r="AK88" s="112">
        <f t="shared" si="90"/>
        <v>0.21988896008636249</v>
      </c>
      <c r="AL88" s="112">
        <f t="shared" si="91"/>
        <v>2.1898920234055961</v>
      </c>
      <c r="AM88" s="112">
        <f t="shared" si="92"/>
        <v>1.9404371685449044</v>
      </c>
      <c r="AN88" s="112">
        <f t="shared" si="72"/>
        <v>1.9475992029446463</v>
      </c>
      <c r="AO88" s="112">
        <f t="shared" si="72"/>
        <v>1.9475990206751363</v>
      </c>
      <c r="AP88" s="112">
        <f t="shared" si="72"/>
        <v>1.9476008553588717</v>
      </c>
      <c r="AQ88" s="112">
        <f t="shared" si="72"/>
        <v>1.9475823874584806</v>
      </c>
      <c r="AR88" s="112">
        <f t="shared" si="72"/>
        <v>1.9477682457710588</v>
      </c>
      <c r="AS88" s="112">
        <f t="shared" si="72"/>
        <v>1.9458937948314832</v>
      </c>
      <c r="AT88" s="112">
        <f t="shared" si="72"/>
        <v>1.9644090623889583</v>
      </c>
      <c r="AU88" s="112">
        <f t="shared" si="93"/>
        <v>1.6965408280114487</v>
      </c>
      <c r="AV88" s="112"/>
      <c r="AW88" s="112">
        <v>21500</v>
      </c>
      <c r="AX88" s="112">
        <f t="shared" si="61"/>
        <v>-7.3845074660954593E-2</v>
      </c>
      <c r="AY88" s="112">
        <f t="shared" si="62"/>
        <v>-6.6101750000000001E-2</v>
      </c>
      <c r="AZ88" s="112">
        <f t="shared" si="63"/>
        <v>-7.7433246609545968E-3</v>
      </c>
      <c r="BA88" s="112">
        <f t="shared" si="64"/>
        <v>0.74956342983973057</v>
      </c>
      <c r="BB88" s="112">
        <f t="shared" si="65"/>
        <v>-0.75980489003268514</v>
      </c>
      <c r="BC88" s="112">
        <f t="shared" si="66"/>
        <v>-2.7585796906135553</v>
      </c>
      <c r="BD88" s="112">
        <f t="shared" si="67"/>
        <v>-5.1577632622899126</v>
      </c>
      <c r="BE88" s="112">
        <f t="shared" si="73"/>
        <v>3.6423183035075875</v>
      </c>
      <c r="BF88" s="112">
        <f t="shared" si="73"/>
        <v>3.6423456991689926</v>
      </c>
      <c r="BG88" s="112">
        <f t="shared" si="73"/>
        <v>3.6422300359909308</v>
      </c>
      <c r="BH88" s="112">
        <f t="shared" si="73"/>
        <v>3.6427184102365429</v>
      </c>
      <c r="BI88" s="112">
        <f t="shared" si="73"/>
        <v>3.6406571935092074</v>
      </c>
      <c r="BJ88" s="112">
        <f t="shared" si="73"/>
        <v>3.6493726179149126</v>
      </c>
      <c r="BK88" s="112">
        <f t="shared" si="73"/>
        <v>3.6127963918612132</v>
      </c>
      <c r="BL88" s="112">
        <f t="shared" si="68"/>
        <v>3.7719415943217323</v>
      </c>
      <c r="BM88" s="112"/>
      <c r="BN88" s="112"/>
      <c r="BO88" s="112"/>
      <c r="BP88" s="112"/>
    </row>
    <row r="89" spans="1:68" s="158" customFormat="1" ht="12.95" customHeight="1" x14ac:dyDescent="0.2">
      <c r="A89" s="145" t="s">
        <v>44</v>
      </c>
      <c r="B89" s="189"/>
      <c r="C89" s="223">
        <v>46906.68</v>
      </c>
      <c r="D89" s="223"/>
      <c r="E89" s="112">
        <f t="shared" si="74"/>
        <v>14973.947416053965</v>
      </c>
      <c r="F89" s="112">
        <f t="shared" si="75"/>
        <v>14974</v>
      </c>
      <c r="G89" s="200">
        <f t="shared" si="76"/>
        <v>-3.5936200001742691E-2</v>
      </c>
      <c r="I89" s="158">
        <f t="shared" si="71"/>
        <v>-3.5936200001742691E-2</v>
      </c>
      <c r="O89" s="218"/>
      <c r="P89" s="221">
        <f t="shared" si="77"/>
        <v>31888.18</v>
      </c>
      <c r="R89" s="158">
        <f t="shared" si="78"/>
        <v>1.2914104705652515E-3</v>
      </c>
      <c r="S89" s="156">
        <v>0.1</v>
      </c>
      <c r="T89" s="158">
        <f t="shared" si="79"/>
        <v>1.2914104705652514E-4</v>
      </c>
      <c r="Y89" s="61"/>
      <c r="Z89" s="112">
        <f t="shared" si="80"/>
        <v>14974</v>
      </c>
      <c r="AA89" s="112">
        <f t="shared" si="81"/>
        <v>-2.6216978199100342E-2</v>
      </c>
      <c r="AB89" s="112">
        <f t="shared" si="82"/>
        <v>-4.1782778470642351E-2</v>
      </c>
      <c r="AC89" s="112">
        <f t="shared" si="83"/>
        <v>-31888.215936200002</v>
      </c>
      <c r="AD89" s="112">
        <f t="shared" si="84"/>
        <v>-9.7192218026423485E-3</v>
      </c>
      <c r="AE89" s="112">
        <f t="shared" si="85"/>
        <v>9.446327244895838E-6</v>
      </c>
      <c r="AF89" s="112">
        <f t="shared" si="86"/>
        <v>-31888.215936200002</v>
      </c>
      <c r="AG89" s="139"/>
      <c r="AH89" s="112">
        <f t="shared" si="87"/>
        <v>5.8465784688996603E-3</v>
      </c>
      <c r="AI89" s="112">
        <f t="shared" si="88"/>
        <v>0.84106375986795368</v>
      </c>
      <c r="AJ89" s="112">
        <f t="shared" si="89"/>
        <v>0.44520671397135791</v>
      </c>
      <c r="AK89" s="112">
        <f t="shared" si="90"/>
        <v>0.21826422421617456</v>
      </c>
      <c r="AL89" s="112">
        <f t="shared" si="91"/>
        <v>2.2001875510206412</v>
      </c>
      <c r="AM89" s="112">
        <f t="shared" si="92"/>
        <v>1.9652155165255887</v>
      </c>
      <c r="AN89" s="112">
        <f t="shared" si="72"/>
        <v>1.9593698953376071</v>
      </c>
      <c r="AO89" s="112">
        <f t="shared" si="72"/>
        <v>1.9593696746524585</v>
      </c>
      <c r="AP89" s="112">
        <f t="shared" si="72"/>
        <v>1.9593718319979156</v>
      </c>
      <c r="AQ89" s="112">
        <f t="shared" si="72"/>
        <v>1.9593507420103367</v>
      </c>
      <c r="AR89" s="112">
        <f t="shared" si="72"/>
        <v>1.9595568689795362</v>
      </c>
      <c r="AS89" s="112">
        <f t="shared" si="72"/>
        <v>1.9575377773480107</v>
      </c>
      <c r="AT89" s="112">
        <f t="shared" si="72"/>
        <v>1.9769052569297203</v>
      </c>
      <c r="AU89" s="112">
        <f t="shared" si="93"/>
        <v>1.7094982562768242</v>
      </c>
      <c r="AV89" s="112"/>
      <c r="AW89" s="112">
        <v>21750</v>
      </c>
      <c r="AX89" s="112">
        <f t="shared" si="61"/>
        <v>-7.5696388617226176E-2</v>
      </c>
      <c r="AY89" s="112">
        <f t="shared" si="62"/>
        <v>-6.7647937500000005E-2</v>
      </c>
      <c r="AZ89" s="112">
        <f t="shared" si="63"/>
        <v>-8.0484511172261696E-3</v>
      </c>
      <c r="BA89" s="112">
        <f t="shared" si="64"/>
        <v>0.75492829795174488</v>
      </c>
      <c r="BB89" s="112">
        <f t="shared" si="65"/>
        <v>-0.79139689484294218</v>
      </c>
      <c r="BC89" s="112">
        <f t="shared" si="66"/>
        <v>-2.7085019126603673</v>
      </c>
      <c r="BD89" s="112">
        <f t="shared" si="67"/>
        <v>-4.5455614350778006</v>
      </c>
      <c r="BE89" s="112">
        <f t="shared" si="73"/>
        <v>3.7064215867972399</v>
      </c>
      <c r="BF89" s="112">
        <f t="shared" si="73"/>
        <v>3.7064455195025676</v>
      </c>
      <c r="BG89" s="112">
        <f t="shared" si="73"/>
        <v>3.7063405826889624</v>
      </c>
      <c r="BH89" s="112">
        <f t="shared" si="73"/>
        <v>3.7068007469049493</v>
      </c>
      <c r="BI89" s="112">
        <f t="shared" si="73"/>
        <v>3.7047838496154508</v>
      </c>
      <c r="BJ89" s="112">
        <f t="shared" si="73"/>
        <v>3.7136431591679595</v>
      </c>
      <c r="BK89" s="112">
        <f t="shared" si="73"/>
        <v>3.6750867475620428</v>
      </c>
      <c r="BL89" s="112">
        <f t="shared" si="68"/>
        <v>3.8509503032569494</v>
      </c>
      <c r="BM89" s="112"/>
      <c r="BN89" s="112"/>
      <c r="BO89" s="112"/>
      <c r="BP89" s="112"/>
    </row>
    <row r="90" spans="1:68" s="158" customFormat="1" ht="12.95" customHeight="1" x14ac:dyDescent="0.2">
      <c r="A90" s="144" t="s">
        <v>53</v>
      </c>
      <c r="C90" s="157">
        <v>46907.374000000003</v>
      </c>
      <c r="D90" s="157"/>
      <c r="E90" s="224">
        <f t="shared" si="74"/>
        <v>14974.96291737434</v>
      </c>
      <c r="F90" s="112">
        <f t="shared" si="75"/>
        <v>14975</v>
      </c>
      <c r="G90" s="200">
        <f t="shared" si="76"/>
        <v>-2.5342499997350387E-2</v>
      </c>
      <c r="I90" s="158">
        <f t="shared" si="71"/>
        <v>-2.5342499997350387E-2</v>
      </c>
      <c r="O90" s="218"/>
      <c r="P90" s="221">
        <f t="shared" si="77"/>
        <v>31888.874000000003</v>
      </c>
      <c r="R90" s="158">
        <f t="shared" si="78"/>
        <v>6.4224230611570441E-4</v>
      </c>
      <c r="S90" s="156">
        <v>0.1</v>
      </c>
      <c r="T90" s="158">
        <f t="shared" si="79"/>
        <v>6.4224230611570449E-5</v>
      </c>
      <c r="Y90" s="61"/>
      <c r="Z90" s="112">
        <f t="shared" si="80"/>
        <v>14975</v>
      </c>
      <c r="AA90" s="112">
        <f t="shared" si="81"/>
        <v>-2.622330638929975E-2</v>
      </c>
      <c r="AB90" s="112">
        <f t="shared" si="82"/>
        <v>-3.1187032983050634E-2</v>
      </c>
      <c r="AC90" s="112">
        <f t="shared" si="83"/>
        <v>-31888.899342500001</v>
      </c>
      <c r="AD90" s="112">
        <f t="shared" si="84"/>
        <v>8.8080639194936319E-4</v>
      </c>
      <c r="AE90" s="112">
        <f t="shared" si="85"/>
        <v>7.7581990009885526E-8</v>
      </c>
      <c r="AF90" s="112">
        <f t="shared" si="86"/>
        <v>-31888.899342500001</v>
      </c>
      <c r="AG90" s="139"/>
      <c r="AH90" s="112">
        <f t="shared" si="87"/>
        <v>5.8445329857002475E-3</v>
      </c>
      <c r="AI90" s="112">
        <f t="shared" si="88"/>
        <v>0.84100910638818271</v>
      </c>
      <c r="AJ90" s="112">
        <f t="shared" si="89"/>
        <v>0.44498246395584229</v>
      </c>
      <c r="AK90" s="112">
        <f t="shared" si="90"/>
        <v>0.21822441602285433</v>
      </c>
      <c r="AL90" s="112">
        <f t="shared" si="91"/>
        <v>2.2004379743968623</v>
      </c>
      <c r="AM90" s="112">
        <f t="shared" si="92"/>
        <v>1.9658244546150596</v>
      </c>
      <c r="AN90" s="112">
        <f t="shared" si="72"/>
        <v>1.9596565924693023</v>
      </c>
      <c r="AO90" s="112">
        <f t="shared" si="72"/>
        <v>1.9596563707741708</v>
      </c>
      <c r="AP90" s="112">
        <f t="shared" si="72"/>
        <v>1.9596585364763117</v>
      </c>
      <c r="AQ90" s="112">
        <f t="shared" si="72"/>
        <v>1.959637379609076</v>
      </c>
      <c r="AR90" s="112">
        <f t="shared" si="72"/>
        <v>1.9598440154756687</v>
      </c>
      <c r="AS90" s="112">
        <f t="shared" si="72"/>
        <v>1.9578213521121604</v>
      </c>
      <c r="AT90" s="112">
        <f t="shared" si="72"/>
        <v>1.9772094809704575</v>
      </c>
      <c r="AU90" s="112">
        <f t="shared" si="93"/>
        <v>1.7098142911125651</v>
      </c>
      <c r="AV90" s="112"/>
      <c r="AW90" s="112">
        <v>22000</v>
      </c>
      <c r="AX90" s="112">
        <f t="shared" si="61"/>
        <v>-7.7534454890845206E-2</v>
      </c>
      <c r="AY90" s="112">
        <f t="shared" si="62"/>
        <v>-6.9211999999999996E-2</v>
      </c>
      <c r="AZ90" s="112">
        <f t="shared" si="63"/>
        <v>-8.3224548908452153E-3</v>
      </c>
      <c r="BA90" s="112">
        <f t="shared" si="64"/>
        <v>0.76100357673254726</v>
      </c>
      <c r="BB90" s="112">
        <f t="shared" si="65"/>
        <v>-0.82144082157988718</v>
      </c>
      <c r="BC90" s="112">
        <f t="shared" si="66"/>
        <v>-2.6576597573808081</v>
      </c>
      <c r="BD90" s="112">
        <f t="shared" si="67"/>
        <v>-4.051832332670716</v>
      </c>
      <c r="BE90" s="112">
        <f t="shared" si="73"/>
        <v>3.7710122526582874</v>
      </c>
      <c r="BF90" s="112">
        <f t="shared" si="73"/>
        <v>3.7710320743831249</v>
      </c>
      <c r="BG90" s="112">
        <f t="shared" si="73"/>
        <v>3.7709412589269071</v>
      </c>
      <c r="BH90" s="112">
        <f t="shared" si="73"/>
        <v>3.7713573894254786</v>
      </c>
      <c r="BI90" s="112">
        <f t="shared" si="73"/>
        <v>3.7694516481157985</v>
      </c>
      <c r="BJ90" s="112">
        <f t="shared" si="73"/>
        <v>3.7782011716666131</v>
      </c>
      <c r="BK90" s="112">
        <f t="shared" si="73"/>
        <v>3.7384743387597097</v>
      </c>
      <c r="BL90" s="112">
        <f t="shared" si="68"/>
        <v>3.9299590121921666</v>
      </c>
      <c r="BM90" s="112"/>
      <c r="BN90" s="112"/>
      <c r="BO90" s="112"/>
      <c r="BP90" s="112"/>
    </row>
    <row r="91" spans="1:68" s="158" customFormat="1" ht="12.95" customHeight="1" x14ac:dyDescent="0.2">
      <c r="A91" s="144" t="s">
        <v>44</v>
      </c>
      <c r="C91" s="157">
        <v>47184.839</v>
      </c>
      <c r="D91" s="157"/>
      <c r="E91" s="224">
        <f t="shared" si="74"/>
        <v>15380.965905640613</v>
      </c>
      <c r="F91" s="112">
        <f t="shared" si="75"/>
        <v>15381</v>
      </c>
      <c r="G91" s="200">
        <f t="shared" si="76"/>
        <v>-2.3300299995753448E-2</v>
      </c>
      <c r="I91" s="158">
        <f t="shared" si="71"/>
        <v>-2.3300299995753448E-2</v>
      </c>
      <c r="O91" s="218"/>
      <c r="P91" s="221">
        <f t="shared" si="77"/>
        <v>32166.339</v>
      </c>
      <c r="R91" s="158">
        <f t="shared" si="78"/>
        <v>5.4290397989210817E-4</v>
      </c>
      <c r="S91" s="156">
        <v>0.1</v>
      </c>
      <c r="T91" s="158">
        <f t="shared" si="79"/>
        <v>5.4290397989210819E-5</v>
      </c>
      <c r="Y91" s="61"/>
      <c r="Z91" s="112">
        <f t="shared" si="80"/>
        <v>15381</v>
      </c>
      <c r="AA91" s="112">
        <f t="shared" si="81"/>
        <v>-2.8842501254839462E-2</v>
      </c>
      <c r="AB91" s="112">
        <f t="shared" si="82"/>
        <v>-2.8288046763913985E-2</v>
      </c>
      <c r="AC91" s="112">
        <f t="shared" si="83"/>
        <v>-32166.362300299996</v>
      </c>
      <c r="AD91" s="112">
        <f t="shared" si="84"/>
        <v>5.5422012590860131E-3</v>
      </c>
      <c r="AE91" s="112">
        <f t="shared" si="85"/>
        <v>3.071599479621459E-6</v>
      </c>
      <c r="AF91" s="112">
        <f t="shared" si="86"/>
        <v>-32166.362300299996</v>
      </c>
      <c r="AG91" s="139"/>
      <c r="AH91" s="112">
        <f t="shared" si="87"/>
        <v>4.9877467681605373E-3</v>
      </c>
      <c r="AI91" s="112">
        <f t="shared" si="88"/>
        <v>0.82019527300531936</v>
      </c>
      <c r="AJ91" s="112">
        <f t="shared" si="89"/>
        <v>0.35418139058552067</v>
      </c>
      <c r="AK91" s="112">
        <f t="shared" si="90"/>
        <v>0.20142060507894513</v>
      </c>
      <c r="AL91" s="112">
        <f t="shared" si="91"/>
        <v>2.2995540842006714</v>
      </c>
      <c r="AM91" s="112">
        <f t="shared" si="92"/>
        <v>2.2331614326070737</v>
      </c>
      <c r="AN91" s="112">
        <f t="shared" ref="AN91:AT100" si="94">$AU91+$AB$7*SIN(AO91)</f>
        <v>2.0745803444219235</v>
      </c>
      <c r="AO91" s="112">
        <f t="shared" si="94"/>
        <v>2.0745793065063181</v>
      </c>
      <c r="AP91" s="112">
        <f t="shared" si="94"/>
        <v>2.074587269567929</v>
      </c>
      <c r="AQ91" s="112">
        <f t="shared" si="94"/>
        <v>2.0745261726866815</v>
      </c>
      <c r="AR91" s="112">
        <f t="shared" si="94"/>
        <v>2.074994767539196</v>
      </c>
      <c r="AS91" s="112">
        <f t="shared" si="94"/>
        <v>2.0713905315200196</v>
      </c>
      <c r="AT91" s="112">
        <f t="shared" si="94"/>
        <v>2.0985340703404942</v>
      </c>
      <c r="AU91" s="112">
        <f t="shared" si="93"/>
        <v>1.8381244344233578</v>
      </c>
      <c r="AV91" s="112"/>
      <c r="AW91" s="112">
        <v>22250</v>
      </c>
      <c r="AX91" s="112">
        <f t="shared" si="61"/>
        <v>-7.9357569328364713E-2</v>
      </c>
      <c r="AY91" s="112">
        <f t="shared" si="62"/>
        <v>-7.0793937500000001E-2</v>
      </c>
      <c r="AZ91" s="112">
        <f t="shared" si="63"/>
        <v>-8.5636318283647123E-3</v>
      </c>
      <c r="BA91" s="112">
        <f t="shared" si="64"/>
        <v>0.76781603099610363</v>
      </c>
      <c r="BB91" s="112">
        <f t="shared" si="65"/>
        <v>-0.84981963340849442</v>
      </c>
      <c r="BC91" s="112">
        <f t="shared" si="66"/>
        <v>-2.6059496580372583</v>
      </c>
      <c r="BD91" s="112">
        <f t="shared" si="67"/>
        <v>-3.6441265450798674</v>
      </c>
      <c r="BE91" s="112">
        <f t="shared" si="73"/>
        <v>3.8361518581292184</v>
      </c>
      <c r="BF91" s="112">
        <f t="shared" si="73"/>
        <v>3.8361673841236055</v>
      </c>
      <c r="BG91" s="112">
        <f t="shared" si="73"/>
        <v>3.8360925436355897</v>
      </c>
      <c r="BH91" s="112">
        <f t="shared" si="73"/>
        <v>3.8364533428068208</v>
      </c>
      <c r="BI91" s="112">
        <f t="shared" si="73"/>
        <v>3.8347149599683599</v>
      </c>
      <c r="BJ91" s="112">
        <f t="shared" si="73"/>
        <v>3.843114086009825</v>
      </c>
      <c r="BK91" s="112">
        <f t="shared" si="73"/>
        <v>3.8030566276305828</v>
      </c>
      <c r="BL91" s="112">
        <f t="shared" si="68"/>
        <v>4.0089677211273838</v>
      </c>
      <c r="BM91" s="112"/>
      <c r="BN91" s="112"/>
      <c r="BO91" s="112"/>
      <c r="BP91" s="112"/>
    </row>
    <row r="92" spans="1:68" s="158" customFormat="1" ht="12.95" customHeight="1" x14ac:dyDescent="0.2">
      <c r="A92" s="144" t="s">
        <v>44</v>
      </c>
      <c r="C92" s="157">
        <v>47204.656999999999</v>
      </c>
      <c r="D92" s="157"/>
      <c r="E92" s="224">
        <f t="shared" si="74"/>
        <v>15409.964760348272</v>
      </c>
      <c r="F92" s="112">
        <f t="shared" si="75"/>
        <v>15410</v>
      </c>
      <c r="G92" s="200">
        <f t="shared" si="76"/>
        <v>-2.4083000003884081E-2</v>
      </c>
      <c r="I92" s="158">
        <f t="shared" si="71"/>
        <v>-2.4083000003884081E-2</v>
      </c>
      <c r="O92" s="218"/>
      <c r="P92" s="221">
        <f t="shared" si="77"/>
        <v>32186.156999999999</v>
      </c>
      <c r="R92" s="158">
        <f t="shared" si="78"/>
        <v>5.7999088918708058E-4</v>
      </c>
      <c r="S92" s="156">
        <v>0.1</v>
      </c>
      <c r="T92" s="158">
        <f t="shared" si="79"/>
        <v>5.7999088918708061E-5</v>
      </c>
      <c r="Y92" s="61"/>
      <c r="Z92" s="112">
        <f t="shared" si="80"/>
        <v>15410</v>
      </c>
      <c r="AA92" s="112">
        <f t="shared" si="81"/>
        <v>-2.9033209728700177E-2</v>
      </c>
      <c r="AB92" s="112">
        <f t="shared" si="82"/>
        <v>-2.90077285751839E-2</v>
      </c>
      <c r="AC92" s="112">
        <f t="shared" si="83"/>
        <v>-32186.181083000003</v>
      </c>
      <c r="AD92" s="112">
        <f t="shared" si="84"/>
        <v>4.9502097248160966E-3</v>
      </c>
      <c r="AE92" s="112">
        <f t="shared" si="85"/>
        <v>2.4504576319663856E-6</v>
      </c>
      <c r="AF92" s="112">
        <f t="shared" si="86"/>
        <v>-32186.181083000003</v>
      </c>
      <c r="AG92" s="139"/>
      <c r="AH92" s="112">
        <f t="shared" si="87"/>
        <v>4.9247285712998206E-3</v>
      </c>
      <c r="AI92" s="112">
        <f t="shared" si="88"/>
        <v>0.81881073260127857</v>
      </c>
      <c r="AJ92" s="112">
        <f t="shared" si="89"/>
        <v>0.3477248367392356</v>
      </c>
      <c r="AK92" s="112">
        <f t="shared" si="90"/>
        <v>0.20017604596832908</v>
      </c>
      <c r="AL92" s="112">
        <f t="shared" si="91"/>
        <v>2.306449235915601</v>
      </c>
      <c r="AM92" s="112">
        <f t="shared" si="92"/>
        <v>2.2539623320869597</v>
      </c>
      <c r="AN92" s="112">
        <f t="shared" si="94"/>
        <v>2.0826816879820229</v>
      </c>
      <c r="AO92" s="112">
        <f t="shared" si="94"/>
        <v>2.0826805512802373</v>
      </c>
      <c r="AP92" s="112">
        <f t="shared" si="94"/>
        <v>2.0826891462075841</v>
      </c>
      <c r="AQ92" s="112">
        <f t="shared" si="94"/>
        <v>2.0826241542414432</v>
      </c>
      <c r="AR92" s="112">
        <f t="shared" si="94"/>
        <v>2.0831154153972538</v>
      </c>
      <c r="AS92" s="112">
        <f t="shared" si="94"/>
        <v>2.0793913551195264</v>
      </c>
      <c r="AT92" s="112">
        <f t="shared" si="94"/>
        <v>2.1070344864725832</v>
      </c>
      <c r="AU92" s="112">
        <f t="shared" si="93"/>
        <v>1.8472894446598429</v>
      </c>
      <c r="AV92" s="112"/>
      <c r="AW92" s="112">
        <v>22500</v>
      </c>
      <c r="AX92" s="112">
        <f t="shared" si="61"/>
        <v>-8.1163986865284726E-2</v>
      </c>
      <c r="AY92" s="112">
        <f t="shared" si="62"/>
        <v>-7.2393749999999993E-2</v>
      </c>
      <c r="AZ92" s="112">
        <f t="shared" si="63"/>
        <v>-8.7702368652847335E-3</v>
      </c>
      <c r="BA92" s="112">
        <f t="shared" si="64"/>
        <v>0.77539561173952221</v>
      </c>
      <c r="BB92" s="112">
        <f t="shared" si="65"/>
        <v>-0.87639794100867519</v>
      </c>
      <c r="BC92" s="112">
        <f t="shared" si="66"/>
        <v>-2.553261683807158</v>
      </c>
      <c r="BD92" s="112">
        <f t="shared" si="67"/>
        <v>-3.3008215511002352</v>
      </c>
      <c r="BE92" s="112">
        <f t="shared" ref="BE92:BK101" si="95">$BL92+$AB$7*SIN(BF92)</f>
        <v>3.9019043985166033</v>
      </c>
      <c r="BF92" s="112">
        <f t="shared" si="95"/>
        <v>3.9019158484411154</v>
      </c>
      <c r="BG92" s="112">
        <f t="shared" si="95"/>
        <v>3.9018573262655978</v>
      </c>
      <c r="BH92" s="112">
        <f t="shared" si="95"/>
        <v>3.9021564755721969</v>
      </c>
      <c r="BI92" s="112">
        <f t="shared" si="95"/>
        <v>3.9006281993784455</v>
      </c>
      <c r="BJ92" s="112">
        <f t="shared" si="95"/>
        <v>3.9084592705935348</v>
      </c>
      <c r="BK92" s="112">
        <f t="shared" si="95"/>
        <v>3.8689236224775447</v>
      </c>
      <c r="BL92" s="112">
        <f t="shared" si="68"/>
        <v>4.0879764300626009</v>
      </c>
      <c r="BM92" s="112"/>
      <c r="BN92" s="112"/>
      <c r="BO92" s="112"/>
      <c r="BP92" s="112"/>
    </row>
    <row r="93" spans="1:68" s="158" customFormat="1" ht="12.95" customHeight="1" x14ac:dyDescent="0.2">
      <c r="A93" s="144" t="s">
        <v>44</v>
      </c>
      <c r="C93" s="157">
        <v>47232.677000000003</v>
      </c>
      <c r="D93" s="157"/>
      <c r="E93" s="224">
        <f t="shared" si="74"/>
        <v>15450.96526034367</v>
      </c>
      <c r="F93" s="112">
        <f t="shared" si="75"/>
        <v>15451</v>
      </c>
      <c r="G93" s="200">
        <f t="shared" si="76"/>
        <v>-2.3741299992252607E-2</v>
      </c>
      <c r="I93" s="158">
        <f t="shared" si="71"/>
        <v>-2.3741299992252607E-2</v>
      </c>
      <c r="O93" s="218"/>
      <c r="P93" s="221">
        <f t="shared" si="77"/>
        <v>32214.177000000003</v>
      </c>
      <c r="R93" s="158">
        <f t="shared" si="78"/>
        <v>5.6364932532213365E-4</v>
      </c>
      <c r="S93" s="156">
        <v>0.1</v>
      </c>
      <c r="T93" s="158">
        <f t="shared" si="79"/>
        <v>5.6364932532213366E-5</v>
      </c>
      <c r="Y93" s="61"/>
      <c r="Z93" s="112">
        <f t="shared" si="80"/>
        <v>15451</v>
      </c>
      <c r="AA93" s="112">
        <f t="shared" si="81"/>
        <v>-2.9303610685280878E-2</v>
      </c>
      <c r="AB93" s="112">
        <f t="shared" si="82"/>
        <v>-2.8576565649971731E-2</v>
      </c>
      <c r="AC93" s="112">
        <f t="shared" si="83"/>
        <v>-32214.200741299996</v>
      </c>
      <c r="AD93" s="112">
        <f t="shared" si="84"/>
        <v>5.5623106930282711E-3</v>
      </c>
      <c r="AE93" s="112">
        <f t="shared" si="85"/>
        <v>3.0939300245776644E-6</v>
      </c>
      <c r="AF93" s="112">
        <f t="shared" si="86"/>
        <v>-32214.200741299996</v>
      </c>
      <c r="AG93" s="139"/>
      <c r="AH93" s="112">
        <f t="shared" si="87"/>
        <v>4.8352656577191249E-3</v>
      </c>
      <c r="AI93" s="112">
        <f t="shared" si="88"/>
        <v>0.81687582353397481</v>
      </c>
      <c r="AJ93" s="112">
        <f t="shared" si="89"/>
        <v>0.33860560655994654</v>
      </c>
      <c r="AK93" s="112">
        <f t="shared" si="90"/>
        <v>0.19840749984221881</v>
      </c>
      <c r="AL93" s="112">
        <f t="shared" si="91"/>
        <v>2.3161580856090835</v>
      </c>
      <c r="AM93" s="112">
        <f t="shared" si="92"/>
        <v>2.2838056869138854</v>
      </c>
      <c r="AN93" s="112">
        <f t="shared" si="94"/>
        <v>2.0941121014982236</v>
      </c>
      <c r="AO93" s="112">
        <f t="shared" si="94"/>
        <v>2.094110813499217</v>
      </c>
      <c r="AP93" s="112">
        <f t="shared" si="94"/>
        <v>2.0941203588542248</v>
      </c>
      <c r="AQ93" s="112">
        <f t="shared" si="94"/>
        <v>2.0940496145180765</v>
      </c>
      <c r="AR93" s="112">
        <f t="shared" si="94"/>
        <v>2.0945737223852983</v>
      </c>
      <c r="AS93" s="112">
        <f t="shared" si="94"/>
        <v>2.0906795049252067</v>
      </c>
      <c r="AT93" s="112">
        <f t="shared" si="94"/>
        <v>2.1190151019971939</v>
      </c>
      <c r="AU93" s="112">
        <f t="shared" si="93"/>
        <v>1.8602468729252186</v>
      </c>
      <c r="AV93" s="112"/>
      <c r="AW93" s="112">
        <v>22750</v>
      </c>
      <c r="AX93" s="112">
        <f t="shared" si="61"/>
        <v>-8.2951919014158507E-2</v>
      </c>
      <c r="AY93" s="112">
        <f t="shared" si="62"/>
        <v>-7.4011437499999999E-2</v>
      </c>
      <c r="AZ93" s="112">
        <f t="shared" si="63"/>
        <v>-8.9404815141585128E-3</v>
      </c>
      <c r="BA93" s="112">
        <f t="shared" si="64"/>
        <v>0.78377549633367682</v>
      </c>
      <c r="BB93" s="112">
        <f t="shared" si="65"/>
        <v>-0.90101946314211645</v>
      </c>
      <c r="BC93" s="112">
        <f t="shared" si="66"/>
        <v>-2.499478653054759</v>
      </c>
      <c r="BD93" s="112">
        <f t="shared" si="67"/>
        <v>-3.0069500030154752</v>
      </c>
      <c r="BE93" s="112">
        <f t="shared" si="95"/>
        <v>3.9683365886069248</v>
      </c>
      <c r="BF93" s="112">
        <f t="shared" si="95"/>
        <v>3.9683444848597293</v>
      </c>
      <c r="BG93" s="112">
        <f t="shared" si="95"/>
        <v>3.9683013045434512</v>
      </c>
      <c r="BH93" s="112">
        <f t="shared" si="95"/>
        <v>3.9685374589852307</v>
      </c>
      <c r="BI93" s="112">
        <f t="shared" si="95"/>
        <v>3.9672466625452425</v>
      </c>
      <c r="BJ93" s="112">
        <f t="shared" si="95"/>
        <v>3.9743242961735756</v>
      </c>
      <c r="BK93" s="112">
        <f t="shared" si="95"/>
        <v>3.9361573161565326</v>
      </c>
      <c r="BL93" s="112">
        <f t="shared" si="68"/>
        <v>4.1669851389978181</v>
      </c>
      <c r="BM93" s="112"/>
      <c r="BN93" s="112"/>
      <c r="BO93" s="112"/>
      <c r="BP93" s="112"/>
    </row>
    <row r="94" spans="1:68" s="158" customFormat="1" ht="12.95" customHeight="1" x14ac:dyDescent="0.2">
      <c r="A94" s="144" t="s">
        <v>53</v>
      </c>
      <c r="C94" s="157">
        <v>47263.432000000001</v>
      </c>
      <c r="D94" s="157"/>
      <c r="E94" s="224">
        <f t="shared" si="74"/>
        <v>15495.967772026686</v>
      </c>
      <c r="F94" s="112">
        <f t="shared" si="75"/>
        <v>15496</v>
      </c>
      <c r="G94" s="200">
        <f t="shared" si="76"/>
        <v>-2.202479999687057E-2</v>
      </c>
      <c r="I94" s="158">
        <f t="shared" ref="I94:I114" si="96">G94</f>
        <v>-2.202479999687057E-2</v>
      </c>
      <c r="O94" s="218"/>
      <c r="P94" s="221">
        <f t="shared" si="77"/>
        <v>32244.932000000001</v>
      </c>
      <c r="R94" s="158">
        <f t="shared" si="78"/>
        <v>4.8509181490214988E-4</v>
      </c>
      <c r="S94" s="156">
        <v>0.1</v>
      </c>
      <c r="T94" s="158">
        <f t="shared" si="79"/>
        <v>4.8509181490214993E-5</v>
      </c>
      <c r="Y94" s="61"/>
      <c r="Z94" s="112">
        <f t="shared" si="80"/>
        <v>15496</v>
      </c>
      <c r="AA94" s="112">
        <f t="shared" si="81"/>
        <v>-2.9601427821229528E-2</v>
      </c>
      <c r="AB94" s="112">
        <f t="shared" si="82"/>
        <v>-2.6761392463641044E-2</v>
      </c>
      <c r="AC94" s="112">
        <f t="shared" si="83"/>
        <v>-32244.954024799998</v>
      </c>
      <c r="AD94" s="112">
        <f t="shared" si="84"/>
        <v>7.5766278243589585E-3</v>
      </c>
      <c r="AE94" s="112">
        <f t="shared" si="85"/>
        <v>5.7405289188850372E-6</v>
      </c>
      <c r="AF94" s="112">
        <f t="shared" si="86"/>
        <v>-32244.954024799998</v>
      </c>
      <c r="AG94" s="139"/>
      <c r="AH94" s="112">
        <f t="shared" si="87"/>
        <v>4.7365924667704725E-3</v>
      </c>
      <c r="AI94" s="112">
        <f t="shared" si="88"/>
        <v>0.81478231945921842</v>
      </c>
      <c r="AJ94" s="112">
        <f t="shared" si="89"/>
        <v>0.32860950775672887</v>
      </c>
      <c r="AK94" s="112">
        <f t="shared" si="90"/>
        <v>0.1964546024278713</v>
      </c>
      <c r="AL94" s="112">
        <f t="shared" si="91"/>
        <v>2.3267617087327261</v>
      </c>
      <c r="AM94" s="112">
        <f t="shared" si="92"/>
        <v>2.3171647541722296</v>
      </c>
      <c r="AN94" s="112">
        <f t="shared" si="94"/>
        <v>2.1066267758733206</v>
      </c>
      <c r="AO94" s="112">
        <f t="shared" si="94"/>
        <v>2.1066253053515145</v>
      </c>
      <c r="AP94" s="112">
        <f t="shared" si="94"/>
        <v>2.1066359728382964</v>
      </c>
      <c r="AQ94" s="112">
        <f t="shared" si="94"/>
        <v>2.1065585842082073</v>
      </c>
      <c r="AR94" s="112">
        <f t="shared" si="94"/>
        <v>2.1071197811756415</v>
      </c>
      <c r="AS94" s="112">
        <f t="shared" si="94"/>
        <v>2.1030380612187018</v>
      </c>
      <c r="AT94" s="112">
        <f t="shared" si="94"/>
        <v>2.1321145545376581</v>
      </c>
      <c r="AU94" s="112">
        <f t="shared" si="93"/>
        <v>1.8744684405335577</v>
      </c>
      <c r="AV94" s="112"/>
      <c r="AW94" s="112">
        <v>23000</v>
      </c>
      <c r="AX94" s="112">
        <f t="shared" si="61"/>
        <v>-8.4719532347569237E-2</v>
      </c>
      <c r="AY94" s="112">
        <f t="shared" si="62"/>
        <v>-7.5646999999999992E-2</v>
      </c>
      <c r="AZ94" s="112">
        <f t="shared" si="63"/>
        <v>-9.072532347569242E-3</v>
      </c>
      <c r="BA94" s="112">
        <f t="shared" si="64"/>
        <v>0.79299208410133704</v>
      </c>
      <c r="BB94" s="112">
        <f t="shared" si="65"/>
        <v>-0.9235041449450514</v>
      </c>
      <c r="BC94" s="112">
        <f t="shared" si="66"/>
        <v>-2.4444751848572026</v>
      </c>
      <c r="BD94" s="112">
        <f t="shared" si="67"/>
        <v>-2.7518186168031211</v>
      </c>
      <c r="BE94" s="112">
        <f t="shared" si="95"/>
        <v>4.0355181395443616</v>
      </c>
      <c r="BF94" s="112">
        <f t="shared" si="95"/>
        <v>4.0355231823090074</v>
      </c>
      <c r="BG94" s="112">
        <f t="shared" si="95"/>
        <v>4.0354933643574133</v>
      </c>
      <c r="BH94" s="112">
        <f t="shared" si="95"/>
        <v>4.0356696944799486</v>
      </c>
      <c r="BI94" s="112">
        <f t="shared" si="95"/>
        <v>4.0346275179011286</v>
      </c>
      <c r="BJ94" s="112">
        <f t="shared" si="95"/>
        <v>4.0408069382178589</v>
      </c>
      <c r="BK94" s="112">
        <f t="shared" si="95"/>
        <v>4.0048311745124963</v>
      </c>
      <c r="BL94" s="112">
        <f t="shared" si="68"/>
        <v>4.2459938479330344</v>
      </c>
      <c r="BM94" s="112"/>
      <c r="BN94" s="112"/>
      <c r="BO94" s="112"/>
      <c r="BP94" s="112"/>
    </row>
    <row r="95" spans="1:68" s="158" customFormat="1" ht="12.95" customHeight="1" x14ac:dyDescent="0.2">
      <c r="A95" s="144" t="s">
        <v>53</v>
      </c>
      <c r="C95" s="157">
        <v>47587.364999999998</v>
      </c>
      <c r="D95" s="157"/>
      <c r="E95" s="224">
        <f t="shared" si="74"/>
        <v>15969.965451006228</v>
      </c>
      <c r="F95" s="112">
        <f t="shared" si="75"/>
        <v>15970</v>
      </c>
      <c r="G95" s="200">
        <f t="shared" si="76"/>
        <v>-2.3611000004166272E-2</v>
      </c>
      <c r="I95" s="158">
        <f t="shared" si="96"/>
        <v>-2.3611000004166272E-2</v>
      </c>
      <c r="O95" s="218"/>
      <c r="P95" s="221">
        <f t="shared" si="77"/>
        <v>32568.864999999998</v>
      </c>
      <c r="R95" s="158">
        <f t="shared" si="78"/>
        <v>5.5747932119673972E-4</v>
      </c>
      <c r="S95" s="156">
        <v>0.1</v>
      </c>
      <c r="T95" s="158">
        <f t="shared" si="79"/>
        <v>5.5747932119673974E-5</v>
      </c>
      <c r="Y95" s="61"/>
      <c r="Z95" s="112">
        <f t="shared" si="80"/>
        <v>15970</v>
      </c>
      <c r="AA95" s="112">
        <f t="shared" si="81"/>
        <v>-3.2800003565403808E-2</v>
      </c>
      <c r="AB95" s="112">
        <f t="shared" si="82"/>
        <v>-2.7281845138762469E-2</v>
      </c>
      <c r="AC95" s="112">
        <f t="shared" si="83"/>
        <v>-32568.888611000002</v>
      </c>
      <c r="AD95" s="112">
        <f t="shared" si="84"/>
        <v>9.1890035612375368E-3</v>
      </c>
      <c r="AE95" s="112">
        <f t="shared" si="85"/>
        <v>8.4437786448436147E-6</v>
      </c>
      <c r="AF95" s="112">
        <f t="shared" si="86"/>
        <v>-32568.888611000002</v>
      </c>
      <c r="AG95" s="139"/>
      <c r="AH95" s="112">
        <f t="shared" si="87"/>
        <v>3.6708451345961964E-3</v>
      </c>
      <c r="AI95" s="112">
        <f t="shared" si="88"/>
        <v>0.79458181694620378</v>
      </c>
      <c r="AJ95" s="112">
        <f t="shared" si="89"/>
        <v>0.22431391255016722</v>
      </c>
      <c r="AK95" s="112">
        <f t="shared" si="90"/>
        <v>0.17522377142065246</v>
      </c>
      <c r="AL95" s="112">
        <f t="shared" si="91"/>
        <v>2.4353537027665841</v>
      </c>
      <c r="AM95" s="112">
        <f t="shared" si="92"/>
        <v>2.7132059719938315</v>
      </c>
      <c r="AN95" s="112">
        <f t="shared" si="94"/>
        <v>2.2366028235643856</v>
      </c>
      <c r="AO95" s="112">
        <f t="shared" si="94"/>
        <v>2.2365981756628859</v>
      </c>
      <c r="AP95" s="112">
        <f t="shared" si="94"/>
        <v>2.2366260442486934</v>
      </c>
      <c r="AQ95" s="112">
        <f t="shared" si="94"/>
        <v>2.2364589307835043</v>
      </c>
      <c r="AR95" s="112">
        <f t="shared" si="94"/>
        <v>2.2374604916644483</v>
      </c>
      <c r="AS95" s="112">
        <f t="shared" si="94"/>
        <v>2.2314385796333602</v>
      </c>
      <c r="AT95" s="112">
        <f t="shared" si="94"/>
        <v>2.2669803776248094</v>
      </c>
      <c r="AU95" s="112">
        <f t="shared" si="93"/>
        <v>2.0242689526747295</v>
      </c>
      <c r="AV95" s="112"/>
      <c r="AW95" s="112">
        <v>23250</v>
      </c>
      <c r="AX95" s="112">
        <f t="shared" si="61"/>
        <v>-8.646494832514294E-2</v>
      </c>
      <c r="AY95" s="112">
        <f t="shared" si="62"/>
        <v>-7.7300437499999999E-2</v>
      </c>
      <c r="AZ95" s="112">
        <f t="shared" si="63"/>
        <v>-9.1645108251429443E-3</v>
      </c>
      <c r="BA95" s="112">
        <f t="shared" si="64"/>
        <v>0.80308492288488931</v>
      </c>
      <c r="BB95" s="112">
        <f t="shared" si="65"/>
        <v>-0.9436449047476031</v>
      </c>
      <c r="BC95" s="112">
        <f t="shared" si="66"/>
        <v>-2.3881166878641058</v>
      </c>
      <c r="BD95" s="112">
        <f t="shared" si="67"/>
        <v>-2.5275808274445604</v>
      </c>
      <c r="BE95" s="112">
        <f t="shared" si="95"/>
        <v>4.1035220269139439</v>
      </c>
      <c r="BF95" s="112">
        <f t="shared" si="95"/>
        <v>4.103524967841393</v>
      </c>
      <c r="BG95" s="112">
        <f t="shared" si="95"/>
        <v>4.1035059234456988</v>
      </c>
      <c r="BH95" s="112">
        <f t="shared" si="95"/>
        <v>4.1036292573737869</v>
      </c>
      <c r="BI95" s="112">
        <f t="shared" si="95"/>
        <v>4.1028309175887809</v>
      </c>
      <c r="BJ95" s="112">
        <f t="shared" si="95"/>
        <v>4.1080148778726873</v>
      </c>
      <c r="BK95" s="112">
        <f t="shared" si="95"/>
        <v>4.0750096780164782</v>
      </c>
      <c r="BL95" s="112">
        <f t="shared" si="68"/>
        <v>4.3250025568682524</v>
      </c>
      <c r="BM95" s="112"/>
      <c r="BN95" s="112"/>
      <c r="BO95" s="112"/>
      <c r="BP95" s="112"/>
    </row>
    <row r="96" spans="1:68" s="158" customFormat="1" ht="12.95" customHeight="1" x14ac:dyDescent="0.2">
      <c r="A96" s="144" t="s">
        <v>44</v>
      </c>
      <c r="C96" s="157">
        <v>47597.605000000003</v>
      </c>
      <c r="D96" s="157"/>
      <c r="E96" s="224">
        <f t="shared" si="74"/>
        <v>15984.949216886065</v>
      </c>
      <c r="F96" s="112">
        <f t="shared" si="75"/>
        <v>15985</v>
      </c>
      <c r="G96" s="200">
        <f t="shared" si="76"/>
        <v>-3.470549999474315E-2</v>
      </c>
      <c r="I96" s="158">
        <f t="shared" si="96"/>
        <v>-3.470549999474315E-2</v>
      </c>
      <c r="O96" s="218"/>
      <c r="P96" s="221">
        <f t="shared" si="77"/>
        <v>32579.105000000003</v>
      </c>
      <c r="R96" s="158">
        <f t="shared" si="78"/>
        <v>1.2044717298851167E-3</v>
      </c>
      <c r="S96" s="156">
        <v>0.1</v>
      </c>
      <c r="T96" s="158">
        <f t="shared" si="79"/>
        <v>1.2044717298851168E-4</v>
      </c>
      <c r="Y96" s="61"/>
      <c r="Z96" s="112">
        <f t="shared" si="80"/>
        <v>15985</v>
      </c>
      <c r="AA96" s="112">
        <f t="shared" si="81"/>
        <v>-3.2902943528142367E-2</v>
      </c>
      <c r="AB96" s="112">
        <f t="shared" si="82"/>
        <v>-3.8341948641600773E-2</v>
      </c>
      <c r="AC96" s="112">
        <f t="shared" si="83"/>
        <v>-32579.139705499998</v>
      </c>
      <c r="AD96" s="112">
        <f t="shared" si="84"/>
        <v>-1.8025564666007826E-3</v>
      </c>
      <c r="AE96" s="112">
        <f t="shared" si="85"/>
        <v>3.2492098152842985E-7</v>
      </c>
      <c r="AF96" s="112">
        <f t="shared" si="86"/>
        <v>-32579.139705499998</v>
      </c>
      <c r="AG96" s="139"/>
      <c r="AH96" s="112">
        <f t="shared" si="87"/>
        <v>3.6364486468576269E-3</v>
      </c>
      <c r="AI96" s="112">
        <f t="shared" si="88"/>
        <v>0.7939959027122504</v>
      </c>
      <c r="AJ96" s="112">
        <f t="shared" si="89"/>
        <v>0.22104764630137683</v>
      </c>
      <c r="AK96" s="112">
        <f t="shared" si="90"/>
        <v>0.17453455789802608</v>
      </c>
      <c r="AL96" s="112">
        <f t="shared" si="91"/>
        <v>2.4387040943756393</v>
      </c>
      <c r="AM96" s="112">
        <f t="shared" si="92"/>
        <v>2.7272770677647729</v>
      </c>
      <c r="AN96" s="112">
        <f t="shared" si="94"/>
        <v>2.2406642680023507</v>
      </c>
      <c r="AO96" s="112">
        <f t="shared" si="94"/>
        <v>2.2406594776077524</v>
      </c>
      <c r="AP96" s="112">
        <f t="shared" si="94"/>
        <v>2.2406880530472293</v>
      </c>
      <c r="AQ96" s="112">
        <f t="shared" si="94"/>
        <v>2.2405175808915234</v>
      </c>
      <c r="AR96" s="112">
        <f t="shared" si="94"/>
        <v>2.2415340218211508</v>
      </c>
      <c r="AS96" s="112">
        <f t="shared" si="94"/>
        <v>2.2354540396933733</v>
      </c>
      <c r="AT96" s="112">
        <f t="shared" si="94"/>
        <v>2.2711574459325843</v>
      </c>
      <c r="AU96" s="112">
        <f t="shared" si="93"/>
        <v>2.0290094752108425</v>
      </c>
      <c r="AV96" s="112"/>
      <c r="AW96" s="112">
        <v>23500</v>
      </c>
      <c r="AX96" s="112">
        <f t="shared" si="61"/>
        <v>-8.8186244918103909E-2</v>
      </c>
      <c r="AY96" s="112">
        <f t="shared" si="62"/>
        <v>-7.8971749999999993E-2</v>
      </c>
      <c r="AZ96" s="112">
        <f t="shared" si="63"/>
        <v>-9.2144949181039212E-3</v>
      </c>
      <c r="BA96" s="112">
        <f t="shared" si="64"/>
        <v>0.81409653386799263</v>
      </c>
      <c r="BB96" s="112">
        <f t="shared" si="65"/>
        <v>-0.96120398905799453</v>
      </c>
      <c r="BC96" s="112">
        <f t="shared" si="66"/>
        <v>-2.3302582887243277</v>
      </c>
      <c r="BD96" s="112">
        <f t="shared" si="67"/>
        <v>-2.328345359467729</v>
      </c>
      <c r="BE96" s="112">
        <f t="shared" si="95"/>
        <v>4.172424744302087</v>
      </c>
      <c r="BF96" s="112">
        <f t="shared" si="95"/>
        <v>4.1724262791648554</v>
      </c>
      <c r="BG96" s="112">
        <f t="shared" si="95"/>
        <v>4.1724152218214208</v>
      </c>
      <c r="BH96" s="112">
        <f t="shared" si="95"/>
        <v>4.1724948848662411</v>
      </c>
      <c r="BI96" s="112">
        <f t="shared" si="95"/>
        <v>4.1719211859017147</v>
      </c>
      <c r="BJ96" s="112">
        <f t="shared" si="95"/>
        <v>4.1760650637623185</v>
      </c>
      <c r="BK96" s="112">
        <f t="shared" si="95"/>
        <v>4.1467479194635972</v>
      </c>
      <c r="BL96" s="112">
        <f t="shared" si="68"/>
        <v>4.4040112658034687</v>
      </c>
      <c r="BM96" s="112"/>
      <c r="BN96" s="112"/>
      <c r="BO96" s="112"/>
      <c r="BP96" s="112"/>
    </row>
    <row r="97" spans="1:68" s="158" customFormat="1" ht="12.95" customHeight="1" x14ac:dyDescent="0.2">
      <c r="A97" s="144" t="s">
        <v>53</v>
      </c>
      <c r="C97" s="157">
        <v>47613.34</v>
      </c>
      <c r="D97" s="157"/>
      <c r="E97" s="224">
        <f t="shared" si="74"/>
        <v>16007.973587600813</v>
      </c>
      <c r="F97" s="112">
        <f t="shared" si="75"/>
        <v>16008</v>
      </c>
      <c r="G97" s="200">
        <f t="shared" si="76"/>
        <v>-1.8050400001811795E-2</v>
      </c>
      <c r="I97" s="158">
        <f t="shared" si="96"/>
        <v>-1.8050400001811795E-2</v>
      </c>
      <c r="O97" s="218"/>
      <c r="P97" s="221">
        <f t="shared" si="77"/>
        <v>32594.839999999997</v>
      </c>
      <c r="R97" s="158">
        <f t="shared" si="78"/>
        <v>3.2581694022540723E-4</v>
      </c>
      <c r="S97" s="156">
        <v>0.1</v>
      </c>
      <c r="T97" s="158">
        <f t="shared" si="79"/>
        <v>3.2581694022540723E-5</v>
      </c>
      <c r="Y97" s="61"/>
      <c r="Z97" s="112">
        <f t="shared" si="80"/>
        <v>16008</v>
      </c>
      <c r="AA97" s="112">
        <f t="shared" si="81"/>
        <v>-3.3060976830465959E-2</v>
      </c>
      <c r="AB97" s="112">
        <f t="shared" si="82"/>
        <v>-2.163404032334584E-2</v>
      </c>
      <c r="AC97" s="112">
        <f t="shared" si="83"/>
        <v>-32594.858050399998</v>
      </c>
      <c r="AD97" s="112">
        <f t="shared" si="84"/>
        <v>1.5010576828654164E-2</v>
      </c>
      <c r="AE97" s="112">
        <f t="shared" si="85"/>
        <v>2.2531741672892933E-5</v>
      </c>
      <c r="AF97" s="112">
        <f t="shared" si="86"/>
        <v>-32594.858050399998</v>
      </c>
      <c r="AG97" s="139"/>
      <c r="AH97" s="112">
        <f t="shared" si="87"/>
        <v>3.5836403215340437E-3</v>
      </c>
      <c r="AI97" s="112">
        <f t="shared" si="88"/>
        <v>0.79310365268084426</v>
      </c>
      <c r="AJ97" s="112">
        <f t="shared" si="89"/>
        <v>0.21604389839996305</v>
      </c>
      <c r="AK97" s="112">
        <f t="shared" si="90"/>
        <v>0.17347593915581286</v>
      </c>
      <c r="AL97" s="112">
        <f t="shared" si="91"/>
        <v>2.4438318022116721</v>
      </c>
      <c r="AM97" s="112">
        <f t="shared" si="92"/>
        <v>2.7490633550674493</v>
      </c>
      <c r="AN97" s="112">
        <f t="shared" si="94"/>
        <v>2.246886019797067</v>
      </c>
      <c r="AO97" s="112">
        <f t="shared" si="94"/>
        <v>2.2468810056034116</v>
      </c>
      <c r="AP97" s="112">
        <f t="shared" si="94"/>
        <v>2.2469106834765782</v>
      </c>
      <c r="AQ97" s="112">
        <f t="shared" si="94"/>
        <v>2.2467350109015971</v>
      </c>
      <c r="AR97" s="112">
        <f t="shared" si="94"/>
        <v>2.2477743122261757</v>
      </c>
      <c r="AS97" s="112">
        <f t="shared" si="94"/>
        <v>2.2416059392069827</v>
      </c>
      <c r="AT97" s="112">
        <f t="shared" si="94"/>
        <v>2.2775517194753854</v>
      </c>
      <c r="AU97" s="112">
        <f t="shared" si="93"/>
        <v>2.0362782764328822</v>
      </c>
      <c r="AV97" s="112"/>
      <c r="AW97" s="112">
        <v>23750</v>
      </c>
      <c r="AX97" s="112">
        <f t="shared" si="61"/>
        <v>-8.9881460609054942E-2</v>
      </c>
      <c r="AY97" s="112">
        <f t="shared" si="62"/>
        <v>-8.0660937500000002E-2</v>
      </c>
      <c r="AZ97" s="112">
        <f t="shared" si="63"/>
        <v>-9.2205231090549452E-3</v>
      </c>
      <c r="BA97" s="112">
        <f t="shared" si="64"/>
        <v>0.82607209091720857</v>
      </c>
      <c r="BB97" s="112">
        <f t="shared" si="65"/>
        <v>-0.97590893102336151</v>
      </c>
      <c r="BC97" s="112">
        <f t="shared" si="66"/>
        <v>-2.2707437077067261</v>
      </c>
      <c r="BD97" s="112">
        <f t="shared" si="67"/>
        <v>-2.1495997516974796</v>
      </c>
      <c r="BE97" s="112">
        <f t="shared" si="95"/>
        <v>4.2423065341735331</v>
      </c>
      <c r="BF97" s="112">
        <f t="shared" si="95"/>
        <v>4.2423072294797155</v>
      </c>
      <c r="BG97" s="112">
        <f t="shared" si="95"/>
        <v>4.2423015442130474</v>
      </c>
      <c r="BH97" s="112">
        <f t="shared" si="95"/>
        <v>4.2423480324449567</v>
      </c>
      <c r="BI97" s="112">
        <f t="shared" si="95"/>
        <v>4.2419680244812179</v>
      </c>
      <c r="BJ97" s="112">
        <f t="shared" si="95"/>
        <v>4.2450827005035903</v>
      </c>
      <c r="BK97" s="112">
        <f t="shared" si="95"/>
        <v>4.2200912602419818</v>
      </c>
      <c r="BL97" s="112">
        <f t="shared" si="68"/>
        <v>4.4830199747386867</v>
      </c>
      <c r="BM97" s="112"/>
      <c r="BN97" s="112"/>
      <c r="BO97" s="112"/>
      <c r="BP97" s="112"/>
    </row>
    <row r="98" spans="1:68" s="158" customFormat="1" ht="12.95" customHeight="1" x14ac:dyDescent="0.2">
      <c r="A98" s="146" t="s">
        <v>53</v>
      </c>
      <c r="B98" s="184"/>
      <c r="C98" s="163">
        <v>47615.385999999999</v>
      </c>
      <c r="D98" s="163"/>
      <c r="E98" s="224">
        <f t="shared" si="74"/>
        <v>16010.967414260007</v>
      </c>
      <c r="F98" s="112">
        <f t="shared" si="75"/>
        <v>16011</v>
      </c>
      <c r="G98" s="200">
        <f t="shared" si="76"/>
        <v>-2.2269300003245007E-2</v>
      </c>
      <c r="I98" s="158">
        <f t="shared" si="96"/>
        <v>-2.2269300003245007E-2</v>
      </c>
      <c r="O98" s="218"/>
      <c r="P98" s="221">
        <f t="shared" si="77"/>
        <v>32596.885999999999</v>
      </c>
      <c r="R98" s="158">
        <f t="shared" si="78"/>
        <v>4.9592172263452803E-4</v>
      </c>
      <c r="S98" s="156">
        <v>0.1</v>
      </c>
      <c r="T98" s="158">
        <f t="shared" si="79"/>
        <v>4.9592172263452806E-5</v>
      </c>
      <c r="Y98" s="61"/>
      <c r="Z98" s="112">
        <f t="shared" si="80"/>
        <v>16011</v>
      </c>
      <c r="AA98" s="112">
        <f t="shared" si="81"/>
        <v>-3.3081606918655748E-2</v>
      </c>
      <c r="AB98" s="112">
        <f t="shared" si="82"/>
        <v>-2.5846046387589253E-2</v>
      </c>
      <c r="AC98" s="112">
        <f t="shared" si="83"/>
        <v>-32596.908269300002</v>
      </c>
      <c r="AD98" s="112">
        <f t="shared" si="84"/>
        <v>1.0812306915410741E-2</v>
      </c>
      <c r="AE98" s="112">
        <f t="shared" si="85"/>
        <v>1.1690598083303894E-5</v>
      </c>
      <c r="AF98" s="112">
        <f t="shared" si="86"/>
        <v>-32596.908269300002</v>
      </c>
      <c r="AG98" s="139"/>
      <c r="AH98" s="112">
        <f t="shared" si="87"/>
        <v>3.576746384344247E-3</v>
      </c>
      <c r="AI98" s="112">
        <f t="shared" si="88"/>
        <v>0.79298781984903233</v>
      </c>
      <c r="AJ98" s="112">
        <f t="shared" si="89"/>
        <v>0.21539164245100023</v>
      </c>
      <c r="AK98" s="112">
        <f t="shared" si="90"/>
        <v>0.17333769719580142</v>
      </c>
      <c r="AL98" s="112">
        <f t="shared" si="91"/>
        <v>2.4444997853320785</v>
      </c>
      <c r="AM98" s="112">
        <f t="shared" si="92"/>
        <v>2.7519240642278588</v>
      </c>
      <c r="AN98" s="112">
        <f t="shared" si="94"/>
        <v>2.2476970379016841</v>
      </c>
      <c r="AO98" s="112">
        <f t="shared" si="94"/>
        <v>2.2476919940424165</v>
      </c>
      <c r="AP98" s="112">
        <f t="shared" si="94"/>
        <v>2.2477218173578151</v>
      </c>
      <c r="AQ98" s="112">
        <f t="shared" si="94"/>
        <v>2.2475454620711224</v>
      </c>
      <c r="AR98" s="112">
        <f t="shared" si="94"/>
        <v>2.2485877486178194</v>
      </c>
      <c r="AS98" s="112">
        <f t="shared" si="94"/>
        <v>2.2424079060918216</v>
      </c>
      <c r="AT98" s="112">
        <f t="shared" si="94"/>
        <v>2.278384814345344</v>
      </c>
      <c r="AU98" s="112">
        <f t="shared" si="93"/>
        <v>2.0372263809401048</v>
      </c>
      <c r="AV98" s="112"/>
      <c r="AW98" s="112">
        <v>24000</v>
      </c>
      <c r="AX98" s="112">
        <f t="shared" ref="AX98:AX129" si="97">AB$3+AB$4*AW98+AB$5*AW98^2+AZ98</f>
        <v>-9.1548601496767551E-2</v>
      </c>
      <c r="AY98" s="112">
        <f t="shared" ref="AY98:AY129" si="98">AB$3+AB$4*AW98+AB$5*AW98^2</f>
        <v>-8.2367999999999997E-2</v>
      </c>
      <c r="AZ98" s="112">
        <f t="shared" ref="AZ98:AZ129" si="99">$AB$6*($AB$11/BA98*BB98+$AB$12)</f>
        <v>-9.1806014967675612E-3</v>
      </c>
      <c r="BA98" s="112">
        <f t="shared" ref="BA98:BA129" si="100">1+$AB$7*COS(BC98)</f>
        <v>0.83905889626188079</v>
      </c>
      <c r="BB98" s="112">
        <f t="shared" ref="BB98:BB129" si="101">SIN(BC98+RADIANS($AB$9))</f>
        <v>-0.98744813395612596</v>
      </c>
      <c r="BC98" s="112">
        <f t="shared" ref="BC98:BC129" si="102">2*ATAN(BD98)</f>
        <v>-2.209404097816241</v>
      </c>
      <c r="BD98" s="112">
        <f t="shared" ref="BD98:BD129" si="103">SQRT((1+$AB$7)/(1-$AB$7))*TAN(BE98/2)</f>
        <v>-1.987826201785222</v>
      </c>
      <c r="BE98" s="112">
        <f t="shared" si="95"/>
        <v>4.3132515838301728</v>
      </c>
      <c r="BF98" s="112">
        <f t="shared" si="95"/>
        <v>4.313251844227481</v>
      </c>
      <c r="BG98" s="112">
        <f t="shared" si="95"/>
        <v>4.3132493625665198</v>
      </c>
      <c r="BH98" s="112">
        <f t="shared" si="95"/>
        <v>4.3132730141001296</v>
      </c>
      <c r="BI98" s="112">
        <f t="shared" si="95"/>
        <v>4.3130476564369751</v>
      </c>
      <c r="BJ98" s="112">
        <f t="shared" si="95"/>
        <v>4.315199836105907</v>
      </c>
      <c r="BK98" s="112">
        <f t="shared" si="95"/>
        <v>4.2950750473171748</v>
      </c>
      <c r="BL98" s="112">
        <f t="shared" ref="BL98:BL129" si="104">RADIANS($AB$9)+$AB$18*(AW98-AB$15)</f>
        <v>4.562028683673903</v>
      </c>
      <c r="BM98" s="112"/>
      <c r="BN98" s="112"/>
      <c r="BO98" s="112"/>
      <c r="BP98" s="112"/>
    </row>
    <row r="99" spans="1:68" s="158" customFormat="1" ht="12.95" customHeight="1" x14ac:dyDescent="0.2">
      <c r="A99" s="146" t="s">
        <v>57</v>
      </c>
      <c r="B99" s="184"/>
      <c r="C99" s="163">
        <v>47943.402000000002</v>
      </c>
      <c r="D99" s="163"/>
      <c r="E99" s="224">
        <f t="shared" si="74"/>
        <v>16490.939577232464</v>
      </c>
      <c r="F99" s="112">
        <f t="shared" si="75"/>
        <v>16491</v>
      </c>
      <c r="G99" s="200">
        <f t="shared" si="76"/>
        <v>-4.1293299997050781E-2</v>
      </c>
      <c r="I99" s="158">
        <f t="shared" si="96"/>
        <v>-4.1293299997050781E-2</v>
      </c>
      <c r="O99" s="218"/>
      <c r="P99" s="221">
        <f t="shared" si="77"/>
        <v>32924.902000000002</v>
      </c>
      <c r="R99" s="158">
        <f t="shared" si="78"/>
        <v>1.7051366246464341E-3</v>
      </c>
      <c r="S99" s="156">
        <v>0.1</v>
      </c>
      <c r="T99" s="158">
        <f t="shared" si="79"/>
        <v>1.7051366246464343E-4</v>
      </c>
      <c r="Y99" s="61"/>
      <c r="Z99" s="112">
        <f t="shared" si="80"/>
        <v>16491</v>
      </c>
      <c r="AA99" s="112">
        <f t="shared" si="81"/>
        <v>-3.6429950281942104E-2</v>
      </c>
      <c r="AB99" s="112">
        <f t="shared" si="82"/>
        <v>-4.3752640298108679E-2</v>
      </c>
      <c r="AC99" s="112">
        <f t="shared" si="83"/>
        <v>-32924.943293299999</v>
      </c>
      <c r="AD99" s="112">
        <f t="shared" si="84"/>
        <v>-4.8633497151086766E-3</v>
      </c>
      <c r="AE99" s="112">
        <f t="shared" si="85"/>
        <v>2.3652170451447644E-6</v>
      </c>
      <c r="AF99" s="112">
        <f t="shared" si="86"/>
        <v>-32924.943293299999</v>
      </c>
      <c r="AG99" s="139"/>
      <c r="AH99" s="112">
        <f t="shared" si="87"/>
        <v>2.459340301057896E-3</v>
      </c>
      <c r="AI99" s="112">
        <f t="shared" si="88"/>
        <v>0.776032536783265</v>
      </c>
      <c r="AJ99" s="112">
        <f t="shared" si="89"/>
        <v>0.11233056240382057</v>
      </c>
      <c r="AK99" s="112">
        <f t="shared" si="90"/>
        <v>0.1507931544210826</v>
      </c>
      <c r="AL99" s="112">
        <f t="shared" si="91"/>
        <v>2.5490245055673024</v>
      </c>
      <c r="AM99" s="112">
        <f t="shared" si="92"/>
        <v>3.2757950127984894</v>
      </c>
      <c r="AN99" s="112">
        <f t="shared" si="94"/>
        <v>2.3760214800480433</v>
      </c>
      <c r="AO99" s="112">
        <f t="shared" si="94"/>
        <v>2.3760103351385395</v>
      </c>
      <c r="AP99" s="112">
        <f t="shared" si="94"/>
        <v>2.3760675855014632</v>
      </c>
      <c r="AQ99" s="112">
        <f t="shared" si="94"/>
        <v>2.3757734622329472</v>
      </c>
      <c r="AR99" s="112">
        <f t="shared" si="94"/>
        <v>2.3772836358285385</v>
      </c>
      <c r="AS99" s="112">
        <f t="shared" si="94"/>
        <v>2.3695062044360631</v>
      </c>
      <c r="AT99" s="112">
        <f t="shared" si="94"/>
        <v>2.4089637702213613</v>
      </c>
      <c r="AU99" s="112">
        <f t="shared" si="93"/>
        <v>2.1889231020957221</v>
      </c>
      <c r="AV99" s="112"/>
      <c r="AW99" s="112">
        <v>24250</v>
      </c>
      <c r="AX99" s="112">
        <f t="shared" si="97"/>
        <v>-9.3185652426468202E-2</v>
      </c>
      <c r="AY99" s="112">
        <f t="shared" si="98"/>
        <v>-8.4092937499999992E-2</v>
      </c>
      <c r="AZ99" s="112">
        <f t="shared" si="99"/>
        <v>-9.0927149264682164E-3</v>
      </c>
      <c r="BA99" s="112">
        <f t="shared" si="100"/>
        <v>0.85310557554446254</v>
      </c>
      <c r="BB99" s="112">
        <f t="shared" si="101"/>
        <v>-0.99546614391502819</v>
      </c>
      <c r="BC99" s="112">
        <f t="shared" si="102"/>
        <v>-2.1460568769537667</v>
      </c>
      <c r="BD99" s="112">
        <f t="shared" si="103"/>
        <v>-1.8402387948397498</v>
      </c>
      <c r="BE99" s="112">
        <f t="shared" si="95"/>
        <v>4.3853481680757511</v>
      </c>
      <c r="BF99" s="112">
        <f t="shared" si="95"/>
        <v>4.3853482420895951</v>
      </c>
      <c r="BG99" s="112">
        <f t="shared" si="95"/>
        <v>4.3853473887610201</v>
      </c>
      <c r="BH99" s="112">
        <f t="shared" si="95"/>
        <v>4.3853572271813395</v>
      </c>
      <c r="BI99" s="112">
        <f t="shared" si="95"/>
        <v>4.3852438127918703</v>
      </c>
      <c r="BJ99" s="112">
        <f t="shared" si="95"/>
        <v>4.3865535296071876</v>
      </c>
      <c r="BK99" s="112">
        <f t="shared" si="95"/>
        <v>4.3717243926978586</v>
      </c>
      <c r="BL99" s="112">
        <f t="shared" si="104"/>
        <v>4.6410373926091211</v>
      </c>
      <c r="BM99" s="112"/>
      <c r="BN99" s="112"/>
      <c r="BO99" s="112"/>
      <c r="BP99" s="112"/>
    </row>
    <row r="100" spans="1:68" s="158" customFormat="1" ht="12.95" customHeight="1" x14ac:dyDescent="0.2">
      <c r="A100" s="146" t="s">
        <v>53</v>
      </c>
      <c r="B100" s="184"/>
      <c r="C100" s="163">
        <v>47943.421000000002</v>
      </c>
      <c r="D100" s="163"/>
      <c r="E100" s="224">
        <f t="shared" si="74"/>
        <v>16490.96737914181</v>
      </c>
      <c r="F100" s="112">
        <f t="shared" si="75"/>
        <v>16491</v>
      </c>
      <c r="G100" s="200">
        <f t="shared" si="76"/>
        <v>-2.229329999681795E-2</v>
      </c>
      <c r="I100" s="158">
        <f t="shared" si="96"/>
        <v>-2.229329999681795E-2</v>
      </c>
      <c r="O100" s="218"/>
      <c r="P100" s="221">
        <f t="shared" si="77"/>
        <v>32924.921000000002</v>
      </c>
      <c r="R100" s="158">
        <f t="shared" si="78"/>
        <v>4.9699122474812323E-4</v>
      </c>
      <c r="S100" s="156">
        <v>0.1</v>
      </c>
      <c r="T100" s="158">
        <f t="shared" si="79"/>
        <v>4.9699122474812328E-5</v>
      </c>
      <c r="Y100" s="61"/>
      <c r="Z100" s="112">
        <f t="shared" si="80"/>
        <v>16491</v>
      </c>
      <c r="AA100" s="112">
        <f t="shared" si="81"/>
        <v>-3.6429950281942104E-2</v>
      </c>
      <c r="AB100" s="112">
        <f t="shared" si="82"/>
        <v>-2.4752640297875845E-2</v>
      </c>
      <c r="AC100" s="112">
        <f t="shared" si="83"/>
        <v>-32924.943293299999</v>
      </c>
      <c r="AD100" s="112">
        <f t="shared" si="84"/>
        <v>1.4136650285124154E-2</v>
      </c>
      <c r="AE100" s="112">
        <f t="shared" si="85"/>
        <v>1.9984488128390085E-5</v>
      </c>
      <c r="AF100" s="112">
        <f t="shared" si="86"/>
        <v>-32924.943293299999</v>
      </c>
      <c r="AG100" s="139"/>
      <c r="AH100" s="112">
        <f t="shared" si="87"/>
        <v>2.459340301057896E-3</v>
      </c>
      <c r="AI100" s="112">
        <f t="shared" si="88"/>
        <v>0.776032536783265</v>
      </c>
      <c r="AJ100" s="112">
        <f t="shared" si="89"/>
        <v>0.11233056240382057</v>
      </c>
      <c r="AK100" s="112">
        <f t="shared" si="90"/>
        <v>0.1507931544210826</v>
      </c>
      <c r="AL100" s="112">
        <f t="shared" si="91"/>
        <v>2.5490245055673024</v>
      </c>
      <c r="AM100" s="112">
        <f t="shared" si="92"/>
        <v>3.2757950127984894</v>
      </c>
      <c r="AN100" s="112">
        <f t="shared" si="94"/>
        <v>2.3760214800480433</v>
      </c>
      <c r="AO100" s="112">
        <f t="shared" si="94"/>
        <v>2.3760103351385395</v>
      </c>
      <c r="AP100" s="112">
        <f t="shared" si="94"/>
        <v>2.3760675855014632</v>
      </c>
      <c r="AQ100" s="112">
        <f t="shared" si="94"/>
        <v>2.3757734622329472</v>
      </c>
      <c r="AR100" s="112">
        <f t="shared" si="94"/>
        <v>2.3772836358285385</v>
      </c>
      <c r="AS100" s="112">
        <f t="shared" si="94"/>
        <v>2.3695062044360631</v>
      </c>
      <c r="AT100" s="112">
        <f t="shared" si="94"/>
        <v>2.4089637702213613</v>
      </c>
      <c r="AU100" s="112">
        <f t="shared" si="93"/>
        <v>2.1889231020957221</v>
      </c>
      <c r="AV100" s="112"/>
      <c r="AW100" s="112">
        <v>24500</v>
      </c>
      <c r="AX100" s="112">
        <f t="shared" si="97"/>
        <v>-9.4790593307042412E-2</v>
      </c>
      <c r="AY100" s="112">
        <f t="shared" si="98"/>
        <v>-8.5835750000000002E-2</v>
      </c>
      <c r="AZ100" s="112">
        <f t="shared" si="99"/>
        <v>-8.9548433070424094E-3</v>
      </c>
      <c r="BA100" s="112">
        <f t="shared" si="100"/>
        <v>0.86826089126354833</v>
      </c>
      <c r="BB100" s="112">
        <f t="shared" si="101"/>
        <v>-0.9995587416458247</v>
      </c>
      <c r="BC100" s="112">
        <f t="shared" si="102"/>
        <v>-2.0805046020556239</v>
      </c>
      <c r="BD100" s="112">
        <f t="shared" si="103"/>
        <v>-1.7045995906410301</v>
      </c>
      <c r="BE100" s="112">
        <f t="shared" si="95"/>
        <v>4.4586887116703213</v>
      </c>
      <c r="BF100" s="112">
        <f t="shared" si="95"/>
        <v>4.45868872505174</v>
      </c>
      <c r="BG100" s="112">
        <f t="shared" si="95"/>
        <v>4.4586885275885439</v>
      </c>
      <c r="BH100" s="112">
        <f t="shared" si="95"/>
        <v>4.458691441473821</v>
      </c>
      <c r="BI100" s="112">
        <f t="shared" si="95"/>
        <v>4.4586484457594784</v>
      </c>
      <c r="BJ100" s="112">
        <f t="shared" si="95"/>
        <v>4.4592835924991201</v>
      </c>
      <c r="BK100" s="112">
        <f t="shared" si="95"/>
        <v>4.4500540167587648</v>
      </c>
      <c r="BL100" s="112">
        <f t="shared" si="104"/>
        <v>4.7200461015443373</v>
      </c>
      <c r="BM100" s="112"/>
      <c r="BN100" s="112"/>
      <c r="BO100" s="112"/>
      <c r="BP100" s="112"/>
    </row>
    <row r="101" spans="1:68" s="158" customFormat="1" ht="12.95" customHeight="1" x14ac:dyDescent="0.2">
      <c r="A101" s="146" t="s">
        <v>53</v>
      </c>
      <c r="B101" s="184"/>
      <c r="C101" s="163">
        <v>47954.358999999997</v>
      </c>
      <c r="D101" s="163"/>
      <c r="E101" s="224">
        <f t="shared" si="74"/>
        <v>16506.972499375552</v>
      </c>
      <c r="F101" s="112">
        <f t="shared" si="75"/>
        <v>16507</v>
      </c>
      <c r="G101" s="200">
        <f t="shared" si="76"/>
        <v>-1.879410000401549E-2</v>
      </c>
      <c r="I101" s="158">
        <f t="shared" si="96"/>
        <v>-1.879410000401549E-2</v>
      </c>
      <c r="O101" s="218"/>
      <c r="P101" s="221">
        <f t="shared" si="77"/>
        <v>32935.858999999997</v>
      </c>
      <c r="R101" s="158">
        <f t="shared" si="78"/>
        <v>3.5321819496093507E-4</v>
      </c>
      <c r="S101" s="156">
        <v>0.1</v>
      </c>
      <c r="T101" s="158">
        <f t="shared" si="79"/>
        <v>3.5321819496093506E-5</v>
      </c>
      <c r="Y101" s="61"/>
      <c r="Z101" s="112">
        <f t="shared" si="80"/>
        <v>16507</v>
      </c>
      <c r="AA101" s="112">
        <f t="shared" si="81"/>
        <v>-3.6543085891535029E-2</v>
      </c>
      <c r="AB101" s="112">
        <f t="shared" si="82"/>
        <v>-2.1215804119480462E-2</v>
      </c>
      <c r="AC101" s="112">
        <f t="shared" si="83"/>
        <v>-32935.877794100001</v>
      </c>
      <c r="AD101" s="112">
        <f t="shared" si="84"/>
        <v>1.7748985887519539E-2</v>
      </c>
      <c r="AE101" s="112">
        <f t="shared" si="85"/>
        <v>3.1502650003536778E-5</v>
      </c>
      <c r="AF101" s="112">
        <f t="shared" si="86"/>
        <v>-32935.877794100001</v>
      </c>
      <c r="AG101" s="139"/>
      <c r="AH101" s="112">
        <f t="shared" si="87"/>
        <v>2.4217041154649711E-3</v>
      </c>
      <c r="AI101" s="112">
        <f t="shared" si="88"/>
        <v>0.77551976705945913</v>
      </c>
      <c r="AJ101" s="112">
        <f t="shared" si="89"/>
        <v>0.10894237126274388</v>
      </c>
      <c r="AK101" s="112">
        <f t="shared" si="90"/>
        <v>0.15002874730850918</v>
      </c>
      <c r="AL101" s="112">
        <f t="shared" si="91"/>
        <v>2.552433627205291</v>
      </c>
      <c r="AM101" s="112">
        <f t="shared" si="92"/>
        <v>3.2959032306236913</v>
      </c>
      <c r="AN101" s="112">
        <f t="shared" ref="AN101:AT110" si="105">$AU101+$AB$7*SIN(AO101)</f>
        <v>2.3802527379810248</v>
      </c>
      <c r="AO101" s="112">
        <f t="shared" si="105"/>
        <v>2.3802413479730515</v>
      </c>
      <c r="AP101" s="112">
        <f t="shared" si="105"/>
        <v>2.3802996209204741</v>
      </c>
      <c r="AQ101" s="112">
        <f t="shared" si="105"/>
        <v>2.3800014539092218</v>
      </c>
      <c r="AR101" s="112">
        <f t="shared" si="105"/>
        <v>2.3815262034508491</v>
      </c>
      <c r="AS101" s="112">
        <f t="shared" si="105"/>
        <v>2.3737055297368199</v>
      </c>
      <c r="AT101" s="112">
        <f t="shared" si="105"/>
        <v>2.4132263305782273</v>
      </c>
      <c r="AU101" s="112">
        <f t="shared" si="93"/>
        <v>2.1939796594675758</v>
      </c>
      <c r="AV101" s="112"/>
      <c r="AW101" s="112">
        <v>24750</v>
      </c>
      <c r="AX101" s="112">
        <f t="shared" si="97"/>
        <v>-9.6361422077520076E-2</v>
      </c>
      <c r="AY101" s="112">
        <f t="shared" si="98"/>
        <v>-8.7596437499999999E-2</v>
      </c>
      <c r="AZ101" s="112">
        <f t="shared" si="99"/>
        <v>-8.7649845775200769E-3</v>
      </c>
      <c r="BA101" s="112">
        <f t="shared" si="100"/>
        <v>0.88457204372257425</v>
      </c>
      <c r="BB101" s="112">
        <f t="shared" si="101"/>
        <v>-0.99926808500367725</v>
      </c>
      <c r="BC101" s="112">
        <f t="shared" si="102"/>
        <v>-2.0125339615514046</v>
      </c>
      <c r="BD101" s="112">
        <f t="shared" si="103"/>
        <v>-1.5790872667002145</v>
      </c>
      <c r="BE101" s="112">
        <f t="shared" si="95"/>
        <v>4.5333697335166434</v>
      </c>
      <c r="BF101" s="112">
        <f t="shared" si="95"/>
        <v>4.5333697344132062</v>
      </c>
      <c r="BG101" s="112">
        <f t="shared" si="95"/>
        <v>4.5333697157648869</v>
      </c>
      <c r="BH101" s="112">
        <f t="shared" si="95"/>
        <v>4.5333701036461713</v>
      </c>
      <c r="BI101" s="112">
        <f t="shared" si="95"/>
        <v>4.5333620359649629</v>
      </c>
      <c r="BJ101" s="112">
        <f t="shared" si="95"/>
        <v>4.5335299126727016</v>
      </c>
      <c r="BK101" s="112">
        <f t="shared" si="95"/>
        <v>4.5300681563983636</v>
      </c>
      <c r="BL101" s="112">
        <f t="shared" si="104"/>
        <v>4.7990548104795554</v>
      </c>
      <c r="BM101" s="112"/>
      <c r="BN101" s="112"/>
      <c r="BO101" s="112"/>
      <c r="BP101" s="112"/>
    </row>
    <row r="102" spans="1:68" s="158" customFormat="1" ht="12.95" customHeight="1" x14ac:dyDescent="0.2">
      <c r="A102" s="146" t="s">
        <v>53</v>
      </c>
      <c r="B102" s="184" t="s">
        <v>64</v>
      </c>
      <c r="C102" s="163">
        <v>47968.383000000002</v>
      </c>
      <c r="D102" s="163"/>
      <c r="E102" s="224">
        <f t="shared" si="74"/>
        <v>16527.493234990667</v>
      </c>
      <c r="F102" s="112">
        <f t="shared" si="75"/>
        <v>16527.5</v>
      </c>
      <c r="G102" s="200">
        <f t="shared" si="76"/>
        <v>-4.6232500026235357E-3</v>
      </c>
      <c r="I102" s="158">
        <f t="shared" si="96"/>
        <v>-4.6232500026235357E-3</v>
      </c>
      <c r="O102" s="218"/>
      <c r="P102" s="221">
        <f t="shared" si="77"/>
        <v>32949.883000000002</v>
      </c>
      <c r="R102" s="158">
        <f t="shared" si="78"/>
        <v>2.1374440586758523E-5</v>
      </c>
      <c r="S102" s="156">
        <v>0.1</v>
      </c>
      <c r="T102" s="158">
        <f t="shared" si="79"/>
        <v>2.1374440586758523E-6</v>
      </c>
      <c r="Y102" s="61"/>
      <c r="Z102" s="112">
        <f t="shared" si="80"/>
        <v>16527.5</v>
      </c>
      <c r="AA102" s="112">
        <f t="shared" si="81"/>
        <v>-3.6688174878975542E-2</v>
      </c>
      <c r="AB102" s="112">
        <f t="shared" si="82"/>
        <v>-6.9967057673979895E-3</v>
      </c>
      <c r="AC102" s="112">
        <f t="shared" si="83"/>
        <v>-32949.887623250004</v>
      </c>
      <c r="AD102" s="112">
        <f t="shared" si="84"/>
        <v>3.2064924876352006E-2</v>
      </c>
      <c r="AE102" s="112">
        <f t="shared" si="85"/>
        <v>1.0281594073260978E-4</v>
      </c>
      <c r="AF102" s="112">
        <f t="shared" si="86"/>
        <v>-32949.887623250004</v>
      </c>
      <c r="AG102" s="139"/>
      <c r="AH102" s="112">
        <f t="shared" si="87"/>
        <v>2.3734557647744538E-3</v>
      </c>
      <c r="AI102" s="112">
        <f t="shared" si="88"/>
        <v>0.77486757185833666</v>
      </c>
      <c r="AJ102" s="112">
        <f t="shared" si="89"/>
        <v>0.10460592828751698</v>
      </c>
      <c r="AK102" s="112">
        <f t="shared" si="90"/>
        <v>0.14904828009419888</v>
      </c>
      <c r="AL102" s="112">
        <f t="shared" si="91"/>
        <v>2.5567950064323628</v>
      </c>
      <c r="AM102" s="112">
        <f t="shared" si="92"/>
        <v>3.3219600241528351</v>
      </c>
      <c r="AN102" s="112">
        <f t="shared" si="105"/>
        <v>2.3856699664121188</v>
      </c>
      <c r="AO102" s="112">
        <f t="shared" si="105"/>
        <v>2.3856582591672804</v>
      </c>
      <c r="AP102" s="112">
        <f t="shared" si="105"/>
        <v>2.385717848374489</v>
      </c>
      <c r="AQ102" s="112">
        <f t="shared" si="105"/>
        <v>2.3854145078607392</v>
      </c>
      <c r="AR102" s="112">
        <f t="shared" si="105"/>
        <v>2.3869577694656345</v>
      </c>
      <c r="AS102" s="112">
        <f t="shared" si="105"/>
        <v>2.3790828032863116</v>
      </c>
      <c r="AT102" s="112">
        <f t="shared" si="105"/>
        <v>2.4186795462901358</v>
      </c>
      <c r="AU102" s="112">
        <f t="shared" si="93"/>
        <v>2.2004583736002634</v>
      </c>
      <c r="AV102" s="112"/>
      <c r="AW102" s="112">
        <v>25000</v>
      </c>
      <c r="AX102" s="112">
        <f t="shared" si="97"/>
        <v>-9.7896186149997191E-2</v>
      </c>
      <c r="AY102" s="112">
        <f t="shared" si="98"/>
        <v>-8.9374999999999996E-2</v>
      </c>
      <c r="AZ102" s="112">
        <f t="shared" si="99"/>
        <v>-8.5211861499971901E-3</v>
      </c>
      <c r="BA102" s="112">
        <f t="shared" si="100"/>
        <v>0.90208229269473406</v>
      </c>
      <c r="BB102" s="112">
        <f t="shared" si="101"/>
        <v>-0.99407828205398452</v>
      </c>
      <c r="BC102" s="112">
        <f t="shared" si="102"/>
        <v>-1.9419150001131804</v>
      </c>
      <c r="BD102" s="112">
        <f t="shared" si="103"/>
        <v>-1.4622015950127614</v>
      </c>
      <c r="BE102" s="112">
        <f t="shared" ref="BE102:BK111" si="106">$BL102+$AB$7*SIN(BF102)</f>
        <v>4.609491620698102</v>
      </c>
      <c r="BF102" s="112">
        <f t="shared" si="106"/>
        <v>4.609491620660255</v>
      </c>
      <c r="BG102" s="112">
        <f t="shared" si="106"/>
        <v>4.6094916220249447</v>
      </c>
      <c r="BH102" s="112">
        <f t="shared" si="106"/>
        <v>4.6094915728173147</v>
      </c>
      <c r="BI102" s="112">
        <f t="shared" si="106"/>
        <v>4.6094933471482564</v>
      </c>
      <c r="BJ102" s="112">
        <f t="shared" si="106"/>
        <v>4.6094293875013284</v>
      </c>
      <c r="BK102" s="112">
        <f t="shared" si="106"/>
        <v>4.6117605386042904</v>
      </c>
      <c r="BL102" s="112">
        <f t="shared" si="104"/>
        <v>4.8780635194147717</v>
      </c>
      <c r="BM102" s="112"/>
      <c r="BN102" s="112"/>
      <c r="BO102" s="112"/>
      <c r="BP102" s="112"/>
    </row>
    <row r="103" spans="1:68" s="158" customFormat="1" ht="12.95" customHeight="1" x14ac:dyDescent="0.2">
      <c r="A103" s="146" t="s">
        <v>44</v>
      </c>
      <c r="B103" s="184"/>
      <c r="C103" s="163">
        <v>47977.578999999998</v>
      </c>
      <c r="D103" s="163"/>
      <c r="E103" s="224">
        <f t="shared" si="74"/>
        <v>16540.949359114773</v>
      </c>
      <c r="F103" s="112">
        <f t="shared" si="75"/>
        <v>16541</v>
      </c>
      <c r="G103" s="200">
        <f t="shared" si="76"/>
        <v>-3.4608300004038028E-2</v>
      </c>
      <c r="I103" s="158">
        <f t="shared" si="96"/>
        <v>-3.4608300004038028E-2</v>
      </c>
      <c r="O103" s="218"/>
      <c r="P103" s="221">
        <f t="shared" si="77"/>
        <v>32959.078999999998</v>
      </c>
      <c r="R103" s="158">
        <f t="shared" si="78"/>
        <v>1.1977344291694985E-3</v>
      </c>
      <c r="S103" s="156">
        <v>0.1</v>
      </c>
      <c r="T103" s="158">
        <f t="shared" si="79"/>
        <v>1.1977344291694985E-4</v>
      </c>
      <c r="Y103" s="61"/>
      <c r="Z103" s="112">
        <f t="shared" si="80"/>
        <v>16541</v>
      </c>
      <c r="AA103" s="112">
        <f t="shared" si="81"/>
        <v>-3.6783802918412919E-2</v>
      </c>
      <c r="AB103" s="112">
        <f t="shared" si="82"/>
        <v>-3.6949966468625105E-2</v>
      </c>
      <c r="AC103" s="112">
        <f t="shared" si="83"/>
        <v>-32959.113608300002</v>
      </c>
      <c r="AD103" s="112">
        <f t="shared" si="84"/>
        <v>2.1755029143748911E-3</v>
      </c>
      <c r="AE103" s="112">
        <f t="shared" si="85"/>
        <v>4.7328129304536448E-7</v>
      </c>
      <c r="AF103" s="112">
        <f t="shared" si="86"/>
        <v>-32959.113608300002</v>
      </c>
      <c r="AG103" s="139"/>
      <c r="AH103" s="112">
        <f t="shared" si="87"/>
        <v>2.341666464587075E-3</v>
      </c>
      <c r="AI103" s="112">
        <f t="shared" si="88"/>
        <v>0.77444100791174431</v>
      </c>
      <c r="AJ103" s="112">
        <f t="shared" si="89"/>
        <v>0.10175310268254825</v>
      </c>
      <c r="AK103" s="112">
        <f t="shared" si="90"/>
        <v>0.14840195783118962</v>
      </c>
      <c r="AL103" s="112">
        <f t="shared" si="91"/>
        <v>2.5596631409959851</v>
      </c>
      <c r="AM103" s="112">
        <f t="shared" si="92"/>
        <v>3.3393022526829781</v>
      </c>
      <c r="AN103" s="112">
        <f t="shared" si="105"/>
        <v>2.3892349290367267</v>
      </c>
      <c r="AO103" s="112">
        <f t="shared" si="105"/>
        <v>2.3892230109743915</v>
      </c>
      <c r="AP103" s="112">
        <f t="shared" si="105"/>
        <v>2.3892834704199042</v>
      </c>
      <c r="AQ103" s="112">
        <f t="shared" si="105"/>
        <v>2.3889767287832728</v>
      </c>
      <c r="AR103" s="112">
        <f t="shared" si="105"/>
        <v>2.3905320771114353</v>
      </c>
      <c r="AS103" s="112">
        <f t="shared" si="105"/>
        <v>2.382622048291966</v>
      </c>
      <c r="AT103" s="112">
        <f t="shared" si="105"/>
        <v>2.4222656836035776</v>
      </c>
      <c r="AU103" s="112">
        <f t="shared" si="93"/>
        <v>2.2047248438827651</v>
      </c>
      <c r="AV103" s="112"/>
      <c r="AW103" s="112">
        <v>25250</v>
      </c>
      <c r="AX103" s="112">
        <f t="shared" si="97"/>
        <v>-9.9393024577568323E-2</v>
      </c>
      <c r="AY103" s="112">
        <f t="shared" si="98"/>
        <v>-9.1171437499999994E-2</v>
      </c>
      <c r="AZ103" s="112">
        <f t="shared" si="99"/>
        <v>-8.221587077568324E-3</v>
      </c>
      <c r="BA103" s="112">
        <f t="shared" si="100"/>
        <v>0.92082769223889915</v>
      </c>
      <c r="BB103" s="112">
        <f t="shared" si="101"/>
        <v>-0.98341198927475804</v>
      </c>
      <c r="BC103" s="112">
        <f t="shared" si="102"/>
        <v>-1.868400740087742</v>
      </c>
      <c r="BD103" s="112">
        <f t="shared" si="103"/>
        <v>-1.3526928595534913</v>
      </c>
      <c r="BE103" s="112">
        <f t="shared" si="106"/>
        <v>4.687158163993927</v>
      </c>
      <c r="BF103" s="112">
        <f t="shared" si="106"/>
        <v>4.6871581639938285</v>
      </c>
      <c r="BG103" s="112">
        <f t="shared" si="106"/>
        <v>4.687158164008367</v>
      </c>
      <c r="BH103" s="112">
        <f t="shared" si="106"/>
        <v>4.6871581618739038</v>
      </c>
      <c r="BI103" s="112">
        <f t="shared" si="106"/>
        <v>4.6871584752330264</v>
      </c>
      <c r="BJ103" s="112">
        <f t="shared" si="106"/>
        <v>4.6871125127590316</v>
      </c>
      <c r="BK103" s="112">
        <f t="shared" si="106"/>
        <v>4.6951144195915013</v>
      </c>
      <c r="BL103" s="112">
        <f t="shared" si="104"/>
        <v>4.9570722283499897</v>
      </c>
      <c r="BM103" s="112"/>
      <c r="BN103" s="112"/>
      <c r="BO103" s="112"/>
      <c r="BP103" s="112"/>
    </row>
    <row r="104" spans="1:68" s="158" customFormat="1" ht="12.95" customHeight="1" x14ac:dyDescent="0.2">
      <c r="A104" s="146" t="s">
        <v>53</v>
      </c>
      <c r="B104" s="184" t="s">
        <v>64</v>
      </c>
      <c r="C104" s="163">
        <v>47983.394</v>
      </c>
      <c r="D104" s="163"/>
      <c r="E104" s="224">
        <f t="shared" si="74"/>
        <v>16549.458206633448</v>
      </c>
      <c r="F104" s="112">
        <f t="shared" si="75"/>
        <v>16549.5</v>
      </c>
      <c r="G104" s="200">
        <f t="shared" si="76"/>
        <v>-2.8561849998368416E-2</v>
      </c>
      <c r="I104" s="158">
        <f t="shared" si="96"/>
        <v>-2.8561849998368416E-2</v>
      </c>
      <c r="O104" s="218"/>
      <c r="P104" s="221">
        <f t="shared" si="77"/>
        <v>32964.894</v>
      </c>
      <c r="R104" s="158">
        <f t="shared" si="78"/>
        <v>8.1577927532929786E-4</v>
      </c>
      <c r="S104" s="156">
        <v>0.1</v>
      </c>
      <c r="T104" s="158">
        <f t="shared" si="79"/>
        <v>8.1577927532929797E-5</v>
      </c>
      <c r="Y104" s="61"/>
      <c r="Z104" s="112">
        <f t="shared" si="80"/>
        <v>16549.5</v>
      </c>
      <c r="AA104" s="112">
        <f t="shared" si="81"/>
        <v>-3.6844046230407476E-2</v>
      </c>
      <c r="AB104" s="112">
        <f t="shared" si="82"/>
        <v>-3.0883494653710934E-2</v>
      </c>
      <c r="AC104" s="112">
        <f t="shared" si="83"/>
        <v>-32964.922561849999</v>
      </c>
      <c r="AD104" s="112">
        <f t="shared" si="84"/>
        <v>8.2821962320390602E-3</v>
      </c>
      <c r="AE104" s="112">
        <f t="shared" si="85"/>
        <v>6.859477442600201E-6</v>
      </c>
      <c r="AF104" s="112">
        <f t="shared" si="86"/>
        <v>-32964.922561849999</v>
      </c>
      <c r="AG104" s="139"/>
      <c r="AH104" s="112">
        <f t="shared" si="87"/>
        <v>2.321644655342518E-3</v>
      </c>
      <c r="AI104" s="112">
        <f t="shared" si="88"/>
        <v>0.77417362157328518</v>
      </c>
      <c r="AJ104" s="112">
        <f t="shared" si="89"/>
        <v>9.9958056805016723E-2</v>
      </c>
      <c r="AK104" s="112">
        <f t="shared" si="90"/>
        <v>0.14799475263222742</v>
      </c>
      <c r="AL104" s="112">
        <f t="shared" si="91"/>
        <v>2.5614673868359996</v>
      </c>
      <c r="AM104" s="112">
        <f t="shared" si="92"/>
        <v>3.3502970180224034</v>
      </c>
      <c r="AN104" s="112">
        <f t="shared" si="105"/>
        <v>2.3914785303205228</v>
      </c>
      <c r="AO104" s="112">
        <f t="shared" si="105"/>
        <v>2.3914664787664819</v>
      </c>
      <c r="AP104" s="112">
        <f t="shared" si="105"/>
        <v>2.3915274874355874</v>
      </c>
      <c r="AQ104" s="112">
        <f t="shared" si="105"/>
        <v>2.3912186071359831</v>
      </c>
      <c r="AR104" s="112">
        <f t="shared" si="105"/>
        <v>2.3927815218353934</v>
      </c>
      <c r="AS104" s="112">
        <f t="shared" si="105"/>
        <v>2.3848497010868717</v>
      </c>
      <c r="AT104" s="112">
        <f t="shared" si="105"/>
        <v>2.4245215896020378</v>
      </c>
      <c r="AU104" s="112">
        <f t="shared" si="93"/>
        <v>2.2074111399865624</v>
      </c>
      <c r="AV104" s="112"/>
      <c r="AW104" s="112">
        <v>25500</v>
      </c>
      <c r="AX104" s="112">
        <f t="shared" si="97"/>
        <v>-0.10085022364938923</v>
      </c>
      <c r="AY104" s="112">
        <f t="shared" si="98"/>
        <v>-9.2985749999999992E-2</v>
      </c>
      <c r="AZ104" s="112">
        <f t="shared" si="99"/>
        <v>-7.8644736493892371E-3</v>
      </c>
      <c r="BA104" s="112">
        <f t="shared" si="100"/>
        <v>0.94083268881429816</v>
      </c>
      <c r="BB104" s="112">
        <f t="shared" si="101"/>
        <v>-0.96662892771353048</v>
      </c>
      <c r="BC104" s="112">
        <f t="shared" si="102"/>
        <v>-1.7917274299811421</v>
      </c>
      <c r="BD104" s="112">
        <f t="shared" si="103"/>
        <v>-1.2495089643390054</v>
      </c>
      <c r="BE104" s="112">
        <f t="shared" si="106"/>
        <v>4.7664757673902729</v>
      </c>
      <c r="BF104" s="112">
        <f t="shared" si="106"/>
        <v>4.7664757674003102</v>
      </c>
      <c r="BG104" s="112">
        <f t="shared" si="106"/>
        <v>4.766475768087953</v>
      </c>
      <c r="BH104" s="112">
        <f t="shared" si="106"/>
        <v>4.7664758151986621</v>
      </c>
      <c r="BI104" s="112">
        <f t="shared" si="106"/>
        <v>4.76647904267546</v>
      </c>
      <c r="BJ104" s="112">
        <f t="shared" si="106"/>
        <v>4.7666996955662855</v>
      </c>
      <c r="BK104" s="112">
        <f t="shared" si="106"/>
        <v>4.7801026892688965</v>
      </c>
      <c r="BL104" s="112">
        <f t="shared" si="104"/>
        <v>5.036080937285206</v>
      </c>
      <c r="BM104" s="112"/>
      <c r="BN104" s="112"/>
      <c r="BO104" s="112"/>
      <c r="BP104" s="112"/>
    </row>
    <row r="105" spans="1:68" s="158" customFormat="1" ht="12.95" customHeight="1" x14ac:dyDescent="0.2">
      <c r="A105" s="146" t="s">
        <v>44</v>
      </c>
      <c r="B105" s="184"/>
      <c r="C105" s="163">
        <v>48007.658000000003</v>
      </c>
      <c r="D105" s="163"/>
      <c r="E105" s="224">
        <f t="shared" si="74"/>
        <v>16584.962708128391</v>
      </c>
      <c r="F105" s="112">
        <f t="shared" si="75"/>
        <v>16585</v>
      </c>
      <c r="G105" s="200">
        <f t="shared" si="76"/>
        <v>-2.5485499994829297E-2</v>
      </c>
      <c r="I105" s="158">
        <f t="shared" si="96"/>
        <v>-2.5485499994829297E-2</v>
      </c>
      <c r="O105" s="218"/>
      <c r="P105" s="221">
        <f t="shared" si="77"/>
        <v>32989.158000000003</v>
      </c>
      <c r="R105" s="158">
        <f t="shared" si="78"/>
        <v>6.4951070998644405E-4</v>
      </c>
      <c r="S105" s="156">
        <v>0.1</v>
      </c>
      <c r="T105" s="158">
        <f t="shared" si="79"/>
        <v>6.4951070998644405E-5</v>
      </c>
      <c r="Y105" s="61"/>
      <c r="Z105" s="112">
        <f t="shared" si="80"/>
        <v>16585</v>
      </c>
      <c r="AA105" s="112">
        <f t="shared" si="81"/>
        <v>-3.709592466951455E-2</v>
      </c>
      <c r="AB105" s="112">
        <f t="shared" si="82"/>
        <v>-2.7723473500314746E-2</v>
      </c>
      <c r="AC105" s="112">
        <f t="shared" si="83"/>
        <v>-32989.183485499998</v>
      </c>
      <c r="AD105" s="112">
        <f t="shared" si="84"/>
        <v>1.1610424674685253E-2</v>
      </c>
      <c r="AE105" s="112">
        <f t="shared" si="85"/>
        <v>1.3480196112654016E-5</v>
      </c>
      <c r="AF105" s="112">
        <f t="shared" si="86"/>
        <v>-32989.183485499998</v>
      </c>
      <c r="AG105" s="139"/>
      <c r="AH105" s="112">
        <f t="shared" si="87"/>
        <v>2.2379735054854476E-3</v>
      </c>
      <c r="AI105" s="112">
        <f t="shared" si="88"/>
        <v>0.7730668055825386</v>
      </c>
      <c r="AJ105" s="112">
        <f t="shared" si="89"/>
        <v>9.2470981802358729E-2</v>
      </c>
      <c r="AK105" s="112">
        <f t="shared" si="90"/>
        <v>0.14629191799783975</v>
      </c>
      <c r="AL105" s="112">
        <f t="shared" si="91"/>
        <v>2.5689893773475174</v>
      </c>
      <c r="AM105" s="112">
        <f t="shared" si="92"/>
        <v>3.3968602040257574</v>
      </c>
      <c r="AN105" s="112">
        <f t="shared" si="105"/>
        <v>2.4008405367785786</v>
      </c>
      <c r="AO105" s="112">
        <f t="shared" si="105"/>
        <v>2.4008279216484896</v>
      </c>
      <c r="AP105" s="112">
        <f t="shared" si="105"/>
        <v>2.4008912337712571</v>
      </c>
      <c r="AQ105" s="112">
        <f t="shared" si="105"/>
        <v>2.4005734493853099</v>
      </c>
      <c r="AR105" s="112">
        <f t="shared" si="105"/>
        <v>2.4021675837912531</v>
      </c>
      <c r="AS105" s="112">
        <f t="shared" si="105"/>
        <v>2.3941471604049749</v>
      </c>
      <c r="AT105" s="112">
        <f t="shared" si="105"/>
        <v>2.4339264147691981</v>
      </c>
      <c r="AU105" s="112">
        <f t="shared" si="93"/>
        <v>2.2186303766553634</v>
      </c>
      <c r="AV105" s="112"/>
      <c r="AW105" s="112">
        <v>25750</v>
      </c>
      <c r="AX105" s="112">
        <f t="shared" si="97"/>
        <v>-0.1022662890511345</v>
      </c>
      <c r="AY105" s="112">
        <f t="shared" si="98"/>
        <v>-9.4817937500000005E-2</v>
      </c>
      <c r="AZ105" s="112">
        <f t="shared" si="99"/>
        <v>-7.4483515511344902E-3</v>
      </c>
      <c r="BA105" s="112">
        <f t="shared" si="100"/>
        <v>0.96210429625702609</v>
      </c>
      <c r="BB105" s="112">
        <f t="shared" si="101"/>
        <v>-0.94302761088868847</v>
      </c>
      <c r="BC105" s="112">
        <f t="shared" si="102"/>
        <v>-1.711615734483338</v>
      </c>
      <c r="BD105" s="112">
        <f t="shared" si="103"/>
        <v>-1.1517553143415722</v>
      </c>
      <c r="BE105" s="112">
        <f t="shared" si="106"/>
        <v>4.8475522225246284</v>
      </c>
      <c r="BF105" s="112">
        <f t="shared" si="106"/>
        <v>4.8475522237864075</v>
      </c>
      <c r="BG105" s="112">
        <f t="shared" si="106"/>
        <v>4.8475522584668074</v>
      </c>
      <c r="BH105" s="112">
        <f t="shared" si="106"/>
        <v>4.8475532116651125</v>
      </c>
      <c r="BI105" s="112">
        <f t="shared" si="106"/>
        <v>4.8475794079122645</v>
      </c>
      <c r="BJ105" s="112">
        <f t="shared" si="106"/>
        <v>4.8482973814258621</v>
      </c>
      <c r="BK105" s="112">
        <f t="shared" si="106"/>
        <v>4.8666880403827051</v>
      </c>
      <c r="BL105" s="112">
        <f t="shared" si="104"/>
        <v>5.1150896462204241</v>
      </c>
      <c r="BM105" s="112"/>
      <c r="BN105" s="112"/>
      <c r="BO105" s="112"/>
      <c r="BP105" s="112"/>
    </row>
    <row r="106" spans="1:68" s="158" customFormat="1" ht="12.95" customHeight="1" x14ac:dyDescent="0.2">
      <c r="A106" s="147" t="s">
        <v>370</v>
      </c>
      <c r="B106" s="148" t="s">
        <v>81</v>
      </c>
      <c r="C106" s="149">
        <v>48654.851999999999</v>
      </c>
      <c r="D106" s="149" t="s">
        <v>125</v>
      </c>
      <c r="E106" s="224">
        <f t="shared" si="74"/>
        <v>17531.974756451615</v>
      </c>
      <c r="F106" s="112">
        <f t="shared" si="75"/>
        <v>17532</v>
      </c>
      <c r="G106" s="200">
        <f t="shared" si="76"/>
        <v>-1.7251600002055056E-2</v>
      </c>
      <c r="I106" s="158">
        <f t="shared" si="96"/>
        <v>-1.7251600002055056E-2</v>
      </c>
      <c r="O106" s="218"/>
      <c r="P106" s="221">
        <f t="shared" si="77"/>
        <v>33636.351999999999</v>
      </c>
      <c r="R106" s="158">
        <f t="shared" si="78"/>
        <v>2.9761770263090601E-4</v>
      </c>
      <c r="S106" s="156">
        <v>0.1</v>
      </c>
      <c r="T106" s="158">
        <f t="shared" si="79"/>
        <v>2.9761770263090603E-5</v>
      </c>
      <c r="Y106" s="61"/>
      <c r="Z106" s="112">
        <f t="shared" si="80"/>
        <v>17532</v>
      </c>
      <c r="AA106" s="112">
        <f t="shared" si="81"/>
        <v>-4.395715372304386E-2</v>
      </c>
      <c r="AB106" s="112">
        <f t="shared" si="82"/>
        <v>-1.7248502711011193E-2</v>
      </c>
      <c r="AC106" s="112">
        <f t="shared" si="83"/>
        <v>-33636.369251600001</v>
      </c>
      <c r="AD106" s="112">
        <f t="shared" si="84"/>
        <v>2.6705553720988803E-2</v>
      </c>
      <c r="AE106" s="112">
        <f t="shared" si="85"/>
        <v>7.1318659954461899E-5</v>
      </c>
      <c r="AF106" s="112">
        <f t="shared" si="86"/>
        <v>-33636.369251600001</v>
      </c>
      <c r="AG106" s="139"/>
      <c r="AH106" s="112">
        <f t="shared" si="87"/>
        <v>-3.0972910438637481E-6</v>
      </c>
      <c r="AI106" s="112">
        <f t="shared" si="88"/>
        <v>0.74914216208644491</v>
      </c>
      <c r="AJ106" s="112">
        <f t="shared" si="89"/>
        <v>-0.10101129413013689</v>
      </c>
      <c r="AK106" s="112">
        <f t="shared" si="90"/>
        <v>9.9851615697176058E-2</v>
      </c>
      <c r="AL106" s="112">
        <f t="shared" si="91"/>
        <v>2.7627765156873592</v>
      </c>
      <c r="AM106" s="112">
        <f t="shared" si="92"/>
        <v>5.2163185770892415</v>
      </c>
      <c r="AN106" s="112">
        <f t="shared" si="105"/>
        <v>2.6462596017309377</v>
      </c>
      <c r="AO106" s="112">
        <f t="shared" si="105"/>
        <v>2.6462319583952052</v>
      </c>
      <c r="AP106" s="112">
        <f t="shared" si="105"/>
        <v>2.6463483255464397</v>
      </c>
      <c r="AQ106" s="112">
        <f t="shared" si="105"/>
        <v>2.6458584179320295</v>
      </c>
      <c r="AR106" s="112">
        <f t="shared" si="105"/>
        <v>2.6479200623585402</v>
      </c>
      <c r="AS106" s="112">
        <f t="shared" si="105"/>
        <v>2.6392285705164209</v>
      </c>
      <c r="AT106" s="112">
        <f t="shared" si="105"/>
        <v>2.6756018704976525</v>
      </c>
      <c r="AU106" s="112">
        <f t="shared" si="93"/>
        <v>2.517915366101966</v>
      </c>
      <c r="AV106" s="112"/>
      <c r="AW106" s="112">
        <v>26000</v>
      </c>
      <c r="AX106" s="112">
        <f t="shared" si="97"/>
        <v>-0.10364003806271413</v>
      </c>
      <c r="AY106" s="112">
        <f t="shared" si="98"/>
        <v>-9.6668000000000004E-2</v>
      </c>
      <c r="AZ106" s="112">
        <f t="shared" si="99"/>
        <v>-6.9720380627141289E-3</v>
      </c>
      <c r="BA106" s="112">
        <f t="shared" si="100"/>
        <v>0.98462454374912434</v>
      </c>
      <c r="BB106" s="112">
        <f t="shared" si="101"/>
        <v>-0.91185209268623169</v>
      </c>
      <c r="BC106" s="112">
        <f t="shared" si="102"/>
        <v>-1.6277732841361434</v>
      </c>
      <c r="BD106" s="112">
        <f t="shared" si="103"/>
        <v>-1.0586640790241308</v>
      </c>
      <c r="BE106" s="112">
        <f t="shared" si="106"/>
        <v>4.930494915411157</v>
      </c>
      <c r="BF106" s="112">
        <f t="shared" si="106"/>
        <v>4.930494931915602</v>
      </c>
      <c r="BG106" s="112">
        <f t="shared" si="106"/>
        <v>4.930495214415358</v>
      </c>
      <c r="BH106" s="112">
        <f t="shared" si="106"/>
        <v>4.9305000497911147</v>
      </c>
      <c r="BI106" s="112">
        <f t="shared" si="106"/>
        <v>4.9305827976144849</v>
      </c>
      <c r="BJ106" s="112">
        <f t="shared" si="106"/>
        <v>4.9319941063855648</v>
      </c>
      <c r="BK106" s="112">
        <f t="shared" si="106"/>
        <v>4.9548232012812612</v>
      </c>
      <c r="BL106" s="112">
        <f t="shared" si="104"/>
        <v>5.1940983551556403</v>
      </c>
      <c r="BM106" s="112"/>
      <c r="BN106" s="112"/>
      <c r="BO106" s="112"/>
      <c r="BP106" s="112"/>
    </row>
    <row r="107" spans="1:68" s="158" customFormat="1" ht="12.95" customHeight="1" x14ac:dyDescent="0.2">
      <c r="A107" s="146" t="s">
        <v>53</v>
      </c>
      <c r="B107" s="184"/>
      <c r="C107" s="163">
        <v>48677.387000000002</v>
      </c>
      <c r="D107" s="163">
        <v>5.0000000000000001E-3</v>
      </c>
      <c r="E107" s="224">
        <f t="shared" si="74"/>
        <v>17564.949284195951</v>
      </c>
      <c r="F107" s="112">
        <f t="shared" si="75"/>
        <v>17565</v>
      </c>
      <c r="G107" s="200">
        <f t="shared" si="76"/>
        <v>-3.4659500000998378E-2</v>
      </c>
      <c r="I107" s="158">
        <f t="shared" si="96"/>
        <v>-3.4659500000998378E-2</v>
      </c>
      <c r="O107" s="218"/>
      <c r="P107" s="221">
        <f t="shared" si="77"/>
        <v>33658.887000000002</v>
      </c>
      <c r="R107" s="158">
        <f t="shared" si="78"/>
        <v>1.2012809403192065E-3</v>
      </c>
      <c r="S107" s="156">
        <v>0.1</v>
      </c>
      <c r="T107" s="158">
        <f t="shared" si="79"/>
        <v>1.2012809403192065E-4</v>
      </c>
      <c r="Y107" s="61"/>
      <c r="Z107" s="112">
        <f t="shared" si="80"/>
        <v>17565</v>
      </c>
      <c r="AA107" s="112">
        <f t="shared" si="81"/>
        <v>-4.4200471769606363E-2</v>
      </c>
      <c r="AB107" s="112">
        <f t="shared" si="82"/>
        <v>-3.4578707406392017E-2</v>
      </c>
      <c r="AC107" s="112">
        <f t="shared" si="83"/>
        <v>-33658.921659500003</v>
      </c>
      <c r="AD107" s="112">
        <f t="shared" si="84"/>
        <v>9.5409717686079851E-3</v>
      </c>
      <c r="AE107" s="112">
        <f t="shared" si="85"/>
        <v>9.1030142289374582E-6</v>
      </c>
      <c r="AF107" s="112">
        <f t="shared" si="86"/>
        <v>-33658.921659500003</v>
      </c>
      <c r="AG107" s="139"/>
      <c r="AH107" s="112">
        <f t="shared" si="87"/>
        <v>-8.0792594606363626E-5</v>
      </c>
      <c r="AI107" s="112">
        <f t="shared" si="88"/>
        <v>0.74849341052693763</v>
      </c>
      <c r="AJ107" s="112">
        <f t="shared" si="89"/>
        <v>-0.10752668630095893</v>
      </c>
      <c r="AK107" s="112">
        <f t="shared" si="90"/>
        <v>9.8206086632288053E-2</v>
      </c>
      <c r="AL107" s="112">
        <f t="shared" si="91"/>
        <v>2.7693276291423246</v>
      </c>
      <c r="AM107" s="112">
        <f t="shared" si="92"/>
        <v>5.3103285891610117</v>
      </c>
      <c r="AN107" s="112">
        <f t="shared" si="105"/>
        <v>2.6546833001112606</v>
      </c>
      <c r="AO107" s="112">
        <f t="shared" si="105"/>
        <v>2.6546552862317205</v>
      </c>
      <c r="AP107" s="112">
        <f t="shared" si="105"/>
        <v>2.6547726831524945</v>
      </c>
      <c r="AQ107" s="112">
        <f t="shared" si="105"/>
        <v>2.6542806626122872</v>
      </c>
      <c r="AR107" s="112">
        <f t="shared" si="105"/>
        <v>2.6563419072246415</v>
      </c>
      <c r="AS107" s="112">
        <f t="shared" si="105"/>
        <v>2.6476915012412827</v>
      </c>
      <c r="AT107" s="112">
        <f t="shared" si="105"/>
        <v>2.6837367417534073</v>
      </c>
      <c r="AU107" s="112">
        <f t="shared" si="93"/>
        <v>2.5283445156814146</v>
      </c>
      <c r="AV107" s="112"/>
      <c r="AW107" s="112">
        <v>26250</v>
      </c>
      <c r="AX107" s="112">
        <f t="shared" si="97"/>
        <v>-0.10497071535950543</v>
      </c>
      <c r="AY107" s="112">
        <f t="shared" si="98"/>
        <v>-9.8535937500000004E-2</v>
      </c>
      <c r="AZ107" s="112">
        <f t="shared" si="99"/>
        <v>-6.4347778595054339E-3</v>
      </c>
      <c r="BA107" s="112">
        <f t="shared" si="100"/>
        <v>1.0083409175682185</v>
      </c>
      <c r="BB107" s="112">
        <f t="shared" si="101"/>
        <v>-0.87230616235034131</v>
      </c>
      <c r="BC107" s="112">
        <f t="shared" si="102"/>
        <v>-1.5398991238035251</v>
      </c>
      <c r="BD107" s="112">
        <f t="shared" si="103"/>
        <v>-0.96957046989113282</v>
      </c>
      <c r="BE107" s="112">
        <f t="shared" si="106"/>
        <v>5.0154083086521544</v>
      </c>
      <c r="BF107" s="112">
        <f t="shared" si="106"/>
        <v>5.0154084039099081</v>
      </c>
      <c r="BG107" s="112">
        <f t="shared" si="106"/>
        <v>5.0154095862215131</v>
      </c>
      <c r="BH107" s="112">
        <f t="shared" si="106"/>
        <v>5.0154242603580945</v>
      </c>
      <c r="BI107" s="112">
        <f t="shared" si="106"/>
        <v>5.0156063295829627</v>
      </c>
      <c r="BJ107" s="112">
        <f t="shared" si="106"/>
        <v>5.017856603998494</v>
      </c>
      <c r="BK107" s="112">
        <f t="shared" si="106"/>
        <v>5.0444512308489688</v>
      </c>
      <c r="BL107" s="112">
        <f t="shared" si="104"/>
        <v>5.2731070640908584</v>
      </c>
      <c r="BM107" s="112"/>
      <c r="BN107" s="112"/>
      <c r="BO107" s="112"/>
      <c r="BP107" s="112"/>
    </row>
    <row r="108" spans="1:68" s="158" customFormat="1" ht="12.95" customHeight="1" x14ac:dyDescent="0.2">
      <c r="A108" s="146" t="s">
        <v>53</v>
      </c>
      <c r="B108" s="184"/>
      <c r="C108" s="163">
        <v>48688.33</v>
      </c>
      <c r="D108" s="163">
        <v>5.0000000000000001E-3</v>
      </c>
      <c r="E108" s="224">
        <f t="shared" si="74"/>
        <v>17580.961720721629</v>
      </c>
      <c r="F108" s="112">
        <f t="shared" si="75"/>
        <v>17581</v>
      </c>
      <c r="G108" s="200">
        <f t="shared" si="76"/>
        <v>-2.6160299996263348E-2</v>
      </c>
      <c r="I108" s="158">
        <f t="shared" si="96"/>
        <v>-2.6160299996263348E-2</v>
      </c>
      <c r="O108" s="218"/>
      <c r="P108" s="221">
        <f t="shared" si="77"/>
        <v>33669.83</v>
      </c>
      <c r="R108" s="158">
        <f t="shared" si="78"/>
        <v>6.8436129589449606E-4</v>
      </c>
      <c r="S108" s="156">
        <v>0.1</v>
      </c>
      <c r="T108" s="158">
        <f t="shared" si="79"/>
        <v>6.8436129589449611E-5</v>
      </c>
      <c r="Y108" s="61"/>
      <c r="Z108" s="112">
        <f t="shared" si="80"/>
        <v>17581</v>
      </c>
      <c r="AA108" s="112">
        <f t="shared" si="81"/>
        <v>-4.4318530449661428E-2</v>
      </c>
      <c r="AB108" s="112">
        <f t="shared" si="82"/>
        <v>-2.6041862769601916E-2</v>
      </c>
      <c r="AC108" s="112">
        <f t="shared" si="83"/>
        <v>-33669.856160299998</v>
      </c>
      <c r="AD108" s="112">
        <f t="shared" si="84"/>
        <v>1.815823045339808E-2</v>
      </c>
      <c r="AE108" s="112">
        <f t="shared" si="85"/>
        <v>3.2972133319871346E-5</v>
      </c>
      <c r="AF108" s="112">
        <f t="shared" si="86"/>
        <v>-33669.856160299998</v>
      </c>
      <c r="AG108" s="139"/>
      <c r="AH108" s="112">
        <f t="shared" si="87"/>
        <v>-1.1843722666143275E-4</v>
      </c>
      <c r="AI108" s="112">
        <f t="shared" si="88"/>
        <v>0.74818314362739335</v>
      </c>
      <c r="AJ108" s="112">
        <f t="shared" si="89"/>
        <v>-0.11067998402499946</v>
      </c>
      <c r="AK108" s="112">
        <f t="shared" si="90"/>
        <v>9.7407755577356231E-2</v>
      </c>
      <c r="AL108" s="112">
        <f t="shared" si="91"/>
        <v>2.7724998651748338</v>
      </c>
      <c r="AM108" s="112">
        <f t="shared" si="92"/>
        <v>5.3570360314708854</v>
      </c>
      <c r="AN108" s="112">
        <f t="shared" si="105"/>
        <v>2.6587649049241495</v>
      </c>
      <c r="AO108" s="112">
        <f t="shared" si="105"/>
        <v>2.6587367189438464</v>
      </c>
      <c r="AP108" s="112">
        <f t="shared" si="105"/>
        <v>2.6588545833861033</v>
      </c>
      <c r="AQ108" s="112">
        <f t="shared" si="105"/>
        <v>2.6583616648271331</v>
      </c>
      <c r="AR108" s="112">
        <f t="shared" si="105"/>
        <v>2.6604222437882119</v>
      </c>
      <c r="AS108" s="112">
        <f t="shared" si="105"/>
        <v>2.6517933694430118</v>
      </c>
      <c r="AT108" s="112">
        <f t="shared" si="105"/>
        <v>2.6876748223710649</v>
      </c>
      <c r="AU108" s="112">
        <f t="shared" si="93"/>
        <v>2.5334010730532683</v>
      </c>
      <c r="AV108" s="112"/>
      <c r="AW108" s="112">
        <v>26500</v>
      </c>
      <c r="AX108" s="112">
        <f t="shared" si="97"/>
        <v>-0.10625813562686197</v>
      </c>
      <c r="AY108" s="112">
        <f t="shared" si="98"/>
        <v>-0.10042175</v>
      </c>
      <c r="AZ108" s="112">
        <f t="shared" si="99"/>
        <v>-5.8363856268619698E-3</v>
      </c>
      <c r="BA108" s="112">
        <f t="shared" si="100"/>
        <v>1.0331546203627491</v>
      </c>
      <c r="BB108" s="112">
        <f t="shared" si="101"/>
        <v>-0.82357808473258587</v>
      </c>
      <c r="BC108" s="112">
        <f t="shared" si="102"/>
        <v>-1.4476907281078624</v>
      </c>
      <c r="BD108" s="112">
        <f t="shared" si="103"/>
        <v>-0.88389435980062225</v>
      </c>
      <c r="BE108" s="112">
        <f t="shared" si="106"/>
        <v>5.1023905213850513</v>
      </c>
      <c r="BF108" s="112">
        <f t="shared" si="106"/>
        <v>5.1023908753515741</v>
      </c>
      <c r="BG108" s="112">
        <f t="shared" si="106"/>
        <v>5.1023943235775713</v>
      </c>
      <c r="BH108" s="112">
        <f t="shared" si="106"/>
        <v>5.1024279135532575</v>
      </c>
      <c r="BI108" s="112">
        <f t="shared" si="106"/>
        <v>5.1027549778949925</v>
      </c>
      <c r="BJ108" s="112">
        <f t="shared" si="106"/>
        <v>5.1059261115089649</v>
      </c>
      <c r="BK108" s="112">
        <f t="shared" si="106"/>
        <v>5.1355058737692856</v>
      </c>
      <c r="BL108" s="112">
        <f t="shared" si="104"/>
        <v>5.3521157730260747</v>
      </c>
      <c r="BM108" s="112"/>
      <c r="BN108" s="112"/>
      <c r="BO108" s="112"/>
      <c r="BP108" s="112"/>
    </row>
    <row r="109" spans="1:68" s="158" customFormat="1" ht="12.95" customHeight="1" x14ac:dyDescent="0.2">
      <c r="A109" s="146" t="s">
        <v>53</v>
      </c>
      <c r="B109" s="146"/>
      <c r="C109" s="150">
        <v>49059.406000000003</v>
      </c>
      <c r="D109" s="150">
        <v>4.0000000000000001E-3</v>
      </c>
      <c r="E109" s="224">
        <f t="shared" si="74"/>
        <v>18123.941789825472</v>
      </c>
      <c r="F109" s="112">
        <f t="shared" si="75"/>
        <v>18124</v>
      </c>
      <c r="G109" s="200">
        <f t="shared" si="76"/>
        <v>-3.9781200001016259E-2</v>
      </c>
      <c r="I109" s="158">
        <f t="shared" si="96"/>
        <v>-3.9781200001016259E-2</v>
      </c>
      <c r="O109" s="218"/>
      <c r="P109" s="221">
        <f t="shared" si="77"/>
        <v>34040.906000000003</v>
      </c>
      <c r="R109" s="158">
        <f t="shared" si="78"/>
        <v>1.582543873520856E-3</v>
      </c>
      <c r="S109" s="156">
        <v>0.1</v>
      </c>
      <c r="T109" s="158">
        <f t="shared" si="79"/>
        <v>1.5825438735208561E-4</v>
      </c>
      <c r="Y109" s="61"/>
      <c r="Z109" s="112">
        <f t="shared" si="80"/>
        <v>18124</v>
      </c>
      <c r="AA109" s="112">
        <f t="shared" si="81"/>
        <v>-4.8355080712817092E-2</v>
      </c>
      <c r="AB109" s="112">
        <f t="shared" si="82"/>
        <v>-3.8398670056199166E-2</v>
      </c>
      <c r="AC109" s="112">
        <f t="shared" si="83"/>
        <v>-34040.945781200004</v>
      </c>
      <c r="AD109" s="112">
        <f t="shared" si="84"/>
        <v>8.5738807118008326E-3</v>
      </c>
      <c r="AE109" s="112">
        <f t="shared" si="85"/>
        <v>7.3511430460190357E-6</v>
      </c>
      <c r="AF109" s="112">
        <f t="shared" si="86"/>
        <v>-34040.945781200004</v>
      </c>
      <c r="AG109" s="139"/>
      <c r="AH109" s="112">
        <f t="shared" si="87"/>
        <v>-1.3825299448170917E-3</v>
      </c>
      <c r="AI109" s="112">
        <f t="shared" si="88"/>
        <v>0.73927224636117461</v>
      </c>
      <c r="AJ109" s="112">
        <f t="shared" si="89"/>
        <v>-0.21546611940772631</v>
      </c>
      <c r="AK109" s="112">
        <f t="shared" si="90"/>
        <v>7.0150113916172624E-2</v>
      </c>
      <c r="AL109" s="112">
        <f t="shared" si="91"/>
        <v>2.8787617896069042</v>
      </c>
      <c r="AM109" s="112">
        <f t="shared" si="92"/>
        <v>7.5656007383399277</v>
      </c>
      <c r="AN109" s="112">
        <f t="shared" si="105"/>
        <v>2.7963822633857864</v>
      </c>
      <c r="AO109" s="112">
        <f t="shared" si="105"/>
        <v>2.7963518954892779</v>
      </c>
      <c r="AP109" s="112">
        <f t="shared" si="105"/>
        <v>2.7964714193900471</v>
      </c>
      <c r="AQ109" s="112">
        <f t="shared" si="105"/>
        <v>2.796000959916106</v>
      </c>
      <c r="AR109" s="112">
        <f t="shared" si="105"/>
        <v>2.7978522819717679</v>
      </c>
      <c r="AS109" s="112">
        <f t="shared" si="105"/>
        <v>2.7905599135212076</v>
      </c>
      <c r="AT109" s="112">
        <f t="shared" si="105"/>
        <v>2.8191766671480609</v>
      </c>
      <c r="AU109" s="112">
        <f t="shared" si="93"/>
        <v>2.7050079888605603</v>
      </c>
      <c r="AV109" s="112"/>
      <c r="AW109" s="112">
        <v>26750</v>
      </c>
      <c r="AX109" s="112">
        <f t="shared" si="97"/>
        <v>-0.10750285507361258</v>
      </c>
      <c r="AY109" s="112">
        <f t="shared" si="98"/>
        <v>-0.1023254375</v>
      </c>
      <c r="AZ109" s="112">
        <f t="shared" si="99"/>
        <v>-5.1774175736125803E-3</v>
      </c>
      <c r="BA109" s="112">
        <f t="shared" si="100"/>
        <v>1.0589067053718466</v>
      </c>
      <c r="BB109" s="112">
        <f t="shared" si="101"/>
        <v>-0.76487957557671327</v>
      </c>
      <c r="BC109" s="112">
        <f t="shared" si="102"/>
        <v>-1.3508543655311345</v>
      </c>
      <c r="BD109" s="112">
        <f t="shared" si="103"/>
        <v>-0.80112605286016658</v>
      </c>
      <c r="BE109" s="112">
        <f t="shared" si="106"/>
        <v>5.1915288194674858</v>
      </c>
      <c r="BF109" s="112">
        <f t="shared" si="106"/>
        <v>5.1915298095109588</v>
      </c>
      <c r="BG109" s="112">
        <f t="shared" si="106"/>
        <v>5.1915377632311177</v>
      </c>
      <c r="BH109" s="112">
        <f t="shared" si="106"/>
        <v>5.191601656678297</v>
      </c>
      <c r="BI109" s="112">
        <f t="shared" si="106"/>
        <v>5.1921146377322618</v>
      </c>
      <c r="BJ109" s="112">
        <f t="shared" si="106"/>
        <v>5.1962150290573383</v>
      </c>
      <c r="BK109" s="112">
        <f t="shared" si="106"/>
        <v>5.2279119739002358</v>
      </c>
      <c r="BL109" s="112">
        <f t="shared" si="104"/>
        <v>5.4311244819612927</v>
      </c>
      <c r="BM109" s="112"/>
      <c r="BN109" s="112"/>
      <c r="BO109" s="112"/>
      <c r="BP109" s="112"/>
    </row>
    <row r="110" spans="1:68" s="158" customFormat="1" ht="12.95" customHeight="1" x14ac:dyDescent="0.2">
      <c r="A110" s="147" t="s">
        <v>370</v>
      </c>
      <c r="B110" s="148" t="s">
        <v>81</v>
      </c>
      <c r="C110" s="149">
        <v>49095.627</v>
      </c>
      <c r="D110" s="149" t="s">
        <v>125</v>
      </c>
      <c r="E110" s="224">
        <f t="shared" si="74"/>
        <v>18176.942471850201</v>
      </c>
      <c r="F110" s="112">
        <f t="shared" si="75"/>
        <v>18177</v>
      </c>
      <c r="G110" s="200">
        <f t="shared" si="76"/>
        <v>-3.9315099995292258E-2</v>
      </c>
      <c r="I110" s="158">
        <f t="shared" si="96"/>
        <v>-3.9315099995292258E-2</v>
      </c>
      <c r="O110" s="218"/>
      <c r="P110" s="221">
        <f t="shared" si="77"/>
        <v>34077.127</v>
      </c>
      <c r="R110" s="158">
        <f t="shared" si="78"/>
        <v>1.5456770876398293E-3</v>
      </c>
      <c r="S110" s="156">
        <v>0.1</v>
      </c>
      <c r="T110" s="158">
        <f t="shared" si="79"/>
        <v>1.5456770876398293E-4</v>
      </c>
      <c r="Y110" s="61"/>
      <c r="Z110" s="112">
        <f t="shared" si="80"/>
        <v>18177</v>
      </c>
      <c r="AA110" s="112">
        <f t="shared" si="81"/>
        <v>-4.8751821866529238E-2</v>
      </c>
      <c r="AB110" s="112">
        <f t="shared" si="82"/>
        <v>-3.7810954175763016E-2</v>
      </c>
      <c r="AC110" s="112">
        <f t="shared" si="83"/>
        <v>-34077.166315099996</v>
      </c>
      <c r="AD110" s="112">
        <f t="shared" si="84"/>
        <v>9.4367218712369805E-3</v>
      </c>
      <c r="AE110" s="112">
        <f t="shared" si="85"/>
        <v>8.9051719675082388E-6</v>
      </c>
      <c r="AF110" s="112">
        <f t="shared" si="86"/>
        <v>-34077.166315099996</v>
      </c>
      <c r="AG110" s="139"/>
      <c r="AH110" s="112">
        <f t="shared" si="87"/>
        <v>-1.5041458195292393E-3</v>
      </c>
      <c r="AI110" s="112">
        <f t="shared" si="88"/>
        <v>0.73856725360757847</v>
      </c>
      <c r="AJ110" s="112">
        <f t="shared" si="89"/>
        <v>-0.22545899938365566</v>
      </c>
      <c r="AK110" s="112">
        <f t="shared" si="90"/>
        <v>6.7475322257220902E-2</v>
      </c>
      <c r="AL110" s="112">
        <f t="shared" si="91"/>
        <v>2.889006793827694</v>
      </c>
      <c r="AM110" s="112">
        <f t="shared" si="92"/>
        <v>7.8759571442513625</v>
      </c>
      <c r="AN110" s="112">
        <f t="shared" si="105"/>
        <v>2.8097322101143489</v>
      </c>
      <c r="AO110" s="112">
        <f t="shared" si="105"/>
        <v>2.8097020720904355</v>
      </c>
      <c r="AP110" s="112">
        <f t="shared" si="105"/>
        <v>2.809820135060253</v>
      </c>
      <c r="AQ110" s="112">
        <f t="shared" si="105"/>
        <v>2.8093576066450079</v>
      </c>
      <c r="AR110" s="112">
        <f t="shared" si="105"/>
        <v>2.8111692066021652</v>
      </c>
      <c r="AS110" s="112">
        <f t="shared" si="105"/>
        <v>2.8040671530850005</v>
      </c>
      <c r="AT110" s="112">
        <f t="shared" si="105"/>
        <v>2.8318124331048753</v>
      </c>
      <c r="AU110" s="112">
        <f t="shared" si="93"/>
        <v>2.7217578351548259</v>
      </c>
      <c r="AV110" s="112"/>
      <c r="AW110" s="112">
        <v>27000</v>
      </c>
      <c r="AX110" s="112">
        <f t="shared" si="97"/>
        <v>-0.10870637159259899</v>
      </c>
      <c r="AY110" s="112">
        <f t="shared" si="98"/>
        <v>-0.10424699999999999</v>
      </c>
      <c r="AZ110" s="112">
        <f t="shared" si="99"/>
        <v>-4.4593715925990022E-3</v>
      </c>
      <c r="BA110" s="112">
        <f t="shared" si="100"/>
        <v>1.0853625745937159</v>
      </c>
      <c r="BB110" s="112">
        <f t="shared" si="101"/>
        <v>-0.69550295252631189</v>
      </c>
      <c r="BC110" s="112">
        <f t="shared" si="102"/>
        <v>-1.2491196447577335</v>
      </c>
      <c r="BD110" s="112">
        <f t="shared" si="103"/>
        <v>-0.72081534584841644</v>
      </c>
      <c r="BE110" s="112">
        <f t="shared" si="106"/>
        <v>5.2828938445211291</v>
      </c>
      <c r="BF110" s="112">
        <f t="shared" si="106"/>
        <v>5.2828961002284371</v>
      </c>
      <c r="BG110" s="112">
        <f t="shared" si="106"/>
        <v>5.2829115695975002</v>
      </c>
      <c r="BH110" s="112">
        <f t="shared" si="106"/>
        <v>5.2830176466215164</v>
      </c>
      <c r="BI110" s="112">
        <f t="shared" si="106"/>
        <v>5.2837445695131455</v>
      </c>
      <c r="BJ110" s="112">
        <f t="shared" si="106"/>
        <v>5.2887040882997818</v>
      </c>
      <c r="BK110" s="112">
        <f t="shared" si="106"/>
        <v>5.321585943183293</v>
      </c>
      <c r="BL110" s="112">
        <f t="shared" si="104"/>
        <v>5.510133190896509</v>
      </c>
      <c r="BM110" s="112"/>
      <c r="BN110" s="112"/>
      <c r="BO110" s="112"/>
      <c r="BP110" s="112"/>
    </row>
    <row r="111" spans="1:68" s="158" customFormat="1" ht="12.95" customHeight="1" x14ac:dyDescent="0.2">
      <c r="A111" s="146" t="s">
        <v>53</v>
      </c>
      <c r="B111" s="146"/>
      <c r="C111" s="150">
        <v>49098.353999999999</v>
      </c>
      <c r="D111" s="150">
        <v>5.0000000000000001E-3</v>
      </c>
      <c r="E111" s="224">
        <f t="shared" si="74"/>
        <v>18180.932777470738</v>
      </c>
      <c r="F111" s="112">
        <f t="shared" si="75"/>
        <v>18181</v>
      </c>
      <c r="G111" s="200">
        <f t="shared" si="76"/>
        <v>-4.5940299998619594E-2</v>
      </c>
      <c r="I111" s="158">
        <f t="shared" si="96"/>
        <v>-4.5940299998619594E-2</v>
      </c>
      <c r="O111" s="218"/>
      <c r="P111" s="221">
        <f t="shared" si="77"/>
        <v>34079.853999999999</v>
      </c>
      <c r="R111" s="158">
        <f t="shared" si="78"/>
        <v>2.1105111639631675E-3</v>
      </c>
      <c r="S111" s="156">
        <v>0.1</v>
      </c>
      <c r="T111" s="158">
        <f t="shared" si="79"/>
        <v>2.1105111639631676E-4</v>
      </c>
      <c r="Y111" s="61"/>
      <c r="Z111" s="112">
        <f t="shared" si="80"/>
        <v>18181</v>
      </c>
      <c r="AA111" s="112">
        <f t="shared" si="81"/>
        <v>-4.8781781917251785E-2</v>
      </c>
      <c r="AB111" s="112">
        <f t="shared" si="82"/>
        <v>-4.4426990904367809E-2</v>
      </c>
      <c r="AC111" s="112">
        <f t="shared" si="83"/>
        <v>-34079.899940299998</v>
      </c>
      <c r="AD111" s="112">
        <f t="shared" si="84"/>
        <v>2.841481918632191E-3</v>
      </c>
      <c r="AE111" s="112">
        <f t="shared" si="85"/>
        <v>8.0740194939136783E-7</v>
      </c>
      <c r="AF111" s="112">
        <f t="shared" si="86"/>
        <v>-34079.899940299998</v>
      </c>
      <c r="AG111" s="139"/>
      <c r="AH111" s="112">
        <f t="shared" si="87"/>
        <v>-1.5133090942517854E-3</v>
      </c>
      <c r="AI111" s="112">
        <f t="shared" si="88"/>
        <v>0.73851521229830086</v>
      </c>
      <c r="AJ111" s="112">
        <f t="shared" si="89"/>
        <v>-0.22621146451527802</v>
      </c>
      <c r="AK111" s="112">
        <f t="shared" si="90"/>
        <v>6.7273366205336818E-2</v>
      </c>
      <c r="AL111" s="112">
        <f t="shared" si="91"/>
        <v>2.8897792140610021</v>
      </c>
      <c r="AM111" s="112">
        <f t="shared" si="92"/>
        <v>7.9003745119496731</v>
      </c>
      <c r="AN111" s="112">
        <f t="shared" ref="AN111:AT120" si="107">$AU111+$AB$7*SIN(AO111)</f>
        <v>2.8107392396137243</v>
      </c>
      <c r="AO111" s="112">
        <f t="shared" si="107"/>
        <v>2.810709122438515</v>
      </c>
      <c r="AP111" s="112">
        <f t="shared" si="107"/>
        <v>2.8108270628721623</v>
      </c>
      <c r="AQ111" s="112">
        <f t="shared" si="107"/>
        <v>2.8103651746726057</v>
      </c>
      <c r="AR111" s="112">
        <f t="shared" si="107"/>
        <v>2.8121736421245731</v>
      </c>
      <c r="AS111" s="112">
        <f t="shared" si="107"/>
        <v>2.8050863536173729</v>
      </c>
      <c r="AT111" s="112">
        <f t="shared" si="107"/>
        <v>2.8327648082632235</v>
      </c>
      <c r="AU111" s="112">
        <f t="shared" si="93"/>
        <v>2.7230219744977897</v>
      </c>
      <c r="AV111" s="112"/>
      <c r="AW111" s="112">
        <v>27250</v>
      </c>
      <c r="AX111" s="112">
        <f t="shared" si="97"/>
        <v>-0.10987134920386211</v>
      </c>
      <c r="AY111" s="112">
        <f t="shared" si="98"/>
        <v>-0.10618643749999999</v>
      </c>
      <c r="AZ111" s="112">
        <f t="shared" si="99"/>
        <v>-3.6849117038621252E-3</v>
      </c>
      <c r="BA111" s="112">
        <f t="shared" si="100"/>
        <v>1.1121960287162633</v>
      </c>
      <c r="BB111" s="112">
        <f t="shared" si="101"/>
        <v>-0.61489986987097012</v>
      </c>
      <c r="BC111" s="112">
        <f t="shared" si="102"/>
        <v>-1.1422589890391504</v>
      </c>
      <c r="BD111" s="112">
        <f t="shared" si="103"/>
        <v>-0.64256324372011142</v>
      </c>
      <c r="BE111" s="112">
        <f t="shared" si="106"/>
        <v>5.3765324752843417</v>
      </c>
      <c r="BF111" s="112">
        <f t="shared" si="106"/>
        <v>5.3765368517230208</v>
      </c>
      <c r="BG111" s="112">
        <f t="shared" si="106"/>
        <v>5.3765631480665057</v>
      </c>
      <c r="BH111" s="112">
        <f t="shared" si="106"/>
        <v>5.376721134125436</v>
      </c>
      <c r="BI111" s="112">
        <f t="shared" si="106"/>
        <v>5.3776696300681577</v>
      </c>
      <c r="BJ111" s="112">
        <f t="shared" si="106"/>
        <v>5.3833401815933648</v>
      </c>
      <c r="BK111" s="112">
        <f t="shared" si="106"/>
        <v>5.4164362831601247</v>
      </c>
      <c r="BL111" s="112">
        <f t="shared" si="104"/>
        <v>5.589141899831727</v>
      </c>
      <c r="BM111" s="112"/>
      <c r="BN111" s="112"/>
      <c r="BO111" s="112"/>
      <c r="BP111" s="112"/>
    </row>
    <row r="112" spans="1:68" s="158" customFormat="1" ht="12.95" customHeight="1" x14ac:dyDescent="0.2">
      <c r="A112" s="146" t="s">
        <v>57</v>
      </c>
      <c r="B112" s="146"/>
      <c r="C112" s="150">
        <v>49398.372000000003</v>
      </c>
      <c r="D112" s="150"/>
      <c r="E112" s="224">
        <f t="shared" si="74"/>
        <v>18619.93663213231</v>
      </c>
      <c r="F112" s="112">
        <f t="shared" si="75"/>
        <v>18620</v>
      </c>
      <c r="G112" s="200">
        <f t="shared" si="76"/>
        <v>-4.3305999992298894E-2</v>
      </c>
      <c r="I112" s="158">
        <f t="shared" si="96"/>
        <v>-4.3305999992298894E-2</v>
      </c>
      <c r="O112" s="218"/>
      <c r="P112" s="221">
        <f t="shared" si="77"/>
        <v>34379.872000000003</v>
      </c>
      <c r="R112" s="158">
        <f t="shared" si="78"/>
        <v>1.8754096353329917E-3</v>
      </c>
      <c r="S112" s="156">
        <v>0.1</v>
      </c>
      <c r="T112" s="158">
        <f t="shared" si="79"/>
        <v>1.8754096353329919E-4</v>
      </c>
      <c r="Y112" s="61"/>
      <c r="Z112" s="112">
        <f t="shared" si="80"/>
        <v>18620</v>
      </c>
      <c r="AA112" s="112">
        <f t="shared" si="81"/>
        <v>-5.2082947921839796E-2</v>
      </c>
      <c r="AB112" s="112">
        <f t="shared" si="82"/>
        <v>-4.0801781270459095E-2</v>
      </c>
      <c r="AC112" s="112">
        <f t="shared" si="83"/>
        <v>-34379.915305999995</v>
      </c>
      <c r="AD112" s="112">
        <f t="shared" si="84"/>
        <v>8.7769479295409028E-3</v>
      </c>
      <c r="AE112" s="112">
        <f t="shared" si="85"/>
        <v>7.7034814957872336E-6</v>
      </c>
      <c r="AF112" s="112">
        <f t="shared" si="86"/>
        <v>-34379.915305999995</v>
      </c>
      <c r="AG112" s="139"/>
      <c r="AH112" s="112">
        <f t="shared" si="87"/>
        <v>-2.5042187218397996E-3</v>
      </c>
      <c r="AI112" s="112">
        <f t="shared" si="88"/>
        <v>0.73378439786923622</v>
      </c>
      <c r="AJ112" s="112">
        <f t="shared" si="89"/>
        <v>-0.307319090729893</v>
      </c>
      <c r="AK112" s="112">
        <f t="shared" si="90"/>
        <v>4.5047232791314472E-2</v>
      </c>
      <c r="AL112" s="112">
        <f t="shared" si="91"/>
        <v>2.9739671539552757</v>
      </c>
      <c r="AM112" s="112">
        <f t="shared" si="92"/>
        <v>11.90340824296208</v>
      </c>
      <c r="AN112" s="112">
        <f t="shared" si="107"/>
        <v>2.9208780758700685</v>
      </c>
      <c r="AO112" s="112">
        <f t="shared" si="107"/>
        <v>2.9208532529837639</v>
      </c>
      <c r="AP112" s="112">
        <f t="shared" si="107"/>
        <v>2.9209474748437914</v>
      </c>
      <c r="AQ112" s="112">
        <f t="shared" si="107"/>
        <v>2.9205898201671525</v>
      </c>
      <c r="AR112" s="112">
        <f t="shared" si="107"/>
        <v>2.9219472815831442</v>
      </c>
      <c r="AS112" s="112">
        <f t="shared" si="107"/>
        <v>2.916792894823435</v>
      </c>
      <c r="AT112" s="112">
        <f t="shared" si="107"/>
        <v>2.936333538693761</v>
      </c>
      <c r="AU112" s="112">
        <f t="shared" si="93"/>
        <v>2.8617612673880308</v>
      </c>
      <c r="AV112" s="112"/>
      <c r="AW112" s="112">
        <v>27500</v>
      </c>
      <c r="AX112" s="112">
        <f t="shared" si="97"/>
        <v>-0.11100185596739565</v>
      </c>
      <c r="AY112" s="112">
        <f t="shared" si="98"/>
        <v>-0.10814375</v>
      </c>
      <c r="AZ112" s="112">
        <f t="shared" si="99"/>
        <v>-2.858105967395655E-3</v>
      </c>
      <c r="BA112" s="112">
        <f t="shared" si="100"/>
        <v>1.138975059790702</v>
      </c>
      <c r="BB112" s="112">
        <f t="shared" si="101"/>
        <v>-0.52278308681269747</v>
      </c>
      <c r="BC112" s="112">
        <f t="shared" si="102"/>
        <v>-1.0301124439052394</v>
      </c>
      <c r="BD112" s="112">
        <f t="shared" si="103"/>
        <v>-0.5660158239507902</v>
      </c>
      <c r="BE112" s="112">
        <f t="shared" ref="BE112:BK121" si="108">$BL112+$AB$7*SIN(BF112)</f>
        <v>5.4724593577807683</v>
      </c>
      <c r="BF112" s="112">
        <f t="shared" si="108"/>
        <v>5.4724667795123292</v>
      </c>
      <c r="BG112" s="112">
        <f t="shared" si="108"/>
        <v>5.4725066753064846</v>
      </c>
      <c r="BH112" s="112">
        <f t="shared" si="108"/>
        <v>5.4727211079504805</v>
      </c>
      <c r="BI112" s="112">
        <f t="shared" si="108"/>
        <v>5.47387281743835</v>
      </c>
      <c r="BJ112" s="112">
        <f t="shared" si="108"/>
        <v>5.4800349891314593</v>
      </c>
      <c r="BK112" s="112">
        <f t="shared" si="108"/>
        <v>5.512364155843299</v>
      </c>
      <c r="BL112" s="112">
        <f t="shared" si="104"/>
        <v>5.6681506087669433</v>
      </c>
      <c r="BM112" s="112"/>
      <c r="BN112" s="112"/>
      <c r="BO112" s="112"/>
      <c r="BP112" s="112"/>
    </row>
    <row r="113" spans="1:68" s="158" customFormat="1" ht="12.95" customHeight="1" x14ac:dyDescent="0.2">
      <c r="A113" s="146" t="s">
        <v>57</v>
      </c>
      <c r="B113" s="146"/>
      <c r="C113" s="150">
        <v>49400.421999999999</v>
      </c>
      <c r="D113" s="150"/>
      <c r="E113" s="224">
        <f t="shared" si="74"/>
        <v>18622.936311825044</v>
      </c>
      <c r="F113" s="112">
        <f t="shared" si="75"/>
        <v>18623</v>
      </c>
      <c r="G113" s="200">
        <f t="shared" si="76"/>
        <v>-4.3524900000193156E-2</v>
      </c>
      <c r="I113" s="158">
        <f t="shared" si="96"/>
        <v>-4.3524900000193156E-2</v>
      </c>
      <c r="O113" s="218"/>
      <c r="P113" s="221">
        <f t="shared" si="77"/>
        <v>34381.921999999999</v>
      </c>
      <c r="R113" s="158">
        <f t="shared" si="78"/>
        <v>1.8944169200268142E-3</v>
      </c>
      <c r="S113" s="156">
        <v>0.1</v>
      </c>
      <c r="T113" s="158">
        <f t="shared" si="79"/>
        <v>1.8944169200268144E-4</v>
      </c>
      <c r="Y113" s="61"/>
      <c r="Z113" s="112">
        <f t="shared" si="80"/>
        <v>18623</v>
      </c>
      <c r="AA113" s="112">
        <f t="shared" si="81"/>
        <v>-5.2105585694763458E-2</v>
      </c>
      <c r="AB113" s="112">
        <f t="shared" si="82"/>
        <v>-4.10140207524297E-2</v>
      </c>
      <c r="AC113" s="112">
        <f t="shared" si="83"/>
        <v>-34381.965524899999</v>
      </c>
      <c r="AD113" s="112">
        <f t="shared" si="84"/>
        <v>8.5806856945703017E-3</v>
      </c>
      <c r="AE113" s="112">
        <f t="shared" si="85"/>
        <v>7.3628166989003421E-6</v>
      </c>
      <c r="AF113" s="112">
        <f t="shared" si="86"/>
        <v>-34381.965524899999</v>
      </c>
      <c r="AG113" s="139"/>
      <c r="AH113" s="112">
        <f t="shared" si="87"/>
        <v>-2.5108792477634544E-3</v>
      </c>
      <c r="AI113" s="112">
        <f t="shared" si="88"/>
        <v>0.7337586811589627</v>
      </c>
      <c r="AJ113" s="112">
        <f t="shared" si="89"/>
        <v>-0.30786321620813961</v>
      </c>
      <c r="AK113" s="112">
        <f t="shared" si="90"/>
        <v>4.4894990163548656E-2</v>
      </c>
      <c r="AL113" s="112">
        <f t="shared" si="91"/>
        <v>2.9745390034988564</v>
      </c>
      <c r="AM113" s="112">
        <f t="shared" si="92"/>
        <v>11.944346504756</v>
      </c>
      <c r="AN113" s="112">
        <f t="shared" si="107"/>
        <v>2.9216284609853416</v>
      </c>
      <c r="AO113" s="112">
        <f t="shared" si="107"/>
        <v>2.9216036942844559</v>
      </c>
      <c r="AP113" s="112">
        <f t="shared" si="107"/>
        <v>2.921697687082156</v>
      </c>
      <c r="AQ113" s="112">
        <f t="shared" si="107"/>
        <v>2.9213409619113837</v>
      </c>
      <c r="AR113" s="112">
        <f t="shared" si="107"/>
        <v>2.9226946686523743</v>
      </c>
      <c r="AS113" s="112">
        <f t="shared" si="107"/>
        <v>2.9175554139340947</v>
      </c>
      <c r="AT113" s="112">
        <f t="shared" si="107"/>
        <v>2.9370355789283331</v>
      </c>
      <c r="AU113" s="112">
        <f t="shared" si="93"/>
        <v>2.8627093718952534</v>
      </c>
      <c r="AV113" s="112"/>
      <c r="AW113" s="112">
        <v>27750</v>
      </c>
      <c r="AX113" s="112">
        <f t="shared" si="97"/>
        <v>-0.11210359550076394</v>
      </c>
      <c r="AY113" s="112">
        <f t="shared" si="98"/>
        <v>-0.1101189375</v>
      </c>
      <c r="AZ113" s="112">
        <f t="shared" si="99"/>
        <v>-1.9846580007639486E-3</v>
      </c>
      <c r="BA113" s="112">
        <f t="shared" si="100"/>
        <v>1.1651528239477231</v>
      </c>
      <c r="BB113" s="112">
        <f t="shared" si="101"/>
        <v>-0.4192485867525832</v>
      </c>
      <c r="BC113" s="112">
        <f t="shared" si="102"/>
        <v>-0.91261749696470351</v>
      </c>
      <c r="BD113" s="112">
        <f t="shared" si="103"/>
        <v>-0.49085979958568526</v>
      </c>
      <c r="BE113" s="112">
        <f t="shared" si="108"/>
        <v>5.5706473905361618</v>
      </c>
      <c r="BF113" s="112">
        <f t="shared" si="108"/>
        <v>5.5706585580466399</v>
      </c>
      <c r="BG113" s="112">
        <f t="shared" si="108"/>
        <v>5.570713215762602</v>
      </c>
      <c r="BH113" s="112">
        <f t="shared" si="108"/>
        <v>5.5709806925953931</v>
      </c>
      <c r="BI113" s="112">
        <f t="shared" si="108"/>
        <v>5.5722887465912718</v>
      </c>
      <c r="BJ113" s="112">
        <f t="shared" si="108"/>
        <v>5.5786645189877984</v>
      </c>
      <c r="BK113" s="112">
        <f t="shared" si="108"/>
        <v>5.6092640003793042</v>
      </c>
      <c r="BL113" s="112">
        <f t="shared" si="104"/>
        <v>5.7471593177021596</v>
      </c>
      <c r="BM113" s="112"/>
      <c r="BN113" s="112"/>
      <c r="BO113" s="112"/>
      <c r="BP113" s="112"/>
    </row>
    <row r="114" spans="1:68" s="158" customFormat="1" ht="12.95" customHeight="1" x14ac:dyDescent="0.2">
      <c r="A114" s="147" t="s">
        <v>370</v>
      </c>
      <c r="B114" s="148" t="s">
        <v>81</v>
      </c>
      <c r="C114" s="149">
        <v>49423.659</v>
      </c>
      <c r="D114" s="149" t="s">
        <v>125</v>
      </c>
      <c r="E114" s="224">
        <f t="shared" si="74"/>
        <v>18656.938046956839</v>
      </c>
      <c r="F114" s="112">
        <f t="shared" si="75"/>
        <v>18657</v>
      </c>
      <c r="G114" s="200">
        <f t="shared" si="76"/>
        <v>-4.2339100000390317E-2</v>
      </c>
      <c r="I114" s="158">
        <f t="shared" si="96"/>
        <v>-4.2339100000390317E-2</v>
      </c>
      <c r="O114" s="218"/>
      <c r="P114" s="221">
        <f t="shared" si="77"/>
        <v>34405.159</v>
      </c>
      <c r="R114" s="158">
        <f t="shared" si="78"/>
        <v>1.7925993888430513E-3</v>
      </c>
      <c r="S114" s="156">
        <v>0.1</v>
      </c>
      <c r="T114" s="158">
        <f t="shared" si="79"/>
        <v>1.7925993888430513E-4</v>
      </c>
      <c r="Y114" s="61"/>
      <c r="Z114" s="112">
        <f t="shared" si="80"/>
        <v>18657</v>
      </c>
      <c r="AA114" s="112">
        <f t="shared" si="81"/>
        <v>-5.2362211214286081E-2</v>
      </c>
      <c r="AB114" s="112">
        <f t="shared" si="82"/>
        <v>-3.9752850593104239E-2</v>
      </c>
      <c r="AC114" s="112">
        <f t="shared" si="83"/>
        <v>-34405.2013391</v>
      </c>
      <c r="AD114" s="112">
        <f t="shared" si="84"/>
        <v>1.0023111213895763E-2</v>
      </c>
      <c r="AE114" s="112">
        <f t="shared" si="85"/>
        <v>1.0046275840612301E-5</v>
      </c>
      <c r="AF114" s="112">
        <f t="shared" si="86"/>
        <v>-34405.2013391</v>
      </c>
      <c r="AG114" s="139"/>
      <c r="AH114" s="112">
        <f t="shared" si="87"/>
        <v>-2.5862494072860804E-3</v>
      </c>
      <c r="AI114" s="112">
        <f t="shared" si="88"/>
        <v>0.73347343133045217</v>
      </c>
      <c r="AJ114" s="112">
        <f t="shared" si="89"/>
        <v>-0.31402026661609822</v>
      </c>
      <c r="AK114" s="112">
        <f t="shared" si="90"/>
        <v>4.3169296881427399E-2</v>
      </c>
      <c r="AL114" s="112">
        <f t="shared" si="91"/>
        <v>2.9810171989283796</v>
      </c>
      <c r="AM114" s="112">
        <f t="shared" si="92"/>
        <v>12.428429634682708</v>
      </c>
      <c r="AN114" s="112">
        <f t="shared" si="107"/>
        <v>2.930131008448579</v>
      </c>
      <c r="AO114" s="112">
        <f t="shared" si="107"/>
        <v>2.9301068963930108</v>
      </c>
      <c r="AP114" s="112">
        <f t="shared" si="107"/>
        <v>2.9301982344279898</v>
      </c>
      <c r="AQ114" s="112">
        <f t="shared" si="107"/>
        <v>2.9298522305486361</v>
      </c>
      <c r="AR114" s="112">
        <f t="shared" si="107"/>
        <v>2.9311628160720389</v>
      </c>
      <c r="AS114" s="112">
        <f t="shared" si="107"/>
        <v>2.9261966523627536</v>
      </c>
      <c r="AT114" s="112">
        <f t="shared" si="107"/>
        <v>2.9449874187989562</v>
      </c>
      <c r="AU114" s="112">
        <f t="shared" si="93"/>
        <v>2.8734545563104432</v>
      </c>
      <c r="AV114" s="112"/>
      <c r="AW114" s="112">
        <v>28000</v>
      </c>
      <c r="AX114" s="112">
        <f t="shared" si="97"/>
        <v>-0.11318410113281061</v>
      </c>
      <c r="AY114" s="112">
        <f t="shared" si="98"/>
        <v>-0.112112</v>
      </c>
      <c r="AZ114" s="112">
        <f t="shared" si="99"/>
        <v>-1.0721011328106073E-3</v>
      </c>
      <c r="BA114" s="112">
        <f t="shared" si="100"/>
        <v>1.1900684655822875</v>
      </c>
      <c r="BB114" s="112">
        <f t="shared" si="101"/>
        <v>-0.304908516259083</v>
      </c>
      <c r="BC114" s="112">
        <f t="shared" si="102"/>
        <v>-0.7898423699428464</v>
      </c>
      <c r="BD114" s="112">
        <f t="shared" si="103"/>
        <v>-0.41681932098844676</v>
      </c>
      <c r="BE114" s="112">
        <f t="shared" si="108"/>
        <v>5.671017818242662</v>
      </c>
      <c r="BF114" s="112">
        <f t="shared" si="108"/>
        <v>5.6710328346891981</v>
      </c>
      <c r="BG114" s="112">
        <f t="shared" si="108"/>
        <v>5.6711007895473076</v>
      </c>
      <c r="BH114" s="112">
        <f t="shared" si="108"/>
        <v>5.6714082693702554</v>
      </c>
      <c r="BI114" s="112">
        <f t="shared" si="108"/>
        <v>5.6727987157605879</v>
      </c>
      <c r="BJ114" s="112">
        <f t="shared" si="108"/>
        <v>5.6790696444063382</v>
      </c>
      <c r="BK114" s="112">
        <f t="shared" si="108"/>
        <v>5.7070241916563775</v>
      </c>
      <c r="BL114" s="112">
        <f t="shared" si="104"/>
        <v>5.8261680266373777</v>
      </c>
      <c r="BM114" s="112"/>
      <c r="BN114" s="112"/>
      <c r="BO114" s="112"/>
      <c r="BP114" s="112"/>
    </row>
    <row r="115" spans="1:68" s="158" customFormat="1" ht="12.95" customHeight="1" x14ac:dyDescent="0.2">
      <c r="A115" s="146" t="s">
        <v>6</v>
      </c>
      <c r="B115" s="146"/>
      <c r="C115" s="150">
        <v>49778.332799999996</v>
      </c>
      <c r="D115" s="150">
        <v>4.0000000000000002E-4</v>
      </c>
      <c r="E115" s="224">
        <f t="shared" si="74"/>
        <v>19175.917459350312</v>
      </c>
      <c r="F115" s="112">
        <f t="shared" si="75"/>
        <v>19176</v>
      </c>
      <c r="G115" s="200">
        <f t="shared" si="76"/>
        <v>-5.6408800002827775E-2</v>
      </c>
      <c r="J115" s="158">
        <f>G115</f>
        <v>-5.6408800002827775E-2</v>
      </c>
      <c r="O115" s="218"/>
      <c r="P115" s="221">
        <f t="shared" si="77"/>
        <v>34759.832799999996</v>
      </c>
      <c r="R115" s="158">
        <f t="shared" si="78"/>
        <v>3.1819527177590228E-3</v>
      </c>
      <c r="S115" s="156">
        <v>1</v>
      </c>
      <c r="T115" s="158">
        <f t="shared" si="79"/>
        <v>3.1819527177590228E-3</v>
      </c>
      <c r="Y115" s="61"/>
      <c r="Z115" s="112">
        <f t="shared" si="80"/>
        <v>19176</v>
      </c>
      <c r="AA115" s="112">
        <f t="shared" si="81"/>
        <v>-5.6291427497471631E-2</v>
      </c>
      <c r="AB115" s="112">
        <f t="shared" si="82"/>
        <v>-5.2701186073356145E-2</v>
      </c>
      <c r="AC115" s="112">
        <f t="shared" si="83"/>
        <v>-34759.889208799999</v>
      </c>
      <c r="AD115" s="112">
        <f t="shared" si="84"/>
        <v>-1.1737250535614335E-4</v>
      </c>
      <c r="AE115" s="112">
        <f t="shared" si="85"/>
        <v>1.37763050135779E-8</v>
      </c>
      <c r="AF115" s="112">
        <f t="shared" si="86"/>
        <v>-34759.889208799999</v>
      </c>
      <c r="AG115" s="139"/>
      <c r="AH115" s="112">
        <f t="shared" si="87"/>
        <v>-3.7076139294716292E-3</v>
      </c>
      <c r="AI115" s="112">
        <f t="shared" si="88"/>
        <v>0.73052183179129537</v>
      </c>
      <c r="AJ115" s="112">
        <f t="shared" si="89"/>
        <v>-0.40576664384465533</v>
      </c>
      <c r="AK115" s="112">
        <f t="shared" si="90"/>
        <v>1.6778464139519066E-2</v>
      </c>
      <c r="AL115" s="112">
        <f t="shared" si="91"/>
        <v>3.0794101283799855</v>
      </c>
      <c r="AM115" s="112">
        <f t="shared" si="92"/>
        <v>32.15301255959708</v>
      </c>
      <c r="AN115" s="112">
        <f t="shared" si="107"/>
        <v>3.059594264529542</v>
      </c>
      <c r="AO115" s="112">
        <f t="shared" si="107"/>
        <v>3.059583616965758</v>
      </c>
      <c r="AP115" s="112">
        <f t="shared" si="107"/>
        <v>3.0596231853065894</v>
      </c>
      <c r="AQ115" s="112">
        <f t="shared" si="107"/>
        <v>3.0594761412930289</v>
      </c>
      <c r="AR115" s="112">
        <f t="shared" si="107"/>
        <v>3.0600225778408436</v>
      </c>
      <c r="AS115" s="112">
        <f t="shared" si="107"/>
        <v>3.0579918171050973</v>
      </c>
      <c r="AT115" s="112">
        <f t="shared" si="107"/>
        <v>3.0655371998404215</v>
      </c>
      <c r="AU115" s="112">
        <f t="shared" si="93"/>
        <v>3.0374766360599539</v>
      </c>
      <c r="AV115" s="112"/>
      <c r="AW115" s="112">
        <v>28250</v>
      </c>
      <c r="AX115" s="112">
        <f t="shared" si="97"/>
        <v>-0.11425285059381241</v>
      </c>
      <c r="AY115" s="112">
        <f t="shared" si="98"/>
        <v>-0.11412293749999999</v>
      </c>
      <c r="AZ115" s="112">
        <f t="shared" si="99"/>
        <v>-1.2991309381241389E-4</v>
      </c>
      <c r="BA115" s="112">
        <f t="shared" si="100"/>
        <v>1.2129631488099677</v>
      </c>
      <c r="BB115" s="112">
        <f t="shared" si="101"/>
        <v>-0.18101612559535377</v>
      </c>
      <c r="BC115" s="112">
        <f t="shared" si="102"/>
        <v>-0.66201954703470167</v>
      </c>
      <c r="BD115" s="112">
        <f t="shared" si="103"/>
        <v>-0.34365350174060927</v>
      </c>
      <c r="BE115" s="112">
        <f t="shared" si="108"/>
        <v>5.7734310406452831</v>
      </c>
      <c r="BF115" s="112">
        <f t="shared" si="108"/>
        <v>5.7734490861558321</v>
      </c>
      <c r="BG115" s="112">
        <f t="shared" si="108"/>
        <v>5.7735256537378286</v>
      </c>
      <c r="BH115" s="112">
        <f t="shared" si="108"/>
        <v>5.7738504955930923</v>
      </c>
      <c r="BI115" s="112">
        <f t="shared" si="108"/>
        <v>5.7752279991930591</v>
      </c>
      <c r="BJ115" s="112">
        <f t="shared" si="108"/>
        <v>5.781057684968582</v>
      </c>
      <c r="BK115" s="112">
        <f t="shared" si="108"/>
        <v>5.8055277367480231</v>
      </c>
      <c r="BL115" s="112">
        <f t="shared" si="104"/>
        <v>5.9051767355725939</v>
      </c>
      <c r="BM115" s="112"/>
      <c r="BN115" s="112"/>
      <c r="BO115" s="112"/>
      <c r="BP115" s="112"/>
    </row>
    <row r="116" spans="1:68" s="158" customFormat="1" ht="12.95" customHeight="1" x14ac:dyDescent="0.2">
      <c r="A116" s="146" t="s">
        <v>6</v>
      </c>
      <c r="B116" s="146"/>
      <c r="C116" s="150">
        <v>49778.334000000003</v>
      </c>
      <c r="D116" s="150">
        <v>8.0000000000000004E-4</v>
      </c>
      <c r="E116" s="224">
        <f t="shared" si="74"/>
        <v>19175.919215260383</v>
      </c>
      <c r="F116" s="112">
        <f t="shared" si="75"/>
        <v>19176</v>
      </c>
      <c r="G116" s="200">
        <f t="shared" si="76"/>
        <v>-5.5208799996762536E-2</v>
      </c>
      <c r="J116" s="158">
        <f>G116</f>
        <v>-5.5208799996762536E-2</v>
      </c>
      <c r="O116" s="218"/>
      <c r="P116" s="221">
        <f t="shared" si="77"/>
        <v>34759.834000000003</v>
      </c>
      <c r="R116" s="158">
        <f t="shared" si="78"/>
        <v>3.0480115970825269E-3</v>
      </c>
      <c r="S116" s="156">
        <v>1</v>
      </c>
      <c r="T116" s="158">
        <f t="shared" si="79"/>
        <v>3.0480115970825269E-3</v>
      </c>
      <c r="Y116" s="61"/>
      <c r="Z116" s="112">
        <f t="shared" si="80"/>
        <v>19176</v>
      </c>
      <c r="AA116" s="112">
        <f t="shared" si="81"/>
        <v>-5.6291427497471631E-2</v>
      </c>
      <c r="AB116" s="112">
        <f t="shared" si="82"/>
        <v>-5.1501186067290906E-2</v>
      </c>
      <c r="AC116" s="112">
        <f t="shared" si="83"/>
        <v>-34759.889208799999</v>
      </c>
      <c r="AD116" s="112">
        <f t="shared" si="84"/>
        <v>1.0826275007090949E-3</v>
      </c>
      <c r="AE116" s="112">
        <f t="shared" si="85"/>
        <v>1.1720823052916212E-6</v>
      </c>
      <c r="AF116" s="112">
        <f t="shared" si="86"/>
        <v>-34759.889208799999</v>
      </c>
      <c r="AG116" s="139"/>
      <c r="AH116" s="112">
        <f t="shared" si="87"/>
        <v>-3.7076139294716292E-3</v>
      </c>
      <c r="AI116" s="112">
        <f t="shared" si="88"/>
        <v>0.73052183179129537</v>
      </c>
      <c r="AJ116" s="112">
        <f t="shared" si="89"/>
        <v>-0.40576664384465533</v>
      </c>
      <c r="AK116" s="112">
        <f t="shared" si="90"/>
        <v>1.6778464139519066E-2</v>
      </c>
      <c r="AL116" s="112">
        <f t="shared" si="91"/>
        <v>3.0794101283799855</v>
      </c>
      <c r="AM116" s="112">
        <f t="shared" si="92"/>
        <v>32.15301255959708</v>
      </c>
      <c r="AN116" s="112">
        <f t="shared" si="107"/>
        <v>3.059594264529542</v>
      </c>
      <c r="AO116" s="112">
        <f t="shared" si="107"/>
        <v>3.059583616965758</v>
      </c>
      <c r="AP116" s="112">
        <f t="shared" si="107"/>
        <v>3.0596231853065894</v>
      </c>
      <c r="AQ116" s="112">
        <f t="shared" si="107"/>
        <v>3.0594761412930289</v>
      </c>
      <c r="AR116" s="112">
        <f t="shared" si="107"/>
        <v>3.0600225778408436</v>
      </c>
      <c r="AS116" s="112">
        <f t="shared" si="107"/>
        <v>3.0579918171050973</v>
      </c>
      <c r="AT116" s="112">
        <f t="shared" si="107"/>
        <v>3.0655371998404215</v>
      </c>
      <c r="AU116" s="112">
        <f t="shared" si="93"/>
        <v>3.0374766360599539</v>
      </c>
      <c r="AV116" s="112"/>
      <c r="AW116" s="112">
        <v>28500</v>
      </c>
      <c r="AX116" s="112">
        <f t="shared" si="97"/>
        <v>-0.1153212519264694</v>
      </c>
      <c r="AY116" s="112">
        <f t="shared" si="98"/>
        <v>-0.11615175</v>
      </c>
      <c r="AZ116" s="112">
        <f t="shared" si="99"/>
        <v>8.3049807353060038E-4</v>
      </c>
      <c r="BA116" s="112">
        <f t="shared" si="100"/>
        <v>1.2330159812702641</v>
      </c>
      <c r="BB116" s="112">
        <f t="shared" si="101"/>
        <v>-4.9554085778025427E-2</v>
      </c>
      <c r="BC116" s="112">
        <f t="shared" si="102"/>
        <v>-0.52957438911846744</v>
      </c>
      <c r="BD116" s="112">
        <f t="shared" si="103"/>
        <v>-0.27115408937954943</v>
      </c>
      <c r="BE116" s="112">
        <f t="shared" si="108"/>
        <v>5.8776796864823888</v>
      </c>
      <c r="BF116" s="112">
        <f t="shared" si="108"/>
        <v>5.8776989013957266</v>
      </c>
      <c r="BG116" s="112">
        <f t="shared" si="108"/>
        <v>5.8777763465357307</v>
      </c>
      <c r="BH116" s="112">
        <f t="shared" si="108"/>
        <v>5.8780884607951203</v>
      </c>
      <c r="BI116" s="112">
        <f t="shared" si="108"/>
        <v>5.8793459000778316</v>
      </c>
      <c r="BJ116" s="112">
        <f t="shared" si="108"/>
        <v>5.8844050352092214</v>
      </c>
      <c r="BK116" s="112">
        <f t="shared" si="108"/>
        <v>5.9046530048470487</v>
      </c>
      <c r="BL116" s="112">
        <f t="shared" si="104"/>
        <v>5.984185444507812</v>
      </c>
      <c r="BM116" s="112"/>
      <c r="BN116" s="112"/>
      <c r="BO116" s="112"/>
      <c r="BP116" s="112"/>
    </row>
    <row r="117" spans="1:68" s="158" customFormat="1" ht="12.95" customHeight="1" x14ac:dyDescent="0.2">
      <c r="A117" s="144" t="s">
        <v>6</v>
      </c>
      <c r="B117" s="144"/>
      <c r="C117" s="151">
        <v>49784.482900000003</v>
      </c>
      <c r="D117" s="151">
        <v>4.0000000000000002E-4</v>
      </c>
      <c r="E117" s="224">
        <f t="shared" si="74"/>
        <v>19184.916644754376</v>
      </c>
      <c r="F117" s="112">
        <f t="shared" si="75"/>
        <v>19185</v>
      </c>
      <c r="G117" s="200">
        <f t="shared" ref="G117:G123" si="109">+C117-(C$7+F117*C$8)</f>
        <v>-5.6965499999932945E-2</v>
      </c>
      <c r="J117" s="158">
        <f>G117</f>
        <v>-5.6965499999932945E-2</v>
      </c>
      <c r="O117" s="218"/>
      <c r="P117" s="221">
        <f t="shared" si="77"/>
        <v>34765.982900000003</v>
      </c>
      <c r="R117" s="158">
        <f t="shared" si="78"/>
        <v>3.2450681902423603E-3</v>
      </c>
      <c r="S117" s="156">
        <v>1</v>
      </c>
      <c r="T117" s="158">
        <f t="shared" si="79"/>
        <v>3.2450681902423603E-3</v>
      </c>
      <c r="Y117" s="61"/>
      <c r="Z117" s="112">
        <f t="shared" ref="Z117:Z148" si="110">F117</f>
        <v>19185</v>
      </c>
      <c r="AA117" s="112">
        <f t="shared" ref="AA117:AA148" si="111">AB$3+AB$4*Z117+AB$5*Z117^2+AH117</f>
        <v>-5.6359716236247505E-2</v>
      </c>
      <c r="AB117" s="112">
        <f t="shared" ref="AB117:AB148" si="112">IF(S117&lt;&gt;0,G117-AH117, -9999)</f>
        <v>-5.323896793868544E-2</v>
      </c>
      <c r="AC117" s="112">
        <f t="shared" ref="AC117:AC148" si="113">+G117-P117</f>
        <v>-34766.039865500003</v>
      </c>
      <c r="AD117" s="112">
        <f t="shared" ref="AD117:AD148" si="114">IF(S117&lt;&gt;0,G117-AA117, -9999)</f>
        <v>-6.057837636854399E-4</v>
      </c>
      <c r="AE117" s="112">
        <f t="shared" ref="AE117:AE148" si="115">+(G117-AA117)^2*S117</f>
        <v>3.6697396834489689E-7</v>
      </c>
      <c r="AF117" s="112">
        <f t="shared" ref="AF117:AF148" si="116">IF(S117&lt;&gt;0,G117-P117, -9999)</f>
        <v>-34766.039865500003</v>
      </c>
      <c r="AG117" s="139"/>
      <c r="AH117" s="112">
        <f t="shared" ref="AH117:AH148" si="117">$AB$6*($AB$11/AI117*AJ117+$AB$12)</f>
        <v>-3.7265320612475069E-3</v>
      </c>
      <c r="AI117" s="112">
        <f t="shared" si="88"/>
        <v>0.73049369289804389</v>
      </c>
      <c r="AJ117" s="112">
        <f t="shared" si="89"/>
        <v>-0.40732009215225029</v>
      </c>
      <c r="AK117" s="112">
        <f t="shared" si="90"/>
        <v>1.6320246084729328E-2</v>
      </c>
      <c r="AL117" s="112">
        <f t="shared" si="91"/>
        <v>3.0811104294661433</v>
      </c>
      <c r="AM117" s="112">
        <f t="shared" si="92"/>
        <v>33.05748603918213</v>
      </c>
      <c r="AN117" s="112">
        <f t="shared" si="107"/>
        <v>3.0618353804788776</v>
      </c>
      <c r="AO117" s="112">
        <f t="shared" si="107"/>
        <v>3.0618250111542404</v>
      </c>
      <c r="AP117" s="112">
        <f t="shared" si="107"/>
        <v>3.0618635385086006</v>
      </c>
      <c r="AQ117" s="112">
        <f t="shared" si="107"/>
        <v>3.0617203890466431</v>
      </c>
      <c r="AR117" s="112">
        <f t="shared" si="107"/>
        <v>3.0622522566225938</v>
      </c>
      <c r="AS117" s="112">
        <f t="shared" si="107"/>
        <v>3.0602760037634948</v>
      </c>
      <c r="AT117" s="112">
        <f t="shared" si="107"/>
        <v>3.0676175948999171</v>
      </c>
      <c r="AU117" s="112">
        <f t="shared" si="93"/>
        <v>3.0403209495816217</v>
      </c>
      <c r="AV117" s="112"/>
      <c r="AW117" s="112">
        <v>28750</v>
      </c>
      <c r="AX117" s="112">
        <f t="shared" si="97"/>
        <v>-0.11640245345807045</v>
      </c>
      <c r="AY117" s="112">
        <f t="shared" si="98"/>
        <v>-0.1181984375</v>
      </c>
      <c r="AZ117" s="112">
        <f t="shared" si="99"/>
        <v>1.7959840419295556E-3</v>
      </c>
      <c r="BA117" s="112">
        <f t="shared" si="100"/>
        <v>1.2494016699164248</v>
      </c>
      <c r="BB117" s="112">
        <f t="shared" si="101"/>
        <v>8.6748682052821241E-2</v>
      </c>
      <c r="BC117" s="112">
        <f t="shared" si="102"/>
        <v>-0.39314214570862893</v>
      </c>
      <c r="BD117" s="112">
        <f t="shared" si="103"/>
        <v>-0.19914267470105917</v>
      </c>
      <c r="BE117" s="112">
        <f t="shared" si="108"/>
        <v>5.983485769178964</v>
      </c>
      <c r="BF117" s="112">
        <f t="shared" si="108"/>
        <v>5.9835034711954744</v>
      </c>
      <c r="BG117" s="112">
        <f t="shared" si="108"/>
        <v>5.9835720919183117</v>
      </c>
      <c r="BH117" s="112">
        <f t="shared" si="108"/>
        <v>5.9838380819708004</v>
      </c>
      <c r="BI117" s="112">
        <f t="shared" si="108"/>
        <v>5.9848689158189483</v>
      </c>
      <c r="BJ117" s="112">
        <f t="shared" si="108"/>
        <v>5.9888607981007311</v>
      </c>
      <c r="BK117" s="112">
        <f t="shared" si="108"/>
        <v>6.0042744861359001</v>
      </c>
      <c r="BL117" s="112">
        <f t="shared" si="104"/>
        <v>6.0631941534430283</v>
      </c>
      <c r="BM117" s="112"/>
      <c r="BN117" s="112"/>
      <c r="BO117" s="112"/>
      <c r="BP117" s="112"/>
    </row>
    <row r="118" spans="1:68" s="158" customFormat="1" ht="12.95" customHeight="1" x14ac:dyDescent="0.2">
      <c r="A118" s="146" t="s">
        <v>6</v>
      </c>
      <c r="B118" s="146"/>
      <c r="C118" s="150">
        <v>49784.483200000002</v>
      </c>
      <c r="D118" s="150">
        <v>4.0000000000000002E-4</v>
      </c>
      <c r="E118" s="224">
        <f t="shared" si="74"/>
        <v>19184.917083731892</v>
      </c>
      <c r="F118" s="112">
        <f t="shared" si="75"/>
        <v>19185</v>
      </c>
      <c r="G118" s="200">
        <f t="shared" si="109"/>
        <v>-5.6665500000235625E-2</v>
      </c>
      <c r="J118" s="158">
        <f>G118</f>
        <v>-5.6665500000235625E-2</v>
      </c>
      <c r="O118" s="218"/>
      <c r="P118" s="221">
        <f t="shared" si="77"/>
        <v>34765.983200000002</v>
      </c>
      <c r="R118" s="158">
        <f t="shared" si="78"/>
        <v>3.2109788902767037E-3</v>
      </c>
      <c r="S118" s="156">
        <v>1</v>
      </c>
      <c r="T118" s="158">
        <f t="shared" si="79"/>
        <v>3.2109788902767037E-3</v>
      </c>
      <c r="Y118" s="61"/>
      <c r="Z118" s="112">
        <f t="shared" si="110"/>
        <v>19185</v>
      </c>
      <c r="AA118" s="112">
        <f t="shared" si="111"/>
        <v>-5.6359716236247505E-2</v>
      </c>
      <c r="AB118" s="112">
        <f t="shared" si="112"/>
        <v>-5.293896793898812E-2</v>
      </c>
      <c r="AC118" s="112">
        <f t="shared" si="113"/>
        <v>-34766.039865500003</v>
      </c>
      <c r="AD118" s="112">
        <f t="shared" si="114"/>
        <v>-3.0578376398811974E-4</v>
      </c>
      <c r="AE118" s="112">
        <f t="shared" si="115"/>
        <v>9.3503710318742119E-8</v>
      </c>
      <c r="AF118" s="112">
        <f t="shared" si="116"/>
        <v>-34766.039865500003</v>
      </c>
      <c r="AG118" s="139"/>
      <c r="AH118" s="112">
        <f t="shared" si="117"/>
        <v>-3.7265320612475069E-3</v>
      </c>
      <c r="AI118" s="112">
        <f t="shared" si="88"/>
        <v>0.73049369289804389</v>
      </c>
      <c r="AJ118" s="112">
        <f t="shared" si="89"/>
        <v>-0.40732009215225029</v>
      </c>
      <c r="AK118" s="112">
        <f t="shared" si="90"/>
        <v>1.6320246084729328E-2</v>
      </c>
      <c r="AL118" s="112">
        <f t="shared" si="91"/>
        <v>3.0811104294661433</v>
      </c>
      <c r="AM118" s="112">
        <f t="shared" si="92"/>
        <v>33.05748603918213</v>
      </c>
      <c r="AN118" s="112">
        <f t="shared" si="107"/>
        <v>3.0618353804788776</v>
      </c>
      <c r="AO118" s="112">
        <f t="shared" si="107"/>
        <v>3.0618250111542404</v>
      </c>
      <c r="AP118" s="112">
        <f t="shared" si="107"/>
        <v>3.0618635385086006</v>
      </c>
      <c r="AQ118" s="112">
        <f t="shared" si="107"/>
        <v>3.0617203890466431</v>
      </c>
      <c r="AR118" s="112">
        <f t="shared" si="107"/>
        <v>3.0622522566225938</v>
      </c>
      <c r="AS118" s="112">
        <f t="shared" si="107"/>
        <v>3.0602760037634948</v>
      </c>
      <c r="AT118" s="112">
        <f t="shared" si="107"/>
        <v>3.0676175948999171</v>
      </c>
      <c r="AU118" s="112">
        <f t="shared" si="93"/>
        <v>3.0403209495816217</v>
      </c>
      <c r="AV118" s="112"/>
      <c r="AW118" s="112">
        <v>29000</v>
      </c>
      <c r="AX118" s="112">
        <f t="shared" si="97"/>
        <v>-0.1175109473321589</v>
      </c>
      <c r="AY118" s="112">
        <f t="shared" si="98"/>
        <v>-0.12026299999999999</v>
      </c>
      <c r="AZ118" s="112">
        <f t="shared" si="99"/>
        <v>2.7520526678410932E-3</v>
      </c>
      <c r="BA118" s="112">
        <f t="shared" si="100"/>
        <v>1.2613664591118294</v>
      </c>
      <c r="BB118" s="112">
        <f t="shared" si="101"/>
        <v>0.22450360665490587</v>
      </c>
      <c r="BC118" s="112">
        <f t="shared" si="102"/>
        <v>-0.25356639031784134</v>
      </c>
      <c r="BD118" s="112">
        <f t="shared" si="103"/>
        <v>-0.12746689485957793</v>
      </c>
      <c r="BE118" s="112">
        <f t="shared" si="108"/>
        <v>6.0905036330357287</v>
      </c>
      <c r="BF118" s="112">
        <f t="shared" si="108"/>
        <v>6.0905168790614894</v>
      </c>
      <c r="BG118" s="112">
        <f t="shared" si="108"/>
        <v>6.0905668630414045</v>
      </c>
      <c r="BH118" s="112">
        <f t="shared" si="108"/>
        <v>6.0907554735859613</v>
      </c>
      <c r="BI118" s="112">
        <f t="shared" si="108"/>
        <v>6.0914671180096098</v>
      </c>
      <c r="BJ118" s="112">
        <f t="shared" si="108"/>
        <v>6.0941513342490268</v>
      </c>
      <c r="BK118" s="112">
        <f t="shared" si="108"/>
        <v>6.1042635748586855</v>
      </c>
      <c r="BL118" s="112">
        <f t="shared" si="104"/>
        <v>6.1422028623782463</v>
      </c>
      <c r="BM118" s="112"/>
      <c r="BN118" s="112"/>
      <c r="BO118" s="112"/>
      <c r="BP118" s="112"/>
    </row>
    <row r="119" spans="1:68" s="158" customFormat="1" ht="12.95" customHeight="1" x14ac:dyDescent="0.2">
      <c r="A119" s="147" t="s">
        <v>370</v>
      </c>
      <c r="B119" s="148" t="s">
        <v>81</v>
      </c>
      <c r="C119" s="149">
        <v>49788.59</v>
      </c>
      <c r="D119" s="149" t="s">
        <v>125</v>
      </c>
      <c r="E119" s="224">
        <f t="shared" si="74"/>
        <v>19190.926393274392</v>
      </c>
      <c r="F119" s="112">
        <f t="shared" si="75"/>
        <v>19191</v>
      </c>
      <c r="G119" s="200">
        <f t="shared" si="109"/>
        <v>-5.0303300005907658E-2</v>
      </c>
      <c r="I119" s="158">
        <f>G119</f>
        <v>-5.0303300005907658E-2</v>
      </c>
      <c r="O119" s="218"/>
      <c r="P119" s="221">
        <f t="shared" si="77"/>
        <v>34770.089999999997</v>
      </c>
      <c r="R119" s="158">
        <f t="shared" si="78"/>
        <v>2.5304219914843496E-3</v>
      </c>
      <c r="S119" s="156">
        <v>0.1</v>
      </c>
      <c r="T119" s="158">
        <f t="shared" si="79"/>
        <v>2.5304219914843497E-4</v>
      </c>
      <c r="Y119" s="61"/>
      <c r="Z119" s="112">
        <f t="shared" si="110"/>
        <v>19191</v>
      </c>
      <c r="AA119" s="112">
        <f t="shared" si="111"/>
        <v>-5.640524413849976E-2</v>
      </c>
      <c r="AB119" s="112">
        <f t="shared" si="112"/>
        <v>-4.6564166650407898E-2</v>
      </c>
      <c r="AC119" s="112">
        <f t="shared" si="113"/>
        <v>-34770.140303300002</v>
      </c>
      <c r="AD119" s="112">
        <f t="shared" si="114"/>
        <v>6.101944132592102E-3</v>
      </c>
      <c r="AE119" s="112">
        <f t="shared" si="115"/>
        <v>3.7233722197275182E-6</v>
      </c>
      <c r="AF119" s="112">
        <f t="shared" si="116"/>
        <v>-34770.140303300002</v>
      </c>
      <c r="AG119" s="139"/>
      <c r="AH119" s="112">
        <f t="shared" si="117"/>
        <v>-3.7391333554997637E-3</v>
      </c>
      <c r="AI119" s="112">
        <f t="shared" si="88"/>
        <v>0.73047536764601495</v>
      </c>
      <c r="AJ119" s="112">
        <f t="shared" si="89"/>
        <v>-0.40835500462053542</v>
      </c>
      <c r="AK119" s="112">
        <f t="shared" si="90"/>
        <v>1.6014760518008809E-2</v>
      </c>
      <c r="AL119" s="112">
        <f t="shared" si="91"/>
        <v>3.0822438914315109</v>
      </c>
      <c r="AM119" s="112">
        <f t="shared" si="92"/>
        <v>33.689210135067654</v>
      </c>
      <c r="AN119" s="112">
        <f t="shared" si="107"/>
        <v>3.0633294101962436</v>
      </c>
      <c r="AO119" s="112">
        <f t="shared" si="107"/>
        <v>3.0633192269425904</v>
      </c>
      <c r="AP119" s="112">
        <f t="shared" si="107"/>
        <v>3.0633570584735308</v>
      </c>
      <c r="AQ119" s="112">
        <f t="shared" si="107"/>
        <v>3.0632165110071794</v>
      </c>
      <c r="AR119" s="112">
        <f t="shared" si="107"/>
        <v>3.0637386494099239</v>
      </c>
      <c r="AS119" s="112">
        <f t="shared" si="107"/>
        <v>3.0617987798786142</v>
      </c>
      <c r="AT119" s="112">
        <f t="shared" si="107"/>
        <v>3.0690044018730296</v>
      </c>
      <c r="AU119" s="112">
        <f t="shared" si="93"/>
        <v>3.0422171585960669</v>
      </c>
      <c r="AV119" s="112"/>
      <c r="AW119" s="112">
        <v>29250</v>
      </c>
      <c r="AX119" s="112">
        <f t="shared" si="97"/>
        <v>-0.11866196886477424</v>
      </c>
      <c r="AY119" s="112">
        <f t="shared" si="98"/>
        <v>-0.1223454375</v>
      </c>
      <c r="AZ119" s="112">
        <f t="shared" si="99"/>
        <v>3.683468635225757E-3</v>
      </c>
      <c r="BA119" s="112">
        <f t="shared" si="100"/>
        <v>1.2683121384195717</v>
      </c>
      <c r="BB119" s="112">
        <f t="shared" si="101"/>
        <v>0.35986788898471489</v>
      </c>
      <c r="BC119" s="112">
        <f t="shared" si="102"/>
        <v>-0.11187370802155017</v>
      </c>
      <c r="BD119" s="112">
        <f t="shared" si="103"/>
        <v>-5.599526798525347E-2</v>
      </c>
      <c r="BE119" s="112">
        <f t="shared" si="108"/>
        <v>6.1983297694806065</v>
      </c>
      <c r="BF119" s="112">
        <f t="shared" si="108"/>
        <v>6.1983361193021915</v>
      </c>
      <c r="BG119" s="112">
        <f t="shared" si="108"/>
        <v>6.1983597220479734</v>
      </c>
      <c r="BH119" s="112">
        <f t="shared" si="108"/>
        <v>6.1984474547448221</v>
      </c>
      <c r="BI119" s="112">
        <f t="shared" si="108"/>
        <v>6.1987735562507416</v>
      </c>
      <c r="BJ119" s="112">
        <f t="shared" si="108"/>
        <v>6.1999855935010393</v>
      </c>
      <c r="BK119" s="112">
        <f t="shared" si="108"/>
        <v>6.2044893717091236</v>
      </c>
      <c r="BL119" s="112">
        <f t="shared" si="104"/>
        <v>6.2212115713134626</v>
      </c>
      <c r="BM119" s="112"/>
      <c r="BN119" s="112"/>
      <c r="BO119" s="112"/>
      <c r="BP119" s="112"/>
    </row>
    <row r="120" spans="1:68" s="158" customFormat="1" ht="12.95" customHeight="1" x14ac:dyDescent="0.2">
      <c r="A120" s="147" t="s">
        <v>419</v>
      </c>
      <c r="B120" s="148" t="s">
        <v>81</v>
      </c>
      <c r="C120" s="149">
        <v>49796.103000000003</v>
      </c>
      <c r="D120" s="149" t="s">
        <v>125</v>
      </c>
      <c r="E120" s="224">
        <f t="shared" si="74"/>
        <v>19201.919853533695</v>
      </c>
      <c r="F120" s="112">
        <f t="shared" si="75"/>
        <v>19202</v>
      </c>
      <c r="G120" s="200">
        <f t="shared" si="109"/>
        <v>-5.4772599993157201E-2</v>
      </c>
      <c r="I120" s="158">
        <f>G120</f>
        <v>-5.4772599993157201E-2</v>
      </c>
      <c r="O120" s="218"/>
      <c r="P120" s="221">
        <f t="shared" si="77"/>
        <v>34777.603000000003</v>
      </c>
      <c r="R120" s="158">
        <f t="shared" si="78"/>
        <v>3.0000377100104043E-3</v>
      </c>
      <c r="S120" s="156">
        <v>0.1</v>
      </c>
      <c r="T120" s="158">
        <f t="shared" si="79"/>
        <v>3.0000377100104043E-4</v>
      </c>
      <c r="Y120" s="61"/>
      <c r="Z120" s="112">
        <f t="shared" si="110"/>
        <v>19202</v>
      </c>
      <c r="AA120" s="112">
        <f t="shared" si="111"/>
        <v>-5.6488716192965964E-2</v>
      </c>
      <c r="AB120" s="112">
        <f t="shared" si="112"/>
        <v>-5.1010386772191232E-2</v>
      </c>
      <c r="AC120" s="112">
        <f t="shared" si="113"/>
        <v>-34777.657772599996</v>
      </c>
      <c r="AD120" s="112">
        <f t="shared" si="114"/>
        <v>1.7161161998087635E-3</v>
      </c>
      <c r="AE120" s="112">
        <f t="shared" si="115"/>
        <v>2.945054811246072E-7</v>
      </c>
      <c r="AF120" s="112">
        <f t="shared" si="116"/>
        <v>-34777.657772599996</v>
      </c>
      <c r="AG120" s="139"/>
      <c r="AH120" s="112">
        <f t="shared" si="117"/>
        <v>-3.7622132209659677E-3</v>
      </c>
      <c r="AI120" s="112">
        <f t="shared" si="88"/>
        <v>0.73044267295450882</v>
      </c>
      <c r="AJ120" s="112">
        <f t="shared" si="89"/>
        <v>-0.41025084770105086</v>
      </c>
      <c r="AK120" s="112">
        <f t="shared" si="90"/>
        <v>1.5454689776572871E-2</v>
      </c>
      <c r="AL120" s="112">
        <f t="shared" si="91"/>
        <v>3.0843217592961651</v>
      </c>
      <c r="AM120" s="112">
        <f t="shared" si="92"/>
        <v>34.912206899382866</v>
      </c>
      <c r="AN120" s="112">
        <f t="shared" si="107"/>
        <v>3.0660683684840224</v>
      </c>
      <c r="AO120" s="112">
        <f t="shared" si="107"/>
        <v>3.0660585275314629</v>
      </c>
      <c r="AP120" s="112">
        <f t="shared" si="107"/>
        <v>3.0660950796763173</v>
      </c>
      <c r="AQ120" s="112">
        <f t="shared" si="107"/>
        <v>3.0659593139257453</v>
      </c>
      <c r="AR120" s="112">
        <f t="shared" si="107"/>
        <v>3.0664635820740496</v>
      </c>
      <c r="AS120" s="112">
        <f t="shared" si="107"/>
        <v>3.0645905058166933</v>
      </c>
      <c r="AT120" s="112">
        <f t="shared" si="107"/>
        <v>3.0715466324902607</v>
      </c>
      <c r="AU120" s="112">
        <f t="shared" si="93"/>
        <v>3.0456935417892166</v>
      </c>
      <c r="AV120" s="112"/>
      <c r="AW120" s="112">
        <v>29500</v>
      </c>
      <c r="AX120" s="112">
        <f t="shared" si="97"/>
        <v>-0.11987073781168549</v>
      </c>
      <c r="AY120" s="112">
        <f t="shared" si="98"/>
        <v>-0.12444574999999999</v>
      </c>
      <c r="AZ120" s="112">
        <f t="shared" si="99"/>
        <v>4.5750121883145044E-3</v>
      </c>
      <c r="BA120" s="112">
        <f t="shared" si="100"/>
        <v>1.2698721399877901</v>
      </c>
      <c r="BB120" s="112">
        <f t="shared" si="101"/>
        <v>0.48885468669007243</v>
      </c>
      <c r="BC120" s="112">
        <f t="shared" si="102"/>
        <v>3.0776386445330126E-2</v>
      </c>
      <c r="BD120" s="112">
        <f t="shared" si="103"/>
        <v>1.5389407961107745E-2</v>
      </c>
      <c r="BE120" s="112">
        <f t="shared" si="108"/>
        <v>6.3065194457047919</v>
      </c>
      <c r="BF120" s="112">
        <f t="shared" si="108"/>
        <v>6.3065176665708353</v>
      </c>
      <c r="BG120" s="112">
        <f t="shared" si="108"/>
        <v>6.3065110753922839</v>
      </c>
      <c r="BH120" s="112">
        <f t="shared" si="108"/>
        <v>6.3064866569842026</v>
      </c>
      <c r="BI120" s="112">
        <f t="shared" si="108"/>
        <v>6.3063961939734972</v>
      </c>
      <c r="BJ120" s="112">
        <f t="shared" si="108"/>
        <v>6.306061056810071</v>
      </c>
      <c r="BK120" s="112">
        <f t="shared" si="108"/>
        <v>6.3048195005282803</v>
      </c>
      <c r="BL120" s="112">
        <f t="shared" si="104"/>
        <v>6.3002202802486806</v>
      </c>
      <c r="BM120" s="112"/>
      <c r="BN120" s="112"/>
      <c r="BO120" s="112"/>
      <c r="BP120" s="112"/>
    </row>
    <row r="121" spans="1:68" s="158" customFormat="1" ht="12.95" customHeight="1" x14ac:dyDescent="0.2">
      <c r="A121" s="147" t="s">
        <v>370</v>
      </c>
      <c r="B121" s="148" t="s">
        <v>81</v>
      </c>
      <c r="C121" s="149">
        <v>50131.654000000002</v>
      </c>
      <c r="D121" s="149" t="s">
        <v>125</v>
      </c>
      <c r="E121" s="224">
        <f t="shared" si="74"/>
        <v>19692.917668449943</v>
      </c>
      <c r="F121" s="112">
        <f t="shared" si="75"/>
        <v>19693</v>
      </c>
      <c r="G121" s="200">
        <f t="shared" si="109"/>
        <v>-5.6265899998834357E-2</v>
      </c>
      <c r="I121" s="158">
        <f>G121</f>
        <v>-5.6265899998834357E-2</v>
      </c>
      <c r="O121" s="218"/>
      <c r="P121" s="221">
        <f t="shared" si="77"/>
        <v>35113.154000000002</v>
      </c>
      <c r="R121" s="158">
        <f t="shared" si="78"/>
        <v>3.1658515026788282E-3</v>
      </c>
      <c r="S121" s="156">
        <v>0.1</v>
      </c>
      <c r="T121" s="158">
        <f t="shared" si="79"/>
        <v>3.1658515026788286E-4</v>
      </c>
      <c r="Y121" s="61"/>
      <c r="Z121" s="112">
        <f t="shared" si="110"/>
        <v>19693</v>
      </c>
      <c r="AA121" s="112">
        <f t="shared" si="111"/>
        <v>-6.0218119899078729E-2</v>
      </c>
      <c r="AB121" s="112">
        <f t="shared" si="112"/>
        <v>-5.1505217706755625E-2</v>
      </c>
      <c r="AC121" s="112">
        <f t="shared" si="113"/>
        <v>-35113.210265900001</v>
      </c>
      <c r="AD121" s="112">
        <f t="shared" si="114"/>
        <v>3.952219900244372E-3</v>
      </c>
      <c r="AE121" s="112">
        <f t="shared" si="115"/>
        <v>1.5620042139887635E-6</v>
      </c>
      <c r="AF121" s="112">
        <f t="shared" si="116"/>
        <v>-35113.210265900001</v>
      </c>
      <c r="AG121" s="139"/>
      <c r="AH121" s="112">
        <f t="shared" si="117"/>
        <v>-4.7606822920787332E-3</v>
      </c>
      <c r="AI121" s="112">
        <f t="shared" si="88"/>
        <v>0.73016905898826601</v>
      </c>
      <c r="AJ121" s="112">
        <f t="shared" si="89"/>
        <v>-0.49287382509208033</v>
      </c>
      <c r="AK121" s="112">
        <f t="shared" si="90"/>
        <v>-9.5531812880390154E-3</v>
      </c>
      <c r="AL121" s="112">
        <f t="shared" si="91"/>
        <v>-3.1062031140420769</v>
      </c>
      <c r="AM121" s="112">
        <f t="shared" si="92"/>
        <v>-56.507976216009382</v>
      </c>
      <c r="AN121" s="112">
        <f t="shared" ref="AN121:AT130" si="118">$AU121+$AB$7*SIN(AO121)</f>
        <v>3.1882673840581459</v>
      </c>
      <c r="AO121" s="112">
        <f t="shared" si="118"/>
        <v>3.1882735391308108</v>
      </c>
      <c r="AP121" s="112">
        <f t="shared" si="118"/>
        <v>3.1882507177169197</v>
      </c>
      <c r="AQ121" s="112">
        <f t="shared" si="118"/>
        <v>3.1883353337259037</v>
      </c>
      <c r="AR121" s="112">
        <f t="shared" si="118"/>
        <v>3.188021600722668</v>
      </c>
      <c r="AS121" s="112">
        <f t="shared" si="118"/>
        <v>3.1891848600357742</v>
      </c>
      <c r="AT121" s="112">
        <f t="shared" si="118"/>
        <v>3.1848720379163917</v>
      </c>
      <c r="AU121" s="112">
        <f t="shared" si="93"/>
        <v>3.2008666461379827</v>
      </c>
      <c r="AV121" s="112"/>
      <c r="AW121" s="112">
        <v>29750</v>
      </c>
      <c r="AX121" s="112">
        <f t="shared" si="97"/>
        <v>-0.12115163021481805</v>
      </c>
      <c r="AY121" s="112">
        <f t="shared" si="98"/>
        <v>-0.1265639375</v>
      </c>
      <c r="AZ121" s="112">
        <f t="shared" si="99"/>
        <v>5.41230728518195E-3</v>
      </c>
      <c r="BA121" s="112">
        <f t="shared" si="100"/>
        <v>1.2659621362024249</v>
      </c>
      <c r="BB121" s="112">
        <f t="shared" si="101"/>
        <v>0.60770030393339891</v>
      </c>
      <c r="BC121" s="112">
        <f t="shared" si="102"/>
        <v>0.17316163586862912</v>
      </c>
      <c r="BD121" s="112">
        <f t="shared" si="103"/>
        <v>8.6797812086952836E-2</v>
      </c>
      <c r="BE121" s="112">
        <f t="shared" si="108"/>
        <v>6.4146086817608321</v>
      </c>
      <c r="BF121" s="112">
        <f t="shared" si="108"/>
        <v>6.4145991229489514</v>
      </c>
      <c r="BG121" s="112">
        <f t="shared" si="108"/>
        <v>6.4145634121132771</v>
      </c>
      <c r="BH121" s="112">
        <f t="shared" si="108"/>
        <v>6.4144300012297348</v>
      </c>
      <c r="BI121" s="112">
        <f t="shared" si="108"/>
        <v>6.4139316168589611</v>
      </c>
      <c r="BJ121" s="112">
        <f t="shared" si="108"/>
        <v>6.4120700852320116</v>
      </c>
      <c r="BK121" s="112">
        <f t="shared" si="108"/>
        <v>6.4051209342165496</v>
      </c>
      <c r="BL121" s="112">
        <f t="shared" si="104"/>
        <v>6.3792289891838969</v>
      </c>
      <c r="BM121" s="112"/>
      <c r="BN121" s="112"/>
      <c r="BO121" s="112"/>
      <c r="BP121" s="112"/>
    </row>
    <row r="122" spans="1:68" s="158" customFormat="1" ht="12.95" customHeight="1" x14ac:dyDescent="0.2">
      <c r="A122" s="144" t="s">
        <v>53</v>
      </c>
      <c r="B122" s="144"/>
      <c r="C122" s="151">
        <v>50188.39</v>
      </c>
      <c r="D122" s="151">
        <v>5.0000000000000001E-3</v>
      </c>
      <c r="E122" s="224">
        <f t="shared" si="74"/>
        <v>19775.937096277867</v>
      </c>
      <c r="F122" s="112">
        <f t="shared" si="75"/>
        <v>19776</v>
      </c>
      <c r="G122" s="200">
        <f t="shared" si="109"/>
        <v>-4.2988799999875482E-2</v>
      </c>
      <c r="I122" s="158">
        <f>G122</f>
        <v>-4.2988799999875482E-2</v>
      </c>
      <c r="O122" s="218"/>
      <c r="P122" s="221">
        <f t="shared" si="77"/>
        <v>35169.89</v>
      </c>
      <c r="R122" s="158">
        <f t="shared" si="78"/>
        <v>1.8480369254292943E-3</v>
      </c>
      <c r="S122" s="156">
        <v>0.1</v>
      </c>
      <c r="T122" s="158">
        <f t="shared" si="79"/>
        <v>1.8480369254292946E-4</v>
      </c>
      <c r="Y122" s="61"/>
      <c r="Z122" s="112">
        <f t="shared" si="110"/>
        <v>19776</v>
      </c>
      <c r="AA122" s="112">
        <f t="shared" si="111"/>
        <v>-6.084877038588872E-2</v>
      </c>
      <c r="AB122" s="112">
        <f t="shared" si="112"/>
        <v>-3.8065924781986754E-2</v>
      </c>
      <c r="AC122" s="112">
        <f t="shared" si="113"/>
        <v>-35169.932988799999</v>
      </c>
      <c r="AD122" s="112">
        <f t="shared" si="114"/>
        <v>1.7859970386013238E-2</v>
      </c>
      <c r="AE122" s="112">
        <f t="shared" si="115"/>
        <v>3.1897854218926987E-5</v>
      </c>
      <c r="AF122" s="112">
        <f t="shared" si="116"/>
        <v>-35169.932988799999</v>
      </c>
      <c r="AG122" s="139"/>
      <c r="AH122" s="112">
        <f t="shared" si="117"/>
        <v>-4.9228752178887246E-3</v>
      </c>
      <c r="AI122" s="112">
        <f t="shared" si="88"/>
        <v>0.73035187459713469</v>
      </c>
      <c r="AJ122" s="112">
        <f t="shared" si="89"/>
        <v>-0.506446967474393</v>
      </c>
      <c r="AK122" s="112">
        <f t="shared" si="90"/>
        <v>-1.3780002420922607E-2</v>
      </c>
      <c r="AL122" s="112">
        <f t="shared" si="91"/>
        <v>-3.0905334248616909</v>
      </c>
      <c r="AM122" s="112">
        <f t="shared" si="92"/>
        <v>-39.161685819699301</v>
      </c>
      <c r="AN122" s="112">
        <f t="shared" si="118"/>
        <v>3.2089282807847752</v>
      </c>
      <c r="AO122" s="112">
        <f t="shared" si="118"/>
        <v>3.2089370896887188</v>
      </c>
      <c r="AP122" s="112">
        <f t="shared" si="118"/>
        <v>3.2089043900316123</v>
      </c>
      <c r="AQ122" s="112">
        <f t="shared" si="118"/>
        <v>3.2090257752550806</v>
      </c>
      <c r="AR122" s="112">
        <f t="shared" si="118"/>
        <v>3.20857518309451</v>
      </c>
      <c r="AS122" s="112">
        <f t="shared" si="118"/>
        <v>3.2102478883898913</v>
      </c>
      <c r="AT122" s="112">
        <f t="shared" si="118"/>
        <v>3.2040393395728977</v>
      </c>
      <c r="AU122" s="112">
        <f t="shared" si="93"/>
        <v>3.2270975375044748</v>
      </c>
      <c r="AV122" s="112"/>
      <c r="AW122" s="112">
        <v>30000</v>
      </c>
      <c r="AX122" s="112">
        <f t="shared" si="97"/>
        <v>-0.12251739518159833</v>
      </c>
      <c r="AY122" s="112">
        <f t="shared" si="98"/>
        <v>-0.12870000000000001</v>
      </c>
      <c r="AZ122" s="112">
        <f t="shared" si="99"/>
        <v>6.1826048184016706E-3</v>
      </c>
      <c r="BA122" s="112">
        <f t="shared" si="100"/>
        <v>1.2567920969119624</v>
      </c>
      <c r="BB122" s="112">
        <f t="shared" si="101"/>
        <v>0.71321715150893339</v>
      </c>
      <c r="BC122" s="112">
        <f t="shared" si="102"/>
        <v>0.3140773044493359</v>
      </c>
      <c r="BD122" s="112">
        <f t="shared" si="103"/>
        <v>0.158342432121787</v>
      </c>
      <c r="BE122" s="112">
        <f t="shared" ref="BE122:BK131" si="119">$BL122+$AB$7*SIN(BF122)</f>
        <v>6.5221388596360201</v>
      </c>
      <c r="BF122" s="112">
        <f t="shared" si="119"/>
        <v>6.5221233451947107</v>
      </c>
      <c r="BG122" s="112">
        <f t="shared" si="119"/>
        <v>6.522064204519876</v>
      </c>
      <c r="BH122" s="112">
        <f t="shared" si="119"/>
        <v>6.5218387695084266</v>
      </c>
      <c r="BI122" s="112">
        <f t="shared" si="119"/>
        <v>6.5209795597402938</v>
      </c>
      <c r="BJ122" s="112">
        <f t="shared" si="119"/>
        <v>6.5177064519575323</v>
      </c>
      <c r="BK122" s="112">
        <f t="shared" si="119"/>
        <v>6.5052608247069728</v>
      </c>
      <c r="BL122" s="112">
        <f t="shared" si="104"/>
        <v>6.458237698119115</v>
      </c>
      <c r="BM122" s="112"/>
      <c r="BN122" s="112"/>
      <c r="BO122" s="112"/>
      <c r="BP122" s="112"/>
    </row>
    <row r="123" spans="1:68" s="158" customFormat="1" ht="12.95" customHeight="1" x14ac:dyDescent="0.2">
      <c r="A123" s="140" t="s">
        <v>370</v>
      </c>
      <c r="B123" s="141" t="s">
        <v>81</v>
      </c>
      <c r="C123" s="142">
        <v>50511.61</v>
      </c>
      <c r="D123" s="142" t="s">
        <v>125</v>
      </c>
      <c r="E123" s="224">
        <f t="shared" si="74"/>
        <v>20248.891472027695</v>
      </c>
      <c r="F123" s="112">
        <f t="shared" si="75"/>
        <v>20249</v>
      </c>
      <c r="G123" s="200">
        <f t="shared" si="109"/>
        <v>-7.4168699997244403E-2</v>
      </c>
      <c r="I123" s="158">
        <f>G123</f>
        <v>-7.4168699997244403E-2</v>
      </c>
      <c r="N123" s="158">
        <f t="shared" ref="N123:N154" ca="1" si="120">+C$11+C$12*F123</f>
        <v>-7.955967400169954E-2</v>
      </c>
      <c r="O123" s="218"/>
      <c r="P123" s="221">
        <f t="shared" si="77"/>
        <v>35493.11</v>
      </c>
      <c r="R123" s="158">
        <f t="shared" ca="1" si="78"/>
        <v>2.9062600716711059E-5</v>
      </c>
      <c r="S123" s="156">
        <v>0.1</v>
      </c>
      <c r="T123" s="158">
        <f t="shared" ca="1" si="79"/>
        <v>2.906260071671106E-6</v>
      </c>
      <c r="Y123" s="61"/>
      <c r="Z123" s="112">
        <f t="shared" si="110"/>
        <v>20249</v>
      </c>
      <c r="AA123" s="112">
        <f t="shared" si="111"/>
        <v>-6.4439441922547372E-2</v>
      </c>
      <c r="AB123" s="112">
        <f t="shared" si="112"/>
        <v>-6.8362404217697029E-2</v>
      </c>
      <c r="AC123" s="112">
        <f t="shared" si="113"/>
        <v>-35493.184168699998</v>
      </c>
      <c r="AD123" s="112">
        <f t="shared" si="114"/>
        <v>-9.7292580746970309E-3</v>
      </c>
      <c r="AE123" s="112">
        <f t="shared" si="115"/>
        <v>9.4658462684057396E-6</v>
      </c>
      <c r="AF123" s="112">
        <f t="shared" si="116"/>
        <v>-35493.184168699998</v>
      </c>
      <c r="AG123" s="139"/>
      <c r="AH123" s="112">
        <f t="shared" si="117"/>
        <v>-5.8062957795473697E-3</v>
      </c>
      <c r="AI123" s="112">
        <f t="shared" si="88"/>
        <v>0.73266511348614594</v>
      </c>
      <c r="AJ123" s="112">
        <f t="shared" si="89"/>
        <v>-0.58154011698888886</v>
      </c>
      <c r="AK123" s="112">
        <f t="shared" si="90"/>
        <v>-3.7842548178270694E-2</v>
      </c>
      <c r="AL123" s="112">
        <f t="shared" si="91"/>
        <v>-3.000972083822687</v>
      </c>
      <c r="AM123" s="112">
        <f t="shared" si="92"/>
        <v>-14.199225802198862</v>
      </c>
      <c r="AN123" s="112">
        <f t="shared" si="118"/>
        <v>3.3268439503526221</v>
      </c>
      <c r="AO123" s="112">
        <f t="shared" si="118"/>
        <v>3.3268658420949144</v>
      </c>
      <c r="AP123" s="112">
        <f t="shared" si="118"/>
        <v>3.3267833504290802</v>
      </c>
      <c r="AQ123" s="112">
        <f t="shared" si="118"/>
        <v>3.3270941991729996</v>
      </c>
      <c r="AR123" s="112">
        <f t="shared" si="118"/>
        <v>3.3259229394932355</v>
      </c>
      <c r="AS123" s="112">
        <f t="shared" si="118"/>
        <v>3.3303375249251066</v>
      </c>
      <c r="AT123" s="112">
        <f t="shared" si="118"/>
        <v>3.313717202243935</v>
      </c>
      <c r="AU123" s="112">
        <f t="shared" si="93"/>
        <v>3.3765820148099057</v>
      </c>
      <c r="AV123" s="112"/>
      <c r="AW123" s="112">
        <v>30250</v>
      </c>
      <c r="AX123" s="112">
        <f t="shared" si="97"/>
        <v>-0.12397852811785137</v>
      </c>
      <c r="AY123" s="112">
        <f t="shared" si="98"/>
        <v>-0.13085393749999999</v>
      </c>
      <c r="AZ123" s="112">
        <f t="shared" si="99"/>
        <v>6.8754093821486173E-3</v>
      </c>
      <c r="BA123" s="112">
        <f t="shared" si="100"/>
        <v>1.2428365560105266</v>
      </c>
      <c r="BB123" s="112">
        <f t="shared" si="101"/>
        <v>0.80306053110069076</v>
      </c>
      <c r="BC123" s="112">
        <f t="shared" si="102"/>
        <v>0.45241359063853681</v>
      </c>
      <c r="BD123" s="112">
        <f t="shared" si="103"/>
        <v>0.23014573371306901</v>
      </c>
      <c r="BE123" s="112">
        <f t="shared" si="119"/>
        <v>6.6286805906405677</v>
      </c>
      <c r="BF123" s="112">
        <f t="shared" si="119"/>
        <v>6.6286618742458918</v>
      </c>
      <c r="BG123" s="112">
        <f t="shared" si="119"/>
        <v>6.6285882022114269</v>
      </c>
      <c r="BH123" s="112">
        <f t="shared" si="119"/>
        <v>6.6282982311058563</v>
      </c>
      <c r="BI123" s="112">
        <f t="shared" si="119"/>
        <v>6.6271572060731456</v>
      </c>
      <c r="BJ123" s="112">
        <f t="shared" si="119"/>
        <v>6.6226718237820759</v>
      </c>
      <c r="BK123" s="112">
        <f t="shared" si="119"/>
        <v>6.605107331821511</v>
      </c>
      <c r="BL123" s="112">
        <f t="shared" si="104"/>
        <v>6.5372464070543312</v>
      </c>
      <c r="BM123" s="112"/>
      <c r="BN123" s="112"/>
      <c r="BO123" s="112"/>
      <c r="BP123" s="112"/>
    </row>
    <row r="124" spans="1:68" s="158" customFormat="1" ht="12.95" customHeight="1" x14ac:dyDescent="0.2">
      <c r="A124" s="144" t="s">
        <v>53</v>
      </c>
      <c r="B124" s="144"/>
      <c r="C124" s="151">
        <v>50514.436000000002</v>
      </c>
      <c r="D124" s="151">
        <v>5.0000000000000001E-3</v>
      </c>
      <c r="E124" s="224">
        <f t="shared" si="74"/>
        <v>20253.026640228516</v>
      </c>
      <c r="F124" s="112">
        <f t="shared" si="75"/>
        <v>20253</v>
      </c>
      <c r="G124" s="200"/>
      <c r="N124" s="158">
        <f t="shared" ca="1" si="120"/>
        <v>-7.9579469022739657E-2</v>
      </c>
      <c r="O124" s="218"/>
      <c r="P124" s="221">
        <f t="shared" si="77"/>
        <v>35495.936000000002</v>
      </c>
      <c r="R124" s="158">
        <f t="shared" ca="1" si="78"/>
        <v>6.3328918899411809E-3</v>
      </c>
      <c r="S124" s="156">
        <v>0</v>
      </c>
      <c r="T124" s="158">
        <f t="shared" ca="1" si="79"/>
        <v>0</v>
      </c>
      <c r="U124" s="108">
        <v>3.4231400008138735E-2</v>
      </c>
      <c r="Y124" s="61"/>
      <c r="Z124" s="112">
        <f t="shared" si="110"/>
        <v>20253</v>
      </c>
      <c r="AA124" s="112">
        <f t="shared" si="111"/>
        <v>-6.4469765786322075E-2</v>
      </c>
      <c r="AB124" s="112">
        <f t="shared" si="112"/>
        <v>-9999</v>
      </c>
      <c r="AC124" s="112">
        <f t="shared" si="113"/>
        <v>-35495.936000000002</v>
      </c>
      <c r="AD124" s="112">
        <f t="shared" si="114"/>
        <v>-9999</v>
      </c>
      <c r="AE124" s="112">
        <f t="shared" si="115"/>
        <v>0</v>
      </c>
      <c r="AF124" s="112">
        <f t="shared" si="116"/>
        <v>-9999</v>
      </c>
      <c r="AG124" s="139"/>
      <c r="AH124" s="112">
        <f t="shared" si="117"/>
        <v>-5.8134524993220691E-3</v>
      </c>
      <c r="AI124" s="112">
        <f t="shared" si="88"/>
        <v>0.73269395846794971</v>
      </c>
      <c r="AJ124" s="112">
        <f t="shared" si="89"/>
        <v>-0.5821583814886071</v>
      </c>
      <c r="AK124" s="112">
        <f t="shared" si="90"/>
        <v>-3.8045764027889103E-2</v>
      </c>
      <c r="AL124" s="112">
        <f t="shared" si="91"/>
        <v>-3.0002118882253366</v>
      </c>
      <c r="AM124" s="112">
        <f t="shared" si="92"/>
        <v>-14.122624561782557</v>
      </c>
      <c r="AN124" s="112">
        <f t="shared" si="118"/>
        <v>3.3278429712816742</v>
      </c>
      <c r="AO124" s="112">
        <f t="shared" si="118"/>
        <v>3.3278649530770781</v>
      </c>
      <c r="AP124" s="112">
        <f t="shared" si="118"/>
        <v>3.3277821065278328</v>
      </c>
      <c r="AQ124" s="112">
        <f t="shared" si="118"/>
        <v>3.3280943512284007</v>
      </c>
      <c r="AR124" s="112">
        <f t="shared" si="118"/>
        <v>3.3269176115378061</v>
      </c>
      <c r="AS124" s="112">
        <f t="shared" si="118"/>
        <v>3.3313536956803493</v>
      </c>
      <c r="AT124" s="112">
        <f t="shared" si="118"/>
        <v>3.3146494547773933</v>
      </c>
      <c r="AU124" s="112">
        <f t="shared" si="93"/>
        <v>3.377846154152869</v>
      </c>
      <c r="AV124" s="112"/>
      <c r="AW124" s="112">
        <v>30500</v>
      </c>
      <c r="AX124" s="112">
        <f t="shared" si="97"/>
        <v>-0.12554287968682734</v>
      </c>
      <c r="AY124" s="112">
        <f t="shared" si="98"/>
        <v>-0.13302575</v>
      </c>
      <c r="AZ124" s="112">
        <f t="shared" si="99"/>
        <v>7.4828703131726675E-3</v>
      </c>
      <c r="BA124" s="112">
        <f t="shared" si="100"/>
        <v>1.2247710054831291</v>
      </c>
      <c r="BB124" s="112">
        <f t="shared" si="101"/>
        <v>0.8758614515078168</v>
      </c>
      <c r="BC124" s="112">
        <f t="shared" si="102"/>
        <v>0.5872180946412302</v>
      </c>
      <c r="BD124" s="112">
        <f t="shared" si="103"/>
        <v>0.30234747493112635</v>
      </c>
      <c r="BE124" s="112">
        <f t="shared" si="119"/>
        <v>6.7338536551813473</v>
      </c>
      <c r="BF124" s="112">
        <f t="shared" si="119"/>
        <v>6.7338346543595975</v>
      </c>
      <c r="BG124" s="112">
        <f t="shared" si="119"/>
        <v>6.733756477442566</v>
      </c>
      <c r="BH124" s="112">
        <f t="shared" si="119"/>
        <v>6.7334348576952419</v>
      </c>
      <c r="BI124" s="112">
        <f t="shared" si="119"/>
        <v>6.732112239684537</v>
      </c>
      <c r="BJ124" s="112">
        <f t="shared" si="119"/>
        <v>6.7266819610454496</v>
      </c>
      <c r="BK124" s="112">
        <f t="shared" si="119"/>
        <v>6.7045304458390058</v>
      </c>
      <c r="BL124" s="112">
        <f t="shared" si="104"/>
        <v>6.6162551159895475</v>
      </c>
      <c r="BM124" s="112"/>
      <c r="BN124" s="112"/>
      <c r="BO124" s="112"/>
      <c r="BP124" s="112"/>
    </row>
    <row r="125" spans="1:68" s="158" customFormat="1" ht="12.95" customHeight="1" x14ac:dyDescent="0.2">
      <c r="A125" s="144" t="s">
        <v>57</v>
      </c>
      <c r="B125" s="144"/>
      <c r="C125" s="151">
        <v>50540.327599999997</v>
      </c>
      <c r="D125" s="151">
        <v>5.9999999999999995E-4</v>
      </c>
      <c r="E125" s="224">
        <f t="shared" si="74"/>
        <v>20290.912741073644</v>
      </c>
      <c r="F125" s="112">
        <f t="shared" si="75"/>
        <v>20291</v>
      </c>
      <c r="G125" s="200">
        <f t="shared" ref="G125:G143" si="121">+C125-(C$7+F125*C$8)</f>
        <v>-5.9633300006680656E-2</v>
      </c>
      <c r="N125" s="158">
        <f t="shared" ca="1" si="120"/>
        <v>-7.9767521722620818E-2</v>
      </c>
      <c r="O125" s="218"/>
      <c r="P125" s="221">
        <f t="shared" si="77"/>
        <v>35521.827599999997</v>
      </c>
      <c r="R125" s="158">
        <f t="shared" ca="1" si="78"/>
        <v>4.0538688410663641E-4</v>
      </c>
      <c r="S125" s="156">
        <v>0.1</v>
      </c>
      <c r="T125" s="158">
        <f t="shared" ca="1" si="79"/>
        <v>4.0538688410663642E-5</v>
      </c>
      <c r="Y125" s="61"/>
      <c r="Z125" s="112">
        <f t="shared" si="110"/>
        <v>20291</v>
      </c>
      <c r="AA125" s="112">
        <f t="shared" si="111"/>
        <v>-6.4757794560630286E-2</v>
      </c>
      <c r="AB125" s="112">
        <f t="shared" si="112"/>
        <v>-5.3752134829050377E-2</v>
      </c>
      <c r="AC125" s="112">
        <f t="shared" si="113"/>
        <v>-35521.887233300004</v>
      </c>
      <c r="AD125" s="112">
        <f t="shared" si="114"/>
        <v>5.1244945539496295E-3</v>
      </c>
      <c r="AE125" s="112">
        <f t="shared" si="115"/>
        <v>2.6260444433459413E-6</v>
      </c>
      <c r="AF125" s="112">
        <f t="shared" si="116"/>
        <v>-35521.887233300004</v>
      </c>
      <c r="AG125" s="139"/>
      <c r="AH125" s="112">
        <f t="shared" si="117"/>
        <v>-5.8811651776302801E-3</v>
      </c>
      <c r="AI125" s="112">
        <f t="shared" si="88"/>
        <v>0.73297580953766883</v>
      </c>
      <c r="AJ125" s="112">
        <f t="shared" si="89"/>
        <v>-0.58801752634133631</v>
      </c>
      <c r="AK125" s="112">
        <f t="shared" si="90"/>
        <v>-3.9976014157701079E-2</v>
      </c>
      <c r="AL125" s="112">
        <f t="shared" si="91"/>
        <v>-2.9929869864033316</v>
      </c>
      <c r="AM125" s="112">
        <f t="shared" si="92"/>
        <v>-13.433660202936412</v>
      </c>
      <c r="AN125" s="112">
        <f t="shared" si="118"/>
        <v>3.3373356722509708</v>
      </c>
      <c r="AO125" s="112">
        <f t="shared" si="118"/>
        <v>3.3373584886227121</v>
      </c>
      <c r="AP125" s="112">
        <f t="shared" si="118"/>
        <v>3.3372723387135284</v>
      </c>
      <c r="AQ125" s="112">
        <f t="shared" si="118"/>
        <v>3.3375976306997983</v>
      </c>
      <c r="AR125" s="112">
        <f t="shared" si="118"/>
        <v>3.3363694759791049</v>
      </c>
      <c r="AS125" s="112">
        <f t="shared" si="118"/>
        <v>3.3410080061431087</v>
      </c>
      <c r="AT125" s="112">
        <f t="shared" si="118"/>
        <v>3.323510965671467</v>
      </c>
      <c r="AU125" s="112">
        <f t="shared" si="93"/>
        <v>3.3898554779110222</v>
      </c>
      <c r="AV125" s="112"/>
      <c r="AW125" s="112">
        <v>30750</v>
      </c>
      <c r="AX125" s="112">
        <f t="shared" si="97"/>
        <v>-0.12721552916163126</v>
      </c>
      <c r="AY125" s="112">
        <f t="shared" si="98"/>
        <v>-0.13521543750000001</v>
      </c>
      <c r="AZ125" s="112">
        <f t="shared" si="99"/>
        <v>7.9999083383687549E-3</v>
      </c>
      <c r="BA125" s="112">
        <f t="shared" si="100"/>
        <v>1.2033901941577503</v>
      </c>
      <c r="BB125" s="112">
        <f t="shared" si="101"/>
        <v>0.93121611643668334</v>
      </c>
      <c r="BC125" s="112">
        <f t="shared" si="102"/>
        <v>0.71773544137155909</v>
      </c>
      <c r="BD125" s="112">
        <f t="shared" si="103"/>
        <v>0.37511070215907732</v>
      </c>
      <c r="BE125" s="112">
        <f t="shared" si="119"/>
        <v>6.8373407892573663</v>
      </c>
      <c r="BF125" s="112">
        <f t="shared" si="119"/>
        <v>6.8373238818414537</v>
      </c>
      <c r="BG125" s="112">
        <f t="shared" si="119"/>
        <v>6.8372502435345837</v>
      </c>
      <c r="BH125" s="112">
        <f t="shared" si="119"/>
        <v>6.8369295594667756</v>
      </c>
      <c r="BI125" s="112">
        <f t="shared" si="119"/>
        <v>6.8355337674852938</v>
      </c>
      <c r="BJ125" s="112">
        <f t="shared" si="119"/>
        <v>6.8294724196502026</v>
      </c>
      <c r="BK125" s="112">
        <f t="shared" si="119"/>
        <v>6.8034027986426553</v>
      </c>
      <c r="BL125" s="112">
        <f t="shared" si="104"/>
        <v>6.6952638249247656</v>
      </c>
      <c r="BM125" s="112"/>
      <c r="BN125" s="112"/>
      <c r="BO125" s="112"/>
      <c r="BP125" s="112"/>
    </row>
    <row r="126" spans="1:68" s="158" customFormat="1" ht="12.95" customHeight="1" x14ac:dyDescent="0.2">
      <c r="A126" s="144" t="s">
        <v>7</v>
      </c>
      <c r="B126" s="144"/>
      <c r="C126" s="151">
        <v>50540.327599999997</v>
      </c>
      <c r="D126" s="151">
        <v>5.9999999999999995E-4</v>
      </c>
      <c r="E126" s="224">
        <f t="shared" si="74"/>
        <v>20290.912741073644</v>
      </c>
      <c r="F126" s="112">
        <f t="shared" si="75"/>
        <v>20291</v>
      </c>
      <c r="G126" s="200">
        <f t="shared" si="121"/>
        <v>-5.9633300006680656E-2</v>
      </c>
      <c r="J126" s="158">
        <f>G126</f>
        <v>-5.9633300006680656E-2</v>
      </c>
      <c r="N126" s="158">
        <f t="shared" ca="1" si="120"/>
        <v>-7.9767521722620818E-2</v>
      </c>
      <c r="O126" s="218"/>
      <c r="P126" s="221">
        <f t="shared" si="77"/>
        <v>35521.827599999997</v>
      </c>
      <c r="R126" s="158">
        <f t="shared" ca="1" si="78"/>
        <v>4.0538688410663641E-4</v>
      </c>
      <c r="S126" s="156">
        <v>1</v>
      </c>
      <c r="T126" s="158">
        <f t="shared" ca="1" si="79"/>
        <v>4.0538688410663641E-4</v>
      </c>
      <c r="Y126" s="61"/>
      <c r="Z126" s="112">
        <f t="shared" si="110"/>
        <v>20291</v>
      </c>
      <c r="AA126" s="112">
        <f t="shared" si="111"/>
        <v>-6.4757794560630286E-2</v>
      </c>
      <c r="AB126" s="112">
        <f t="shared" si="112"/>
        <v>-5.3752134829050377E-2</v>
      </c>
      <c r="AC126" s="112">
        <f t="shared" si="113"/>
        <v>-35521.887233300004</v>
      </c>
      <c r="AD126" s="112">
        <f t="shared" si="114"/>
        <v>5.1244945539496295E-3</v>
      </c>
      <c r="AE126" s="112">
        <f t="shared" si="115"/>
        <v>2.6260444433459411E-5</v>
      </c>
      <c r="AF126" s="112">
        <f t="shared" si="116"/>
        <v>-35521.887233300004</v>
      </c>
      <c r="AG126" s="139"/>
      <c r="AH126" s="112">
        <f t="shared" si="117"/>
        <v>-5.8811651776302801E-3</v>
      </c>
      <c r="AI126" s="112">
        <f t="shared" si="88"/>
        <v>0.73297580953766883</v>
      </c>
      <c r="AJ126" s="112">
        <f t="shared" si="89"/>
        <v>-0.58801752634133631</v>
      </c>
      <c r="AK126" s="112">
        <f t="shared" si="90"/>
        <v>-3.9976014157701079E-2</v>
      </c>
      <c r="AL126" s="112">
        <f t="shared" si="91"/>
        <v>-2.9929869864033316</v>
      </c>
      <c r="AM126" s="112">
        <f t="shared" si="92"/>
        <v>-13.433660202936412</v>
      </c>
      <c r="AN126" s="112">
        <f t="shared" si="118"/>
        <v>3.3373356722509708</v>
      </c>
      <c r="AO126" s="112">
        <f t="shared" si="118"/>
        <v>3.3373584886227121</v>
      </c>
      <c r="AP126" s="112">
        <f t="shared" si="118"/>
        <v>3.3372723387135284</v>
      </c>
      <c r="AQ126" s="112">
        <f t="shared" si="118"/>
        <v>3.3375976306997983</v>
      </c>
      <c r="AR126" s="112">
        <f t="shared" si="118"/>
        <v>3.3363694759791049</v>
      </c>
      <c r="AS126" s="112">
        <f t="shared" si="118"/>
        <v>3.3410080061431087</v>
      </c>
      <c r="AT126" s="112">
        <f t="shared" si="118"/>
        <v>3.323510965671467</v>
      </c>
      <c r="AU126" s="112">
        <f t="shared" si="93"/>
        <v>3.3898554779110222</v>
      </c>
      <c r="AV126" s="112"/>
      <c r="AW126" s="112">
        <v>31000</v>
      </c>
      <c r="AX126" s="112">
        <f t="shared" si="97"/>
        <v>-0.12899889940568721</v>
      </c>
      <c r="AY126" s="112">
        <f t="shared" si="98"/>
        <v>-0.13742299999999999</v>
      </c>
      <c r="AZ126" s="112">
        <f t="shared" si="99"/>
        <v>8.4241005943127834E-3</v>
      </c>
      <c r="BA126" s="112">
        <f t="shared" si="100"/>
        <v>1.1795259168492027</v>
      </c>
      <c r="BB126" s="112">
        <f t="shared" si="101"/>
        <v>0.96955866689607073</v>
      </c>
      <c r="BC126" s="112">
        <f t="shared" si="102"/>
        <v>0.84342193425520784</v>
      </c>
      <c r="BD126" s="112">
        <f t="shared" si="103"/>
        <v>0.44862629773631918</v>
      </c>
      <c r="BE126" s="112">
        <f t="shared" si="119"/>
        <v>6.9388944688011511</v>
      </c>
      <c r="BF126" s="112">
        <f t="shared" si="119"/>
        <v>6.9388810713210525</v>
      </c>
      <c r="BG126" s="112">
        <f t="shared" si="119"/>
        <v>6.9388184702542866</v>
      </c>
      <c r="BH126" s="112">
        <f t="shared" si="119"/>
        <v>6.9385260004370188</v>
      </c>
      <c r="BI126" s="112">
        <f t="shared" si="119"/>
        <v>6.9371604623583725</v>
      </c>
      <c r="BJ126" s="112">
        <f t="shared" si="119"/>
        <v>6.930803564271887</v>
      </c>
      <c r="BK126" s="112">
        <f t="shared" si="119"/>
        <v>6.9016004583861861</v>
      </c>
      <c r="BL126" s="112">
        <f t="shared" si="104"/>
        <v>6.7742725338599818</v>
      </c>
      <c r="BM126" s="112"/>
      <c r="BN126" s="112"/>
      <c r="BO126" s="112"/>
      <c r="BP126" s="112"/>
    </row>
    <row r="127" spans="1:68" s="158" customFormat="1" ht="12.95" customHeight="1" x14ac:dyDescent="0.2">
      <c r="A127" s="65" t="s">
        <v>7</v>
      </c>
      <c r="B127" s="24"/>
      <c r="C127" s="65">
        <v>50540.327599999997</v>
      </c>
      <c r="D127" s="65">
        <v>5.9999999999999995E-4</v>
      </c>
      <c r="E127" s="224">
        <f t="shared" si="74"/>
        <v>20290.912741073644</v>
      </c>
      <c r="F127" s="112">
        <f t="shared" si="75"/>
        <v>20291</v>
      </c>
      <c r="G127" s="200">
        <f t="shared" si="121"/>
        <v>-5.9633300006680656E-2</v>
      </c>
      <c r="J127" s="158">
        <f>G127</f>
        <v>-5.9633300006680656E-2</v>
      </c>
      <c r="N127" s="158">
        <f t="shared" ca="1" si="120"/>
        <v>-7.9767521722620818E-2</v>
      </c>
      <c r="O127" s="218"/>
      <c r="P127" s="221">
        <f t="shared" si="77"/>
        <v>35521.827599999997</v>
      </c>
      <c r="R127" s="158">
        <f t="shared" ca="1" si="78"/>
        <v>4.0538688410663641E-4</v>
      </c>
      <c r="S127" s="156">
        <v>1</v>
      </c>
      <c r="T127" s="158">
        <f t="shared" ca="1" si="79"/>
        <v>4.0538688410663641E-4</v>
      </c>
      <c r="Y127" s="61"/>
      <c r="Z127" s="112">
        <f t="shared" si="110"/>
        <v>20291</v>
      </c>
      <c r="AA127" s="112">
        <f t="shared" si="111"/>
        <v>-6.4757794560630286E-2</v>
      </c>
      <c r="AB127" s="112">
        <f t="shared" si="112"/>
        <v>-5.3752134829050377E-2</v>
      </c>
      <c r="AC127" s="112">
        <f t="shared" si="113"/>
        <v>-35521.887233300004</v>
      </c>
      <c r="AD127" s="112">
        <f t="shared" si="114"/>
        <v>5.1244945539496295E-3</v>
      </c>
      <c r="AE127" s="112">
        <f t="shared" si="115"/>
        <v>2.6260444433459411E-5</v>
      </c>
      <c r="AF127" s="112">
        <f t="shared" si="116"/>
        <v>-35521.887233300004</v>
      </c>
      <c r="AG127" s="139"/>
      <c r="AH127" s="112">
        <f t="shared" si="117"/>
        <v>-5.8811651776302801E-3</v>
      </c>
      <c r="AI127" s="112">
        <f t="shared" si="88"/>
        <v>0.73297580953766883</v>
      </c>
      <c r="AJ127" s="112">
        <f t="shared" si="89"/>
        <v>-0.58801752634133631</v>
      </c>
      <c r="AK127" s="112">
        <f t="shared" si="90"/>
        <v>-3.9976014157701079E-2</v>
      </c>
      <c r="AL127" s="112">
        <f t="shared" si="91"/>
        <v>-2.9929869864033316</v>
      </c>
      <c r="AM127" s="112">
        <f t="shared" si="92"/>
        <v>-13.433660202936412</v>
      </c>
      <c r="AN127" s="112">
        <f t="shared" si="118"/>
        <v>3.3373356722509708</v>
      </c>
      <c r="AO127" s="112">
        <f t="shared" si="118"/>
        <v>3.3373584886227121</v>
      </c>
      <c r="AP127" s="112">
        <f t="shared" si="118"/>
        <v>3.3372723387135284</v>
      </c>
      <c r="AQ127" s="112">
        <f t="shared" si="118"/>
        <v>3.3375976306997983</v>
      </c>
      <c r="AR127" s="112">
        <f t="shared" si="118"/>
        <v>3.3363694759791049</v>
      </c>
      <c r="AS127" s="112">
        <f t="shared" si="118"/>
        <v>3.3410080061431087</v>
      </c>
      <c r="AT127" s="112">
        <f t="shared" si="118"/>
        <v>3.323510965671467</v>
      </c>
      <c r="AU127" s="112">
        <f t="shared" si="93"/>
        <v>3.3898554779110222</v>
      </c>
      <c r="AV127" s="112"/>
      <c r="AW127" s="112">
        <v>31250</v>
      </c>
      <c r="AX127" s="112">
        <f t="shared" si="97"/>
        <v>-0.13089305386772179</v>
      </c>
      <c r="AY127" s="112">
        <f t="shared" si="98"/>
        <v>-0.1396484375</v>
      </c>
      <c r="AZ127" s="112">
        <f t="shared" si="99"/>
        <v>8.755383632278204E-3</v>
      </c>
      <c r="BA127" s="112">
        <f t="shared" si="100"/>
        <v>1.1539781144298633</v>
      </c>
      <c r="BB127" s="112">
        <f t="shared" si="101"/>
        <v>0.99196430752974074</v>
      </c>
      <c r="BC127" s="112">
        <f t="shared" si="102"/>
        <v>0.96393831443146338</v>
      </c>
      <c r="BD127" s="112">
        <f t="shared" si="103"/>
        <v>0.5231162849425699</v>
      </c>
      <c r="BE127" s="112">
        <f t="shared" si="119"/>
        <v>7.0383371768891569</v>
      </c>
      <c r="BF127" s="112">
        <f t="shared" si="119"/>
        <v>7.0383276809761526</v>
      </c>
      <c r="BG127" s="112">
        <f t="shared" si="119"/>
        <v>7.038279383110134</v>
      </c>
      <c r="BH127" s="112">
        <f t="shared" si="119"/>
        <v>7.0380337657285574</v>
      </c>
      <c r="BI127" s="112">
        <f t="shared" si="119"/>
        <v>7.0367855625305262</v>
      </c>
      <c r="BJ127" s="112">
        <f t="shared" si="119"/>
        <v>7.0304647365387236</v>
      </c>
      <c r="BK127" s="112">
        <f t="shared" si="119"/>
        <v>6.9990037027207013</v>
      </c>
      <c r="BL127" s="112">
        <f t="shared" si="104"/>
        <v>6.8532812427951999</v>
      </c>
      <c r="BM127" s="112"/>
      <c r="BN127" s="112"/>
      <c r="BO127" s="112"/>
      <c r="BP127" s="112"/>
    </row>
    <row r="128" spans="1:68" s="158" customFormat="1" ht="12.95" customHeight="1" x14ac:dyDescent="0.2">
      <c r="A128" s="140" t="s">
        <v>419</v>
      </c>
      <c r="B128" s="141" t="s">
        <v>81</v>
      </c>
      <c r="C128" s="142">
        <v>50879.968999999997</v>
      </c>
      <c r="D128" s="142" t="s">
        <v>125</v>
      </c>
      <c r="E128" s="224">
        <f t="shared" si="74"/>
        <v>20787.89586809486</v>
      </c>
      <c r="F128" s="112">
        <f t="shared" si="75"/>
        <v>20788</v>
      </c>
      <c r="G128" s="200">
        <f t="shared" si="121"/>
        <v>-7.1164400003908668E-2</v>
      </c>
      <c r="I128" s="158">
        <f>G128</f>
        <v>-7.1164400003908668E-2</v>
      </c>
      <c r="N128" s="158">
        <f t="shared" ca="1" si="120"/>
        <v>-8.2227053086856058E-2</v>
      </c>
      <c r="O128" s="218"/>
      <c r="P128" s="221">
        <f t="shared" si="77"/>
        <v>35861.468999999997</v>
      </c>
      <c r="R128" s="158">
        <f t="shared" ca="1" si="78"/>
        <v>1.2238229323364541E-4</v>
      </c>
      <c r="S128" s="156">
        <v>0.1</v>
      </c>
      <c r="T128" s="158">
        <f t="shared" ca="1" si="79"/>
        <v>1.2238229323364542E-5</v>
      </c>
      <c r="Y128" s="61"/>
      <c r="Z128" s="112">
        <f t="shared" si="110"/>
        <v>20788</v>
      </c>
      <c r="AA128" s="112">
        <f t="shared" si="111"/>
        <v>-6.8514562230984996E-2</v>
      </c>
      <c r="AB128" s="112">
        <f t="shared" si="112"/>
        <v>-6.4445992764923674E-2</v>
      </c>
      <c r="AC128" s="112">
        <f t="shared" si="113"/>
        <v>-35861.540164400001</v>
      </c>
      <c r="AD128" s="112">
        <f t="shared" si="114"/>
        <v>-2.6498377729236716E-3</v>
      </c>
      <c r="AE128" s="112">
        <f t="shared" si="115"/>
        <v>7.021640222813085E-7</v>
      </c>
      <c r="AF128" s="112">
        <f t="shared" si="116"/>
        <v>-35861.540164400001</v>
      </c>
      <c r="AG128" s="139"/>
      <c r="AH128" s="112">
        <f t="shared" si="117"/>
        <v>-6.7184072389849924E-3</v>
      </c>
      <c r="AI128" s="112">
        <f t="shared" si="88"/>
        <v>0.73798001521491097</v>
      </c>
      <c r="AJ128" s="112">
        <f t="shared" si="89"/>
        <v>-0.6621849378788045</v>
      </c>
      <c r="AK128" s="112">
        <f t="shared" si="90"/>
        <v>-6.5157713075442533E-2</v>
      </c>
      <c r="AL128" s="112">
        <f t="shared" si="91"/>
        <v>-2.8978618208426838</v>
      </c>
      <c r="AM128" s="112">
        <f t="shared" si="92"/>
        <v>-8.165111383959907</v>
      </c>
      <c r="AN128" s="112">
        <f t="shared" si="118"/>
        <v>3.4619042973147844</v>
      </c>
      <c r="AO128" s="112">
        <f t="shared" si="118"/>
        <v>3.4619341664499874</v>
      </c>
      <c r="AP128" s="112">
        <f t="shared" si="118"/>
        <v>3.461817612838944</v>
      </c>
      <c r="AQ128" s="112">
        <f t="shared" si="118"/>
        <v>3.4622724471241191</v>
      </c>
      <c r="AR128" s="112">
        <f t="shared" si="118"/>
        <v>3.4604979074933131</v>
      </c>
      <c r="AS128" s="112">
        <f t="shared" si="118"/>
        <v>3.4674272385018456</v>
      </c>
      <c r="AT128" s="112">
        <f t="shared" si="118"/>
        <v>3.4404573093372672</v>
      </c>
      <c r="AU128" s="112">
        <f t="shared" si="93"/>
        <v>3.5469247912742339</v>
      </c>
      <c r="AV128" s="112"/>
      <c r="AW128" s="112">
        <v>31500</v>
      </c>
      <c r="AX128" s="112">
        <f t="shared" si="97"/>
        <v>-0.1328961007984763</v>
      </c>
      <c r="AY128" s="112">
        <f t="shared" si="98"/>
        <v>-0.14189175000000001</v>
      </c>
      <c r="AZ128" s="112">
        <f t="shared" si="99"/>
        <v>8.995649201523721E-3</v>
      </c>
      <c r="BA128" s="112">
        <f t="shared" si="100"/>
        <v>1.127466527687355</v>
      </c>
      <c r="BB128" s="112">
        <f t="shared" si="101"/>
        <v>0.99993191262917958</v>
      </c>
      <c r="BC128" s="112">
        <f t="shared" si="102"/>
        <v>1.0791268672116296</v>
      </c>
      <c r="BD128" s="112">
        <f t="shared" si="103"/>
        <v>0.59883634675050634</v>
      </c>
      <c r="BE128" s="112">
        <f t="shared" si="119"/>
        <v>7.135556572604127</v>
      </c>
      <c r="BF128" s="112">
        <f t="shared" si="119"/>
        <v>7.1355505712058012</v>
      </c>
      <c r="BG128" s="112">
        <f t="shared" si="119"/>
        <v>7.1355168020992794</v>
      </c>
      <c r="BH128" s="112">
        <f t="shared" si="119"/>
        <v>7.1353268119336413</v>
      </c>
      <c r="BI128" s="112">
        <f t="shared" si="119"/>
        <v>7.1342586662465894</v>
      </c>
      <c r="BJ128" s="112">
        <f t="shared" si="119"/>
        <v>7.128277463431222</v>
      </c>
      <c r="BK128" s="112">
        <f t="shared" si="119"/>
        <v>7.0954977657579006</v>
      </c>
      <c r="BL128" s="112">
        <f t="shared" si="104"/>
        <v>6.9322899517304162</v>
      </c>
      <c r="BM128" s="112"/>
      <c r="BN128" s="112"/>
      <c r="BO128" s="112"/>
      <c r="BP128" s="112"/>
    </row>
    <row r="129" spans="1:68" s="158" customFormat="1" ht="12.95" customHeight="1" x14ac:dyDescent="0.2">
      <c r="A129" s="140" t="s">
        <v>419</v>
      </c>
      <c r="B129" s="141" t="s">
        <v>81</v>
      </c>
      <c r="C129" s="142">
        <v>50897.057999999997</v>
      </c>
      <c r="D129" s="142" t="s">
        <v>125</v>
      </c>
      <c r="E129" s="224">
        <f t="shared" si="74"/>
        <v>20812.901490665212</v>
      </c>
      <c r="F129" s="112">
        <f t="shared" si="75"/>
        <v>20813</v>
      </c>
      <c r="G129" s="200">
        <f t="shared" si="121"/>
        <v>-6.732190000184346E-2</v>
      </c>
      <c r="I129" s="158">
        <f>G129</f>
        <v>-6.732190000184346E-2</v>
      </c>
      <c r="N129" s="158">
        <f t="shared" ca="1" si="120"/>
        <v>-8.2350771968356828E-2</v>
      </c>
      <c r="O129" s="218"/>
      <c r="P129" s="221">
        <f t="shared" si="77"/>
        <v>35878.557999999997</v>
      </c>
      <c r="R129" s="158">
        <f t="shared" ca="1" si="78"/>
        <v>2.258669925858514E-4</v>
      </c>
      <c r="S129" s="156">
        <v>0.1</v>
      </c>
      <c r="T129" s="158">
        <f t="shared" ca="1" si="79"/>
        <v>2.2586699258585141E-5</v>
      </c>
      <c r="Y129" s="61"/>
      <c r="Z129" s="112">
        <f t="shared" si="110"/>
        <v>20813</v>
      </c>
      <c r="AA129" s="112">
        <f t="shared" si="111"/>
        <v>-6.8702905719151441E-2</v>
      </c>
      <c r="AB129" s="112">
        <f t="shared" si="112"/>
        <v>-6.0563872849692023E-2</v>
      </c>
      <c r="AC129" s="112">
        <f t="shared" si="113"/>
        <v>-35878.625321899999</v>
      </c>
      <c r="AD129" s="112">
        <f t="shared" si="114"/>
        <v>1.3810057173079815E-3</v>
      </c>
      <c r="AE129" s="112">
        <f t="shared" si="115"/>
        <v>1.9071767912373325E-7</v>
      </c>
      <c r="AF129" s="112">
        <f t="shared" si="116"/>
        <v>-35878.625321899999</v>
      </c>
      <c r="AG129" s="139"/>
      <c r="AH129" s="112">
        <f t="shared" si="117"/>
        <v>-6.7580271521514379E-3</v>
      </c>
      <c r="AI129" s="112">
        <f t="shared" si="88"/>
        <v>0.73829727419099456</v>
      </c>
      <c r="AJ129" s="112">
        <f t="shared" si="89"/>
        <v>-0.66579080911284982</v>
      </c>
      <c r="AK129" s="112">
        <f t="shared" si="90"/>
        <v>-6.6420503642598883E-2</v>
      </c>
      <c r="AL129" s="112">
        <f t="shared" si="91"/>
        <v>-2.8930394669732866</v>
      </c>
      <c r="AM129" s="112">
        <f t="shared" si="92"/>
        <v>-8.0050992788316879</v>
      </c>
      <c r="AN129" s="112">
        <f t="shared" si="118"/>
        <v>3.4681947909738202</v>
      </c>
      <c r="AO129" s="112">
        <f t="shared" si="118"/>
        <v>3.4682248146739005</v>
      </c>
      <c r="AP129" s="112">
        <f t="shared" si="118"/>
        <v>3.4681074106452852</v>
      </c>
      <c r="AQ129" s="112">
        <f t="shared" si="118"/>
        <v>3.4685665314038827</v>
      </c>
      <c r="AR129" s="112">
        <f t="shared" si="118"/>
        <v>3.4667714972651593</v>
      </c>
      <c r="AS129" s="112">
        <f t="shared" si="118"/>
        <v>3.4737958281415713</v>
      </c>
      <c r="AT129" s="112">
        <f t="shared" si="118"/>
        <v>3.4464011414088307</v>
      </c>
      <c r="AU129" s="112">
        <f t="shared" si="93"/>
        <v>3.5548256621677554</v>
      </c>
      <c r="AV129" s="112"/>
      <c r="AW129" s="112">
        <v>31750</v>
      </c>
      <c r="AX129" s="112">
        <f t="shared" si="97"/>
        <v>-0.13500463435823684</v>
      </c>
      <c r="AY129" s="112">
        <f t="shared" si="98"/>
        <v>-0.14415293749999999</v>
      </c>
      <c r="AZ129" s="112">
        <f t="shared" si="99"/>
        <v>9.148303141763155E-3</v>
      </c>
      <c r="BA129" s="112">
        <f t="shared" si="100"/>
        <v>1.1006038009908448</v>
      </c>
      <c r="BB129" s="112">
        <f t="shared" si="101"/>
        <v>0.99518385984187463</v>
      </c>
      <c r="BC129" s="112">
        <f t="shared" si="102"/>
        <v>1.1889799404831736</v>
      </c>
      <c r="BD129" s="112">
        <f t="shared" si="103"/>
        <v>0.67607814327746274</v>
      </c>
      <c r="BE129" s="112">
        <f t="shared" si="119"/>
        <v>7.2304973746795325</v>
      </c>
      <c r="BF129" s="112">
        <f t="shared" si="119"/>
        <v>7.2304940273574152</v>
      </c>
      <c r="BG129" s="112">
        <f t="shared" si="119"/>
        <v>7.2304727943706117</v>
      </c>
      <c r="BH129" s="112">
        <f t="shared" si="119"/>
        <v>7.2303381222791865</v>
      </c>
      <c r="BI129" s="112">
        <f t="shared" si="119"/>
        <v>7.2294845388893938</v>
      </c>
      <c r="BJ129" s="112">
        <f t="shared" si="119"/>
        <v>7.2240976367003453</v>
      </c>
      <c r="BK129" s="112">
        <f t="shared" si="119"/>
        <v>7.1909735541093394</v>
      </c>
      <c r="BL129" s="112">
        <f t="shared" si="104"/>
        <v>7.0112986606656342</v>
      </c>
      <c r="BM129" s="112"/>
      <c r="BN129" s="112"/>
      <c r="BO129" s="112"/>
      <c r="BP129" s="112"/>
    </row>
    <row r="130" spans="1:68" s="158" customFormat="1" ht="12.95" customHeight="1" x14ac:dyDescent="0.2">
      <c r="A130" s="144" t="s">
        <v>8</v>
      </c>
      <c r="B130" s="144"/>
      <c r="C130" s="151">
        <v>51165.637300000002</v>
      </c>
      <c r="D130" s="151">
        <v>4.0000000000000002E-4</v>
      </c>
      <c r="E130" s="224">
        <f t="shared" si="74"/>
        <v>21205.902403884778</v>
      </c>
      <c r="F130" s="112">
        <f t="shared" si="75"/>
        <v>21206</v>
      </c>
      <c r="G130" s="200">
        <f t="shared" si="121"/>
        <v>-6.6697799993562512E-2</v>
      </c>
      <c r="J130" s="158">
        <f>G130</f>
        <v>-6.6697799993562512E-2</v>
      </c>
      <c r="N130" s="158">
        <f t="shared" ca="1" si="120"/>
        <v>-8.4295632785548871E-2</v>
      </c>
      <c r="O130" s="218"/>
      <c r="P130" s="221">
        <f t="shared" si="77"/>
        <v>36147.137300000002</v>
      </c>
      <c r="R130" s="158">
        <f t="shared" ca="1" si="78"/>
        <v>3.0968371897471044E-4</v>
      </c>
      <c r="S130" s="156">
        <v>1</v>
      </c>
      <c r="T130" s="158">
        <f t="shared" ca="1" si="79"/>
        <v>3.0968371897471044E-4</v>
      </c>
      <c r="Y130" s="61"/>
      <c r="Z130" s="112">
        <f t="shared" si="110"/>
        <v>21206</v>
      </c>
      <c r="AA130" s="112">
        <f t="shared" si="111"/>
        <v>-7.1653234484150882E-2</v>
      </c>
      <c r="AB130" s="112">
        <f t="shared" si="112"/>
        <v>-5.9350869857411628E-2</v>
      </c>
      <c r="AC130" s="112">
        <f t="shared" si="113"/>
        <v>-36147.203997799996</v>
      </c>
      <c r="AD130" s="112">
        <f t="shared" si="114"/>
        <v>4.9554344905883702E-3</v>
      </c>
      <c r="AE130" s="112">
        <f t="shared" si="115"/>
        <v>2.455633099051282E-5</v>
      </c>
      <c r="AF130" s="112">
        <f t="shared" si="116"/>
        <v>-36147.203997799996</v>
      </c>
      <c r="AG130" s="139"/>
      <c r="AH130" s="112">
        <f t="shared" si="117"/>
        <v>-7.3469301361508811E-3</v>
      </c>
      <c r="AI130" s="112">
        <f t="shared" si="88"/>
        <v>0.74413145998728103</v>
      </c>
      <c r="AJ130" s="112">
        <f t="shared" si="89"/>
        <v>-0.72080777814721708</v>
      </c>
      <c r="AK130" s="112">
        <f t="shared" si="90"/>
        <v>-8.6204931597674034E-2</v>
      </c>
      <c r="AL130" s="112">
        <f t="shared" si="91"/>
        <v>-2.8166256417430935</v>
      </c>
      <c r="AM130" s="112">
        <f t="shared" si="92"/>
        <v>-6.100214109176413</v>
      </c>
      <c r="AN130" s="112">
        <f t="shared" si="118"/>
        <v>3.5674760962245315</v>
      </c>
      <c r="AO130" s="112">
        <f t="shared" si="118"/>
        <v>3.5675061074355656</v>
      </c>
      <c r="AP130" s="112">
        <f t="shared" si="118"/>
        <v>3.5673840538186354</v>
      </c>
      <c r="AQ130" s="112">
        <f t="shared" si="118"/>
        <v>3.5678804799977599</v>
      </c>
      <c r="AR130" s="112">
        <f t="shared" si="118"/>
        <v>3.5658620721369259</v>
      </c>
      <c r="AS130" s="112">
        <f t="shared" si="118"/>
        <v>3.5740802700745022</v>
      </c>
      <c r="AT130" s="112">
        <f t="shared" si="118"/>
        <v>3.5408051668238061</v>
      </c>
      <c r="AU130" s="112">
        <f t="shared" si="93"/>
        <v>3.6790273526139168</v>
      </c>
      <c r="AV130" s="112"/>
      <c r="AW130" s="112">
        <v>32000</v>
      </c>
      <c r="AX130" s="112">
        <f t="shared" ref="AX130:AX141" si="122">AB$3+AB$4*AW130+AB$5*AW130^2+AZ130</f>
        <v>-0.1372141588472135</v>
      </c>
      <c r="AY130" s="112">
        <f t="shared" ref="AY130:AY141" si="123">AB$3+AB$4*AW130+AB$5*AW130^2</f>
        <v>-0.14643200000000001</v>
      </c>
      <c r="AZ130" s="112">
        <f t="shared" ref="AZ130:AZ141" si="124">$AB$6*($AB$11/BA130*BB130+$AB$12)</f>
        <v>9.2178411527865239E-3</v>
      </c>
      <c r="BA130" s="112">
        <f t="shared" ref="BA130:BA141" si="125">1+$AB$7*COS(BC130)</f>
        <v>1.0738866640214437</v>
      </c>
      <c r="BB130" s="112">
        <f t="shared" ref="BB130:BB141" si="126">SIN(BC130+RADIANS($AB$9))</f>
        <v>0.97950451456568777</v>
      </c>
      <c r="BC130" s="112">
        <f t="shared" ref="BC130:BC141" si="127">2*ATAN(BD130)</f>
        <v>1.2936059983377997</v>
      </c>
      <c r="BD130" s="112">
        <f t="shared" ref="BD130:BD141" si="128">SQRT((1+$AB$7)/(1-$AB$7))*TAN(BE130/2)</f>
        <v>0.75517203061648597</v>
      </c>
      <c r="BE130" s="112">
        <f t="shared" si="119"/>
        <v>7.3231516959305267</v>
      </c>
      <c r="BF130" s="112">
        <f t="shared" si="119"/>
        <v>7.3231500796390883</v>
      </c>
      <c r="BG130" s="112">
        <f t="shared" si="119"/>
        <v>7.3231382550528892</v>
      </c>
      <c r="BH130" s="112">
        <f t="shared" si="119"/>
        <v>7.3230517551016998</v>
      </c>
      <c r="BI130" s="112">
        <f t="shared" si="119"/>
        <v>7.3224193723663946</v>
      </c>
      <c r="BJ130" s="112">
        <f t="shared" si="119"/>
        <v>7.3178166408408423</v>
      </c>
      <c r="BK130" s="112">
        <f t="shared" si="119"/>
        <v>7.285328327534188</v>
      </c>
      <c r="BL130" s="112">
        <f t="shared" ref="BL130:BL141" si="129">RADIANS($AB$9)+$AB$18*(AW130-AB$15)</f>
        <v>7.0903073696008505</v>
      </c>
      <c r="BM130" s="112"/>
      <c r="BN130" s="112"/>
      <c r="BO130" s="112"/>
      <c r="BP130" s="112"/>
    </row>
    <row r="131" spans="1:68" s="158" customFormat="1" ht="12.95" customHeight="1" x14ac:dyDescent="0.2">
      <c r="A131" s="140" t="s">
        <v>419</v>
      </c>
      <c r="B131" s="141" t="s">
        <v>81</v>
      </c>
      <c r="C131" s="142">
        <v>51175.203999999998</v>
      </c>
      <c r="D131" s="142" t="s">
        <v>125</v>
      </c>
      <c r="E131" s="224">
        <f t="shared" si="74"/>
        <v>21219.900957892834</v>
      </c>
      <c r="F131" s="112">
        <f t="shared" si="75"/>
        <v>21220</v>
      </c>
      <c r="G131" s="200">
        <f t="shared" si="121"/>
        <v>-6.7686000002140645E-2</v>
      </c>
      <c r="I131" s="158">
        <f>G131</f>
        <v>-6.7686000002140645E-2</v>
      </c>
      <c r="N131" s="158">
        <f t="shared" ca="1" si="120"/>
        <v>-8.4364915359189302E-2</v>
      </c>
      <c r="O131" s="218"/>
      <c r="P131" s="221">
        <f t="shared" si="77"/>
        <v>36156.703999999998</v>
      </c>
      <c r="R131" s="158">
        <f t="shared" ca="1" si="78"/>
        <v>2.7818621748759351E-4</v>
      </c>
      <c r="S131" s="156">
        <v>0.1</v>
      </c>
      <c r="T131" s="158">
        <f t="shared" ca="1" si="79"/>
        <v>2.7818621748759354E-5</v>
      </c>
      <c r="Y131" s="61"/>
      <c r="Z131" s="112">
        <f t="shared" si="110"/>
        <v>21220</v>
      </c>
      <c r="AA131" s="112">
        <f t="shared" si="111"/>
        <v>-7.1757931694503507E-2</v>
      </c>
      <c r="AB131" s="112">
        <f t="shared" si="112"/>
        <v>-6.0319309507637149E-2</v>
      </c>
      <c r="AC131" s="112">
        <f t="shared" si="113"/>
        <v>-36156.771686</v>
      </c>
      <c r="AD131" s="112">
        <f t="shared" si="114"/>
        <v>4.0719316923628623E-3</v>
      </c>
      <c r="AE131" s="112">
        <f t="shared" si="115"/>
        <v>1.6580627707269085E-6</v>
      </c>
      <c r="AF131" s="112">
        <f t="shared" si="116"/>
        <v>-36156.771686</v>
      </c>
      <c r="AG131" s="139"/>
      <c r="AH131" s="112">
        <f t="shared" si="117"/>
        <v>-7.3666904945034984E-3</v>
      </c>
      <c r="AI131" s="112">
        <f t="shared" si="88"/>
        <v>0.74436909558667952</v>
      </c>
      <c r="AJ131" s="112">
        <f t="shared" si="89"/>
        <v>-0.72270802883681506</v>
      </c>
      <c r="AK131" s="112">
        <f t="shared" si="90"/>
        <v>-8.6907080890039193E-2</v>
      </c>
      <c r="AL131" s="112">
        <f t="shared" si="91"/>
        <v>-2.8138801887070115</v>
      </c>
      <c r="AM131" s="112">
        <f t="shared" si="92"/>
        <v>-6.0481942211174369</v>
      </c>
      <c r="AN131" s="112">
        <f t="shared" ref="AN131:AT140" si="130">$AU131+$AB$7*SIN(AO131)</f>
        <v>3.5710279771801092</v>
      </c>
      <c r="AO131" s="112">
        <f t="shared" si="130"/>
        <v>3.571057908935968</v>
      </c>
      <c r="AP131" s="112">
        <f t="shared" si="130"/>
        <v>3.5709359812438857</v>
      </c>
      <c r="AQ131" s="112">
        <f t="shared" si="130"/>
        <v>3.5714326991222949</v>
      </c>
      <c r="AR131" s="112">
        <f t="shared" si="130"/>
        <v>3.569409840034421</v>
      </c>
      <c r="AS131" s="112">
        <f t="shared" si="130"/>
        <v>3.5776596394480928</v>
      </c>
      <c r="AT131" s="112">
        <f t="shared" si="130"/>
        <v>3.5442048097707897</v>
      </c>
      <c r="AU131" s="112">
        <f t="shared" si="93"/>
        <v>3.6834518403142891</v>
      </c>
      <c r="AV131" s="112"/>
      <c r="AW131" s="112">
        <v>32250</v>
      </c>
      <c r="AX131" s="112">
        <f t="shared" si="122"/>
        <v>-0.13951946261563514</v>
      </c>
      <c r="AY131" s="112">
        <f t="shared" si="123"/>
        <v>-0.14872893749999999</v>
      </c>
      <c r="AZ131" s="112">
        <f t="shared" si="124"/>
        <v>9.2094748843648561E-3</v>
      </c>
      <c r="BA131" s="112">
        <f t="shared" si="125"/>
        <v>1.0476999936034774</v>
      </c>
      <c r="BB131" s="112">
        <f t="shared" si="126"/>
        <v>0.95462412920151707</v>
      </c>
      <c r="BC131" s="112">
        <f t="shared" si="127"/>
        <v>1.3931975380970496</v>
      </c>
      <c r="BD131" s="112">
        <f t="shared" si="128"/>
        <v>0.83649073402091756</v>
      </c>
      <c r="BE131" s="112">
        <f t="shared" si="119"/>
        <v>7.4135491977528964</v>
      </c>
      <c r="BF131" s="112">
        <f t="shared" si="119"/>
        <v>7.4135485438769608</v>
      </c>
      <c r="BG131" s="112">
        <f t="shared" si="119"/>
        <v>7.4135428634393863</v>
      </c>
      <c r="BH131" s="112">
        <f t="shared" si="119"/>
        <v>7.4134935184707196</v>
      </c>
      <c r="BI131" s="112">
        <f t="shared" si="119"/>
        <v>7.4130650844748001</v>
      </c>
      <c r="BJ131" s="112">
        <f t="shared" si="119"/>
        <v>7.4093614522815487</v>
      </c>
      <c r="BK131" s="112">
        <f t="shared" si="119"/>
        <v>7.3784663399489121</v>
      </c>
      <c r="BL131" s="112">
        <f t="shared" si="129"/>
        <v>7.1693160785360686</v>
      </c>
      <c r="BM131" s="112"/>
      <c r="BN131" s="112"/>
      <c r="BO131" s="112"/>
      <c r="BP131" s="112"/>
    </row>
    <row r="132" spans="1:68" s="158" customFormat="1" ht="12.95" customHeight="1" x14ac:dyDescent="0.2">
      <c r="A132" s="140" t="s">
        <v>419</v>
      </c>
      <c r="B132" s="141" t="s">
        <v>75</v>
      </c>
      <c r="C132" s="142">
        <v>51226.122000000003</v>
      </c>
      <c r="D132" s="142" t="s">
        <v>125</v>
      </c>
      <c r="E132" s="224">
        <f t="shared" si="74"/>
        <v>21294.407148426937</v>
      </c>
      <c r="F132" s="112">
        <f t="shared" si="75"/>
        <v>21294.5</v>
      </c>
      <c r="G132" s="200">
        <f t="shared" si="121"/>
        <v>-6.3455349998548627E-2</v>
      </c>
      <c r="I132" s="158">
        <f>G132</f>
        <v>-6.3455349998548627E-2</v>
      </c>
      <c r="N132" s="158">
        <f t="shared" ca="1" si="120"/>
        <v>-8.4733597626061585E-2</v>
      </c>
      <c r="O132" s="218"/>
      <c r="P132" s="221">
        <f t="shared" si="77"/>
        <v>36207.622000000003</v>
      </c>
      <c r="R132" s="158">
        <f t="shared" ca="1" si="78"/>
        <v>4.5276382209776087E-4</v>
      </c>
      <c r="S132" s="156">
        <v>0.1</v>
      </c>
      <c r="T132" s="158">
        <f t="shared" ca="1" si="79"/>
        <v>4.5276382209776088E-5</v>
      </c>
      <c r="Y132" s="61"/>
      <c r="Z132" s="112">
        <f t="shared" si="110"/>
        <v>21294.5</v>
      </c>
      <c r="AA132" s="112">
        <f t="shared" si="111"/>
        <v>-7.2314549152524971E-2</v>
      </c>
      <c r="AB132" s="112">
        <f t="shared" si="112"/>
        <v>-5.5984970271773647E-2</v>
      </c>
      <c r="AC132" s="112">
        <f t="shared" si="113"/>
        <v>-36207.685455350002</v>
      </c>
      <c r="AD132" s="112">
        <f t="shared" si="114"/>
        <v>8.8591991539763437E-3</v>
      </c>
      <c r="AE132" s="112">
        <f t="shared" si="115"/>
        <v>7.8485409649815166E-6</v>
      </c>
      <c r="AF132" s="112">
        <f t="shared" si="116"/>
        <v>-36207.685455350002</v>
      </c>
      <c r="AG132" s="139"/>
      <c r="AH132" s="112">
        <f t="shared" si="117"/>
        <v>-7.470379726774978E-3</v>
      </c>
      <c r="AI132" s="112">
        <f t="shared" si="88"/>
        <v>0.7456687416572938</v>
      </c>
      <c r="AJ132" s="112">
        <f t="shared" si="89"/>
        <v>-0.73274853921726246</v>
      </c>
      <c r="AK132" s="112">
        <f t="shared" si="90"/>
        <v>-9.0640007887332452E-2</v>
      </c>
      <c r="AL132" s="112">
        <f t="shared" si="91"/>
        <v>-2.7992404346277726</v>
      </c>
      <c r="AM132" s="112">
        <f t="shared" si="92"/>
        <v>-5.784766247973649</v>
      </c>
      <c r="AN132" s="112">
        <f t="shared" si="130"/>
        <v>3.5899484739858107</v>
      </c>
      <c r="AO132" s="112">
        <f t="shared" si="130"/>
        <v>3.5899779015256379</v>
      </c>
      <c r="AP132" s="112">
        <f t="shared" si="130"/>
        <v>3.5898569583698499</v>
      </c>
      <c r="AQ132" s="112">
        <f t="shared" si="130"/>
        <v>3.5903540631497046</v>
      </c>
      <c r="AR132" s="112">
        <f t="shared" si="130"/>
        <v>3.5883116042368473</v>
      </c>
      <c r="AS132" s="112">
        <f t="shared" si="130"/>
        <v>3.5967163803936639</v>
      </c>
      <c r="AT132" s="112">
        <f t="shared" si="130"/>
        <v>3.5623420990320462</v>
      </c>
      <c r="AU132" s="112">
        <f t="shared" si="93"/>
        <v>3.7069964355769836</v>
      </c>
      <c r="AV132" s="112"/>
      <c r="AW132" s="112">
        <v>32500</v>
      </c>
      <c r="AX132" s="112">
        <f t="shared" si="122"/>
        <v>-0.14191492631607358</v>
      </c>
      <c r="AY132" s="112">
        <f t="shared" si="123"/>
        <v>-0.15104375</v>
      </c>
      <c r="AZ132" s="112">
        <f t="shared" si="124"/>
        <v>9.1288236839264323E-3</v>
      </c>
      <c r="BA132" s="112">
        <f t="shared" si="125"/>
        <v>1.0223285805162741</v>
      </c>
      <c r="BB132" s="112">
        <f t="shared" si="126"/>
        <v>0.92214504570287537</v>
      </c>
      <c r="BC132" s="112">
        <f t="shared" si="127"/>
        <v>1.4880033262506305</v>
      </c>
      <c r="BD132" s="112">
        <f t="shared" si="128"/>
        <v>0.92045446284132859</v>
      </c>
      <c r="BE132" s="112">
        <f t="shared" ref="BE132:BK141" si="131">$BL132+$AB$7*SIN(BF132)</f>
        <v>7.5017479698861358</v>
      </c>
      <c r="BF132" s="112">
        <f t="shared" si="131"/>
        <v>7.5017477604126306</v>
      </c>
      <c r="BG132" s="112">
        <f t="shared" si="131"/>
        <v>7.5017455116132306</v>
      </c>
      <c r="BH132" s="112">
        <f t="shared" si="131"/>
        <v>7.501721370530638</v>
      </c>
      <c r="BI132" s="112">
        <f t="shared" si="131"/>
        <v>7.5014623134271687</v>
      </c>
      <c r="BJ132" s="112">
        <f t="shared" si="131"/>
        <v>7.4986937734549786</v>
      </c>
      <c r="BK132" s="112">
        <f t="shared" si="131"/>
        <v>7.4702994367994728</v>
      </c>
      <c r="BL132" s="112">
        <f t="shared" si="129"/>
        <v>7.2483247874712848</v>
      </c>
      <c r="BM132" s="112"/>
      <c r="BN132" s="112"/>
      <c r="BO132" s="112"/>
      <c r="BP132" s="112"/>
    </row>
    <row r="133" spans="1:68" s="158" customFormat="1" ht="12.95" customHeight="1" x14ac:dyDescent="0.2">
      <c r="A133" s="140" t="s">
        <v>370</v>
      </c>
      <c r="B133" s="141" t="s">
        <v>81</v>
      </c>
      <c r="C133" s="142">
        <v>51586.612000000001</v>
      </c>
      <c r="D133" s="142" t="s">
        <v>125</v>
      </c>
      <c r="E133" s="224">
        <f t="shared" si="74"/>
        <v>21821.897164249145</v>
      </c>
      <c r="F133" s="112">
        <f t="shared" si="75"/>
        <v>21822</v>
      </c>
      <c r="G133" s="200">
        <f t="shared" si="121"/>
        <v>-7.0278599996527191E-2</v>
      </c>
      <c r="I133" s="158">
        <f>G133</f>
        <v>-7.0278599996527191E-2</v>
      </c>
      <c r="N133" s="158">
        <f t="shared" ca="1" si="120"/>
        <v>-8.7344066025727765E-2</v>
      </c>
      <c r="O133" s="218"/>
      <c r="P133" s="221">
        <f t="shared" si="77"/>
        <v>36568.112000000001</v>
      </c>
      <c r="R133" s="158">
        <f t="shared" ca="1" si="78"/>
        <v>2.9123013079379882E-4</v>
      </c>
      <c r="S133" s="156">
        <v>0.1</v>
      </c>
      <c r="T133" s="158">
        <f t="shared" ca="1" si="79"/>
        <v>2.9123013079379883E-5</v>
      </c>
      <c r="Y133" s="61"/>
      <c r="Z133" s="112">
        <f t="shared" si="110"/>
        <v>21822</v>
      </c>
      <c r="AA133" s="112">
        <f t="shared" si="111"/>
        <v>-7.6227184237024348E-2</v>
      </c>
      <c r="AB133" s="112">
        <f t="shared" si="112"/>
        <v>-6.2147970571502835E-2</v>
      </c>
      <c r="AC133" s="112">
        <f t="shared" si="113"/>
        <v>-36568.182278599998</v>
      </c>
      <c r="AD133" s="112">
        <f t="shared" si="114"/>
        <v>5.9485842404971567E-3</v>
      </c>
      <c r="AE133" s="112">
        <f t="shared" si="115"/>
        <v>3.5385654466291135E-6</v>
      </c>
      <c r="AF133" s="112">
        <f t="shared" si="116"/>
        <v>-36568.182278599998</v>
      </c>
      <c r="AG133" s="139"/>
      <c r="AH133" s="112">
        <f t="shared" si="117"/>
        <v>-8.1306294250243546E-3</v>
      </c>
      <c r="AI133" s="112">
        <f t="shared" si="88"/>
        <v>0.75660402252185099</v>
      </c>
      <c r="AJ133" s="112">
        <f t="shared" si="89"/>
        <v>-0.80021309706547006</v>
      </c>
      <c r="AK133" s="112">
        <f t="shared" si="90"/>
        <v>-0.11686914968226803</v>
      </c>
      <c r="AL133" s="112">
        <f t="shared" si="91"/>
        <v>-2.693942189671819</v>
      </c>
      <c r="AM133" s="112">
        <f t="shared" si="92"/>
        <v>-4.3929127479229386</v>
      </c>
      <c r="AN133" s="112">
        <f t="shared" si="130"/>
        <v>3.7249710615977274</v>
      </c>
      <c r="AO133" s="112">
        <f t="shared" si="130"/>
        <v>3.7249938558192173</v>
      </c>
      <c r="AP133" s="112">
        <f t="shared" si="130"/>
        <v>3.724892704556185</v>
      </c>
      <c r="AQ133" s="112">
        <f t="shared" si="130"/>
        <v>3.7253416232674774</v>
      </c>
      <c r="AR133" s="112">
        <f t="shared" si="130"/>
        <v>3.7233502932900024</v>
      </c>
      <c r="AS133" s="112">
        <f t="shared" si="130"/>
        <v>3.7322036077425769</v>
      </c>
      <c r="AT133" s="112">
        <f t="shared" si="130"/>
        <v>3.693225451918082</v>
      </c>
      <c r="AU133" s="112">
        <f t="shared" si="93"/>
        <v>3.8737048114302919</v>
      </c>
      <c r="AV133" s="112"/>
      <c r="AW133" s="112">
        <v>32750</v>
      </c>
      <c r="AX133" s="112">
        <f t="shared" si="122"/>
        <v>-0.14439476328642514</v>
      </c>
      <c r="AY133" s="112">
        <f t="shared" si="123"/>
        <v>-0.15337643749999999</v>
      </c>
      <c r="AZ133" s="112">
        <f t="shared" si="124"/>
        <v>8.981674213574849E-3</v>
      </c>
      <c r="BA133" s="112">
        <f t="shared" si="125"/>
        <v>0.99797243318275974</v>
      </c>
      <c r="BB133" s="112">
        <f t="shared" si="126"/>
        <v>0.88350217858448798</v>
      </c>
      <c r="BC133" s="112">
        <f t="shared" si="127"/>
        <v>1.578305904107423</v>
      </c>
      <c r="BD133" s="112">
        <f t="shared" si="128"/>
        <v>1.0075379160183975</v>
      </c>
      <c r="BE133" s="112">
        <f t="shared" si="131"/>
        <v>7.5878266168329533</v>
      </c>
      <c r="BF133" s="112">
        <f t="shared" si="131"/>
        <v>7.5878265689522051</v>
      </c>
      <c r="BG133" s="112">
        <f t="shared" si="131"/>
        <v>7.5878258947323891</v>
      </c>
      <c r="BH133" s="112">
        <f t="shared" si="131"/>
        <v>7.5878164010652052</v>
      </c>
      <c r="BI133" s="112">
        <f t="shared" si="131"/>
        <v>7.5876827561314837</v>
      </c>
      <c r="BJ133" s="112">
        <f t="shared" si="131"/>
        <v>7.5858083002362999</v>
      </c>
      <c r="BK133" s="112">
        <f t="shared" si="131"/>
        <v>7.5607476050690199</v>
      </c>
      <c r="BL133" s="112">
        <f t="shared" si="129"/>
        <v>7.3273334964065029</v>
      </c>
      <c r="BM133" s="112"/>
      <c r="BN133" s="112"/>
      <c r="BO133" s="112"/>
      <c r="BP133" s="112"/>
    </row>
    <row r="134" spans="1:68" s="158" customFormat="1" ht="12.95" customHeight="1" x14ac:dyDescent="0.2">
      <c r="A134" s="140" t="s">
        <v>472</v>
      </c>
      <c r="B134" s="141" t="s">
        <v>81</v>
      </c>
      <c r="C134" s="142">
        <v>51602.327100000002</v>
      </c>
      <c r="D134" s="142" t="s">
        <v>125</v>
      </c>
      <c r="E134" s="224">
        <f t="shared" si="74"/>
        <v>21844.892416122009</v>
      </c>
      <c r="F134" s="112">
        <f t="shared" si="75"/>
        <v>21845</v>
      </c>
      <c r="G134" s="200">
        <f t="shared" si="121"/>
        <v>-7.352349999564467E-2</v>
      </c>
      <c r="N134" s="158">
        <f t="shared" ca="1" si="120"/>
        <v>-8.745788739670847E-2</v>
      </c>
      <c r="O134" s="218"/>
      <c r="P134" s="221">
        <f t="shared" si="77"/>
        <v>36583.827100000002</v>
      </c>
      <c r="R134" s="158">
        <f t="shared" ca="1" si="78"/>
        <v>1.9416715224292554E-4</v>
      </c>
      <c r="S134" s="156">
        <v>1</v>
      </c>
      <c r="T134" s="158">
        <f t="shared" ca="1" si="79"/>
        <v>1.9416715224292554E-4</v>
      </c>
      <c r="Y134" s="61"/>
      <c r="Z134" s="112">
        <f t="shared" si="110"/>
        <v>21845</v>
      </c>
      <c r="AA134" s="112">
        <f t="shared" si="111"/>
        <v>-7.6396505859533989E-2</v>
      </c>
      <c r="AB134" s="112">
        <f t="shared" si="112"/>
        <v>-6.5367169711110673E-2</v>
      </c>
      <c r="AC134" s="112">
        <f t="shared" si="113"/>
        <v>-36583.900623499998</v>
      </c>
      <c r="AD134" s="112">
        <f t="shared" si="114"/>
        <v>2.8730058638893191E-3</v>
      </c>
      <c r="AE134" s="112">
        <f t="shared" si="115"/>
        <v>8.254162693942412E-6</v>
      </c>
      <c r="AF134" s="112">
        <f t="shared" si="116"/>
        <v>-36583.900623499998</v>
      </c>
      <c r="AG134" s="139"/>
      <c r="AH134" s="112">
        <f t="shared" si="117"/>
        <v>-8.1563302845339969E-3</v>
      </c>
      <c r="AI134" s="112">
        <f t="shared" si="88"/>
        <v>0.75715183642260575</v>
      </c>
      <c r="AJ134" s="112">
        <f t="shared" si="89"/>
        <v>-0.80300191680480726</v>
      </c>
      <c r="AK134" s="112">
        <f t="shared" si="90"/>
        <v>-0.11800326032397246</v>
      </c>
      <c r="AL134" s="112">
        <f t="shared" si="91"/>
        <v>-2.6892774194898545</v>
      </c>
      <c r="AM134" s="112">
        <f t="shared" si="92"/>
        <v>-4.3460507969813165</v>
      </c>
      <c r="AN134" s="112">
        <f t="shared" si="130"/>
        <v>3.730905340769604</v>
      </c>
      <c r="AO134" s="112">
        <f t="shared" si="130"/>
        <v>3.7309277618489127</v>
      </c>
      <c r="AP134" s="112">
        <f t="shared" si="130"/>
        <v>3.7308278734555413</v>
      </c>
      <c r="AQ134" s="112">
        <f t="shared" si="130"/>
        <v>3.7312729386804651</v>
      </c>
      <c r="AR134" s="112">
        <f t="shared" si="130"/>
        <v>3.7292909126709128</v>
      </c>
      <c r="AS134" s="112">
        <f t="shared" si="130"/>
        <v>3.738137899289256</v>
      </c>
      <c r="AT134" s="112">
        <f t="shared" si="130"/>
        <v>3.6990393398007724</v>
      </c>
      <c r="AU134" s="112">
        <f t="shared" si="93"/>
        <v>3.880973612652332</v>
      </c>
      <c r="AV134" s="112"/>
      <c r="AW134" s="112">
        <v>33000</v>
      </c>
      <c r="AX134" s="112">
        <f t="shared" si="122"/>
        <v>-0.14695319774900792</v>
      </c>
      <c r="AY134" s="112">
        <f t="shared" si="123"/>
        <v>-0.155727</v>
      </c>
      <c r="AZ134" s="112">
        <f t="shared" si="124"/>
        <v>8.7738022509920924E-3</v>
      </c>
      <c r="BA134" s="112">
        <f t="shared" si="125"/>
        <v>0.97476273750732234</v>
      </c>
      <c r="BB134" s="112">
        <f t="shared" si="126"/>
        <v>0.83994851332399012</v>
      </c>
      <c r="BC134" s="112">
        <f t="shared" si="127"/>
        <v>1.6644043154520025</v>
      </c>
      <c r="BD134" s="112">
        <f t="shared" si="128"/>
        <v>1.0982796432557445</v>
      </c>
      <c r="BE134" s="112">
        <f t="shared" si="131"/>
        <v>7.6718777150428004</v>
      </c>
      <c r="BF134" s="112">
        <f t="shared" si="131"/>
        <v>7.6718777087837449</v>
      </c>
      <c r="BG134" s="112">
        <f t="shared" si="131"/>
        <v>7.6718775807782666</v>
      </c>
      <c r="BH134" s="112">
        <f t="shared" si="131"/>
        <v>7.6718749629262728</v>
      </c>
      <c r="BI134" s="112">
        <f t="shared" si="131"/>
        <v>7.6718214331513908</v>
      </c>
      <c r="BJ134" s="112">
        <f t="shared" si="131"/>
        <v>7.6707302484275974</v>
      </c>
      <c r="BK134" s="112">
        <f t="shared" si="131"/>
        <v>7.649739472489447</v>
      </c>
      <c r="BL134" s="112">
        <f t="shared" si="129"/>
        <v>7.4063422053417192</v>
      </c>
      <c r="BM134" s="112"/>
      <c r="BN134" s="112"/>
      <c r="BO134" s="112"/>
      <c r="BP134" s="112"/>
    </row>
    <row r="135" spans="1:68" s="158" customFormat="1" ht="12.95" customHeight="1" x14ac:dyDescent="0.2">
      <c r="A135" s="11" t="s">
        <v>74</v>
      </c>
      <c r="B135" s="24"/>
      <c r="C135" s="11">
        <v>51602.3295</v>
      </c>
      <c r="D135" s="11">
        <v>5.0000000000000001E-4</v>
      </c>
      <c r="E135" s="224">
        <f t="shared" si="74"/>
        <v>21844.895927942132</v>
      </c>
      <c r="F135" s="112">
        <f t="shared" si="75"/>
        <v>21845</v>
      </c>
      <c r="G135" s="200">
        <f t="shared" si="121"/>
        <v>-7.1123499998066109E-2</v>
      </c>
      <c r="J135" s="158">
        <f>G135</f>
        <v>-7.1123499998066109E-2</v>
      </c>
      <c r="N135" s="158">
        <f t="shared" ca="1" si="120"/>
        <v>-8.745788739670847E-2</v>
      </c>
      <c r="O135" s="218"/>
      <c r="P135" s="221">
        <f t="shared" si="77"/>
        <v>36583.8295</v>
      </c>
      <c r="R135" s="158">
        <f t="shared" ca="1" si="78"/>
        <v>2.6681221168892638E-4</v>
      </c>
      <c r="S135" s="156">
        <v>1</v>
      </c>
      <c r="T135" s="158">
        <f t="shared" ca="1" si="79"/>
        <v>2.6681221168892638E-4</v>
      </c>
      <c r="Y135" s="61"/>
      <c r="Z135" s="112">
        <f t="shared" si="110"/>
        <v>21845</v>
      </c>
      <c r="AA135" s="112">
        <f t="shared" si="111"/>
        <v>-7.6396505859533989E-2</v>
      </c>
      <c r="AB135" s="112">
        <f t="shared" si="112"/>
        <v>-6.2967169713532112E-2</v>
      </c>
      <c r="AC135" s="112">
        <f t="shared" si="113"/>
        <v>-36583.900623499998</v>
      </c>
      <c r="AD135" s="112">
        <f t="shared" si="114"/>
        <v>5.2730058614678804E-3</v>
      </c>
      <c r="AE135" s="112">
        <f t="shared" si="115"/>
        <v>2.7804590815074625E-5</v>
      </c>
      <c r="AF135" s="112">
        <f t="shared" si="116"/>
        <v>-36583.900623499998</v>
      </c>
      <c r="AG135" s="139"/>
      <c r="AH135" s="112">
        <f t="shared" si="117"/>
        <v>-8.1563302845339969E-3</v>
      </c>
      <c r="AI135" s="112">
        <f t="shared" si="88"/>
        <v>0.75715183642260575</v>
      </c>
      <c r="AJ135" s="112">
        <f t="shared" si="89"/>
        <v>-0.80300191680480726</v>
      </c>
      <c r="AK135" s="112">
        <f t="shared" si="90"/>
        <v>-0.11800326032397246</v>
      </c>
      <c r="AL135" s="112">
        <f t="shared" si="91"/>
        <v>-2.6892774194898545</v>
      </c>
      <c r="AM135" s="112">
        <f t="shared" si="92"/>
        <v>-4.3460507969813165</v>
      </c>
      <c r="AN135" s="112">
        <f t="shared" si="130"/>
        <v>3.730905340769604</v>
      </c>
      <c r="AO135" s="112">
        <f t="shared" si="130"/>
        <v>3.7309277618489127</v>
      </c>
      <c r="AP135" s="112">
        <f t="shared" si="130"/>
        <v>3.7308278734555413</v>
      </c>
      <c r="AQ135" s="112">
        <f t="shared" si="130"/>
        <v>3.7312729386804651</v>
      </c>
      <c r="AR135" s="112">
        <f t="shared" si="130"/>
        <v>3.7292909126709128</v>
      </c>
      <c r="AS135" s="112">
        <f t="shared" si="130"/>
        <v>3.738137899289256</v>
      </c>
      <c r="AT135" s="112">
        <f t="shared" si="130"/>
        <v>3.6990393398007724</v>
      </c>
      <c r="AU135" s="112">
        <f t="shared" si="93"/>
        <v>3.880973612652332</v>
      </c>
      <c r="AV135" s="112"/>
      <c r="AW135" s="112">
        <v>33250</v>
      </c>
      <c r="AX135" s="112">
        <f t="shared" si="122"/>
        <v>-0.14958459024131002</v>
      </c>
      <c r="AY135" s="112">
        <f t="shared" si="123"/>
        <v>-0.15809543749999999</v>
      </c>
      <c r="AZ135" s="112">
        <f t="shared" si="124"/>
        <v>8.5108472586899794E-3</v>
      </c>
      <c r="BA135" s="112">
        <f t="shared" si="125"/>
        <v>0.95277675114888694</v>
      </c>
      <c r="BB135" s="112">
        <f t="shared" si="126"/>
        <v>0.79255721395377132</v>
      </c>
      <c r="BC135" s="112">
        <f t="shared" si="127"/>
        <v>1.7466014646317061</v>
      </c>
      <c r="BD135" s="112">
        <f t="shared" si="128"/>
        <v>1.1932943140496353</v>
      </c>
      <c r="BE135" s="112">
        <f t="shared" si="131"/>
        <v>7.7540026040859624</v>
      </c>
      <c r="BF135" s="112">
        <f t="shared" si="131"/>
        <v>7.7540026038336727</v>
      </c>
      <c r="BG135" s="112">
        <f t="shared" si="131"/>
        <v>7.7540025944720377</v>
      </c>
      <c r="BH135" s="112">
        <f t="shared" si="131"/>
        <v>7.7540022470943031</v>
      </c>
      <c r="BI135" s="112">
        <f t="shared" si="131"/>
        <v>7.7539893579640644</v>
      </c>
      <c r="BJ135" s="112">
        <f t="shared" si="131"/>
        <v>7.7535122836755273</v>
      </c>
      <c r="BK135" s="112">
        <f t="shared" si="131"/>
        <v>7.7372127528422352</v>
      </c>
      <c r="BL135" s="112">
        <f t="shared" si="129"/>
        <v>7.4853509142769372</v>
      </c>
      <c r="BM135" s="112"/>
      <c r="BN135" s="112"/>
      <c r="BO135" s="112"/>
      <c r="BP135" s="112"/>
    </row>
    <row r="136" spans="1:68" s="158" customFormat="1" ht="12.95" customHeight="1" x14ac:dyDescent="0.2">
      <c r="A136" s="140" t="s">
        <v>370</v>
      </c>
      <c r="B136" s="141" t="s">
        <v>81</v>
      </c>
      <c r="C136" s="142">
        <v>51629.664700000001</v>
      </c>
      <c r="D136" s="142" t="s">
        <v>125</v>
      </c>
      <c r="E136" s="224">
        <f t="shared" si="74"/>
        <v>21884.894388594312</v>
      </c>
      <c r="F136" s="112">
        <f t="shared" si="75"/>
        <v>21885</v>
      </c>
      <c r="G136" s="200">
        <f t="shared" si="121"/>
        <v>-7.2175499997683801E-2</v>
      </c>
      <c r="N136" s="158">
        <f t="shared" ca="1" si="120"/>
        <v>-8.7655837607109696E-2</v>
      </c>
      <c r="O136" s="218"/>
      <c r="P136" s="221">
        <f t="shared" si="77"/>
        <v>36611.164700000001</v>
      </c>
      <c r="R136" s="158">
        <f t="shared" ca="1" si="78"/>
        <v>2.3964085250180586E-4</v>
      </c>
      <c r="S136" s="156">
        <v>1</v>
      </c>
      <c r="T136" s="158">
        <f t="shared" ca="1" si="79"/>
        <v>2.3964085250180586E-4</v>
      </c>
      <c r="Y136" s="61"/>
      <c r="Z136" s="112">
        <f t="shared" si="110"/>
        <v>21885</v>
      </c>
      <c r="AA136" s="112">
        <f t="shared" si="111"/>
        <v>-7.6690697499261024E-2</v>
      </c>
      <c r="AB136" s="112">
        <f t="shared" si="112"/>
        <v>-6.3975113673422776E-2</v>
      </c>
      <c r="AC136" s="112">
        <f t="shared" si="113"/>
        <v>-36611.236875499999</v>
      </c>
      <c r="AD136" s="112">
        <f t="shared" si="114"/>
        <v>4.5151975015772228E-3</v>
      </c>
      <c r="AE136" s="112">
        <f t="shared" si="115"/>
        <v>2.0387008478249193E-5</v>
      </c>
      <c r="AF136" s="112">
        <f t="shared" si="116"/>
        <v>-36611.236875499999</v>
      </c>
      <c r="AG136" s="139"/>
      <c r="AH136" s="112">
        <f t="shared" si="117"/>
        <v>-8.2003863242610196E-3</v>
      </c>
      <c r="AI136" s="112">
        <f t="shared" si="88"/>
        <v>0.75811908254473692</v>
      </c>
      <c r="AJ136" s="112">
        <f t="shared" si="89"/>
        <v>-0.80781994825166104</v>
      </c>
      <c r="AK136" s="112">
        <f t="shared" si="90"/>
        <v>-0.11997342110234342</v>
      </c>
      <c r="AL136" s="112">
        <f t="shared" si="91"/>
        <v>-2.6811485491304201</v>
      </c>
      <c r="AM136" s="112">
        <f t="shared" si="92"/>
        <v>-4.2666193291145937</v>
      </c>
      <c r="AN136" s="112">
        <f t="shared" si="130"/>
        <v>3.7412361423255835</v>
      </c>
      <c r="AO136" s="112">
        <f t="shared" si="130"/>
        <v>3.7412579052781783</v>
      </c>
      <c r="AP136" s="112">
        <f t="shared" si="130"/>
        <v>3.7411602693748383</v>
      </c>
      <c r="AQ136" s="112">
        <f t="shared" si="130"/>
        <v>3.741598347762439</v>
      </c>
      <c r="AR136" s="112">
        <f t="shared" si="130"/>
        <v>3.7396337769400692</v>
      </c>
      <c r="AS136" s="112">
        <f t="shared" si="130"/>
        <v>3.7484647095495962</v>
      </c>
      <c r="AT136" s="112">
        <f t="shared" si="130"/>
        <v>3.7091733896483849</v>
      </c>
      <c r="AU136" s="112">
        <f t="shared" si="93"/>
        <v>3.8936150060819665</v>
      </c>
      <c r="AV136" s="112"/>
      <c r="AW136" s="112">
        <v>33500</v>
      </c>
      <c r="AX136" s="112">
        <f t="shared" si="122"/>
        <v>-0.15228352065406545</v>
      </c>
      <c r="AY136" s="112">
        <f t="shared" si="123"/>
        <v>-0.16048175000000001</v>
      </c>
      <c r="AZ136" s="112">
        <f t="shared" si="124"/>
        <v>8.1982293459345618E-3</v>
      </c>
      <c r="BA136" s="112">
        <f t="shared" si="125"/>
        <v>0.93205078225563698</v>
      </c>
      <c r="BB136" s="112">
        <f t="shared" si="126"/>
        <v>0.74223366170581606</v>
      </c>
      <c r="BC136" s="112">
        <f t="shared" si="127"/>
        <v>1.8251952978126269</v>
      </c>
      <c r="BD136" s="112">
        <f t="shared" si="128"/>
        <v>1.2932886156772896</v>
      </c>
      <c r="BE136" s="112">
        <f t="shared" si="131"/>
        <v>7.8343073695457912</v>
      </c>
      <c r="BF136" s="112">
        <f t="shared" si="131"/>
        <v>7.8343073695457308</v>
      </c>
      <c r="BG136" s="112">
        <f t="shared" si="131"/>
        <v>7.8343073695343257</v>
      </c>
      <c r="BH136" s="112">
        <f t="shared" si="131"/>
        <v>7.8343073673871402</v>
      </c>
      <c r="BI136" s="112">
        <f t="shared" si="131"/>
        <v>7.8343069631551323</v>
      </c>
      <c r="BJ136" s="112">
        <f t="shared" si="131"/>
        <v>7.8342310092512344</v>
      </c>
      <c r="BK136" s="112">
        <f t="shared" si="131"/>
        <v>7.8231146345702136</v>
      </c>
      <c r="BL136" s="112">
        <f t="shared" si="129"/>
        <v>7.5643596232121535</v>
      </c>
      <c r="BM136" s="112"/>
      <c r="BN136" s="112"/>
      <c r="BO136" s="112"/>
      <c r="BP136" s="112"/>
    </row>
    <row r="137" spans="1:68" s="158" customFormat="1" ht="12.95" customHeight="1" x14ac:dyDescent="0.2">
      <c r="A137" s="11" t="s">
        <v>74</v>
      </c>
      <c r="B137" s="25" t="s">
        <v>75</v>
      </c>
      <c r="C137" s="11">
        <v>51644.356399999997</v>
      </c>
      <c r="D137" s="11">
        <v>8.9999999999999998E-4</v>
      </c>
      <c r="E137" s="224">
        <f t="shared" si="74"/>
        <v>21906.392141834218</v>
      </c>
      <c r="F137" s="112">
        <f t="shared" si="75"/>
        <v>21906.5</v>
      </c>
      <c r="G137" s="200">
        <f t="shared" si="121"/>
        <v>-7.3710950004169717E-2</v>
      </c>
      <c r="J137" s="158">
        <f>G137</f>
        <v>-7.3710950004169717E-2</v>
      </c>
      <c r="N137" s="158">
        <f t="shared" ca="1" si="120"/>
        <v>-8.7762235845200348E-2</v>
      </c>
      <c r="O137" s="218"/>
      <c r="P137" s="221">
        <f t="shared" si="77"/>
        <v>36625.856399999997</v>
      </c>
      <c r="R137" s="158">
        <f t="shared" ca="1" si="78"/>
        <v>1.9743863378634787E-4</v>
      </c>
      <c r="S137" s="156">
        <v>1</v>
      </c>
      <c r="T137" s="158">
        <f t="shared" ca="1" si="79"/>
        <v>1.9743863378634787E-4</v>
      </c>
      <c r="Y137" s="61"/>
      <c r="Z137" s="112">
        <f t="shared" si="110"/>
        <v>21906.5</v>
      </c>
      <c r="AA137" s="112">
        <f t="shared" si="111"/>
        <v>-7.684867616830586E-2</v>
      </c>
      <c r="AB137" s="112">
        <f t="shared" si="112"/>
        <v>-6.5487221977613849E-2</v>
      </c>
      <c r="AC137" s="112">
        <f t="shared" si="113"/>
        <v>-36625.930110950001</v>
      </c>
      <c r="AD137" s="112">
        <f t="shared" si="114"/>
        <v>3.1377261641361426E-3</v>
      </c>
      <c r="AE137" s="112">
        <f t="shared" si="115"/>
        <v>9.8453254811045112E-6</v>
      </c>
      <c r="AF137" s="112">
        <f t="shared" si="116"/>
        <v>-36625.930110950001</v>
      </c>
      <c r="AG137" s="139"/>
      <c r="AH137" s="112">
        <f t="shared" si="117"/>
        <v>-8.2237280265558665E-3</v>
      </c>
      <c r="AI137" s="112">
        <f t="shared" si="88"/>
        <v>0.75864663104856711</v>
      </c>
      <c r="AJ137" s="112">
        <f t="shared" si="89"/>
        <v>-0.81039266422931233</v>
      </c>
      <c r="AK137" s="112">
        <f t="shared" si="90"/>
        <v>-0.12103119967922957</v>
      </c>
      <c r="AL137" s="112">
        <f t="shared" si="91"/>
        <v>-2.6767706441796024</v>
      </c>
      <c r="AM137" s="112">
        <f t="shared" si="92"/>
        <v>-4.2249714974872479</v>
      </c>
      <c r="AN137" s="112">
        <f t="shared" si="130"/>
        <v>3.7467944342206674</v>
      </c>
      <c r="AO137" s="112">
        <f t="shared" si="130"/>
        <v>3.7468158391736122</v>
      </c>
      <c r="AP137" s="112">
        <f t="shared" si="130"/>
        <v>3.7467194416093719</v>
      </c>
      <c r="AQ137" s="112">
        <f t="shared" si="130"/>
        <v>3.7471536203905091</v>
      </c>
      <c r="AR137" s="112">
        <f t="shared" si="130"/>
        <v>3.7451990877826336</v>
      </c>
      <c r="AS137" s="112">
        <f t="shared" si="130"/>
        <v>3.754018757189042</v>
      </c>
      <c r="AT137" s="112">
        <f t="shared" si="130"/>
        <v>3.7146325949666164</v>
      </c>
      <c r="AU137" s="112">
        <f t="shared" si="93"/>
        <v>3.9004097550503953</v>
      </c>
      <c r="AV137" s="112"/>
      <c r="AW137" s="112">
        <v>33750</v>
      </c>
      <c r="AX137" s="112">
        <f t="shared" si="122"/>
        <v>-0.15504483864419699</v>
      </c>
      <c r="AY137" s="112">
        <f t="shared" si="123"/>
        <v>-0.16288593749999999</v>
      </c>
      <c r="AZ137" s="112">
        <f t="shared" si="124"/>
        <v>7.8410988558029939E-3</v>
      </c>
      <c r="BA137" s="112">
        <f t="shared" si="125"/>
        <v>0.91259097870353323</v>
      </c>
      <c r="BB137" s="112">
        <f t="shared" si="126"/>
        <v>0.68973258961603268</v>
      </c>
      <c r="BC137" s="112">
        <f t="shared" si="127"/>
        <v>1.9004729844518629</v>
      </c>
      <c r="BD137" s="112">
        <f t="shared" si="128"/>
        <v>1.3990817671167222</v>
      </c>
      <c r="BE137" s="112">
        <f t="shared" si="131"/>
        <v>7.9128998348541781</v>
      </c>
      <c r="BF137" s="112">
        <f t="shared" si="131"/>
        <v>7.9128998348595907</v>
      </c>
      <c r="BG137" s="112">
        <f t="shared" si="131"/>
        <v>7.9128998345191395</v>
      </c>
      <c r="BH137" s="112">
        <f t="shared" si="131"/>
        <v>7.9128998559329133</v>
      </c>
      <c r="BI137" s="112">
        <f t="shared" si="131"/>
        <v>7.9128985090307147</v>
      </c>
      <c r="BJ137" s="112">
        <f t="shared" si="131"/>
        <v>7.9129831678733211</v>
      </c>
      <c r="BK137" s="112">
        <f t="shared" si="131"/>
        <v>7.9074021102757248</v>
      </c>
      <c r="BL137" s="112">
        <f t="shared" si="129"/>
        <v>7.6433683321473715</v>
      </c>
      <c r="BM137" s="112"/>
      <c r="BN137" s="112"/>
      <c r="BO137" s="112"/>
      <c r="BP137" s="112"/>
    </row>
    <row r="138" spans="1:68" s="158" customFormat="1" ht="12.95" customHeight="1" x14ac:dyDescent="0.2">
      <c r="A138" s="152" t="s">
        <v>18</v>
      </c>
      <c r="B138" s="144"/>
      <c r="C138" s="151">
        <v>51961.794280000002</v>
      </c>
      <c r="D138" s="151">
        <v>1.6000000000000001E-4</v>
      </c>
      <c r="E138" s="224">
        <f t="shared" si="74"/>
        <v>22370.885782001136</v>
      </c>
      <c r="F138" s="112">
        <f t="shared" si="75"/>
        <v>22371</v>
      </c>
      <c r="G138" s="200">
        <f t="shared" si="121"/>
        <v>-7.8057299993815832E-2</v>
      </c>
      <c r="L138" s="158">
        <f>G138</f>
        <v>-7.8057299993815832E-2</v>
      </c>
      <c r="N138" s="158">
        <f t="shared" ca="1" si="120"/>
        <v>-9.0060932663484583E-2</v>
      </c>
      <c r="O138" s="218"/>
      <c r="P138" s="221">
        <f t="shared" si="77"/>
        <v>36943.294280000002</v>
      </c>
      <c r="R138" s="158">
        <f t="shared" ca="1" si="78"/>
        <v>1.4408719726833894E-4</v>
      </c>
      <c r="S138" s="156">
        <v>1</v>
      </c>
      <c r="T138" s="158">
        <f t="shared" ca="1" si="79"/>
        <v>1.4408719726833894E-4</v>
      </c>
      <c r="Y138" s="61" t="s">
        <v>806</v>
      </c>
      <c r="Z138" s="112">
        <f t="shared" si="110"/>
        <v>22371</v>
      </c>
      <c r="AA138" s="112">
        <f t="shared" si="111"/>
        <v>-8.0234069826695564E-2</v>
      </c>
      <c r="AB138" s="112">
        <f t="shared" si="112"/>
        <v>-6.9389244830120267E-2</v>
      </c>
      <c r="AC138" s="112">
        <f t="shared" si="113"/>
        <v>-36943.372337299996</v>
      </c>
      <c r="AD138" s="112">
        <f t="shared" si="114"/>
        <v>2.1767698328797325E-3</v>
      </c>
      <c r="AE138" s="112">
        <f t="shared" si="115"/>
        <v>4.7383269053352587E-6</v>
      </c>
      <c r="AF138" s="112">
        <f t="shared" si="116"/>
        <v>-36943.372337299996</v>
      </c>
      <c r="AG138" s="139"/>
      <c r="AH138" s="112">
        <f t="shared" si="117"/>
        <v>-8.6680551636955719E-3</v>
      </c>
      <c r="AI138" s="112">
        <f t="shared" si="88"/>
        <v>0.77138678184119458</v>
      </c>
      <c r="AJ138" s="112">
        <f t="shared" si="89"/>
        <v>-0.86291749947940466</v>
      </c>
      <c r="AK138" s="112">
        <f t="shared" si="90"/>
        <v>-0.14365234590174461</v>
      </c>
      <c r="AL138" s="112">
        <f t="shared" si="91"/>
        <v>-2.5805778455412161</v>
      </c>
      <c r="AM138" s="112">
        <f t="shared" si="92"/>
        <v>-3.4709716366194736</v>
      </c>
      <c r="AN138" s="112">
        <f t="shared" si="130"/>
        <v>3.8678954952110183</v>
      </c>
      <c r="AO138" s="112">
        <f t="shared" si="130"/>
        <v>3.8679089995018954</v>
      </c>
      <c r="AP138" s="112">
        <f t="shared" si="130"/>
        <v>3.8678421018610951</v>
      </c>
      <c r="AQ138" s="112">
        <f t="shared" si="130"/>
        <v>3.8681735387576315</v>
      </c>
      <c r="AR138" s="112">
        <f t="shared" si="130"/>
        <v>3.8665324259276561</v>
      </c>
      <c r="AS138" s="112">
        <f t="shared" si="130"/>
        <v>3.8746820078993123</v>
      </c>
      <c r="AT138" s="112">
        <f t="shared" si="130"/>
        <v>3.8347705707817914</v>
      </c>
      <c r="AU138" s="112">
        <f t="shared" si="93"/>
        <v>4.047207936252029</v>
      </c>
      <c r="AV138" s="112"/>
      <c r="AW138" s="112">
        <v>34000</v>
      </c>
      <c r="AX138" s="112">
        <f t="shared" si="122"/>
        <v>-0.15786368985384441</v>
      </c>
      <c r="AY138" s="112">
        <f t="shared" si="123"/>
        <v>-0.16530800000000001</v>
      </c>
      <c r="AZ138" s="112">
        <f t="shared" si="124"/>
        <v>7.4443101461556032E-3</v>
      </c>
      <c r="BA138" s="112">
        <f t="shared" si="125"/>
        <v>0.89438199125769668</v>
      </c>
      <c r="BB138" s="112">
        <f t="shared" si="126"/>
        <v>0.63567707248953575</v>
      </c>
      <c r="BC138" s="112">
        <f t="shared" si="127"/>
        <v>1.9727073620242463</v>
      </c>
      <c r="BD138" s="112">
        <f t="shared" si="128"/>
        <v>1.5116320261570959</v>
      </c>
      <c r="BE138" s="112">
        <f t="shared" si="131"/>
        <v>7.989887376639965</v>
      </c>
      <c r="BF138" s="112">
        <f t="shared" si="131"/>
        <v>7.9898873766294418</v>
      </c>
      <c r="BG138" s="112">
        <f t="shared" si="131"/>
        <v>7.9898873769170882</v>
      </c>
      <c r="BH138" s="112">
        <f t="shared" si="131"/>
        <v>7.9898873690539665</v>
      </c>
      <c r="BI138" s="112">
        <f t="shared" si="131"/>
        <v>7.9898875840007095</v>
      </c>
      <c r="BJ138" s="112">
        <f t="shared" si="131"/>
        <v>7.9898817080827547</v>
      </c>
      <c r="BK138" s="112">
        <f t="shared" si="131"/>
        <v>7.9900422450493291</v>
      </c>
      <c r="BL138" s="112">
        <f t="shared" si="129"/>
        <v>7.7223770410825878</v>
      </c>
      <c r="BM138" s="112"/>
      <c r="BN138" s="112"/>
      <c r="BO138" s="112"/>
      <c r="BP138" s="112"/>
    </row>
    <row r="139" spans="1:68" s="158" customFormat="1" ht="12.95" customHeight="1" x14ac:dyDescent="0.2">
      <c r="A139" s="140" t="s">
        <v>18</v>
      </c>
      <c r="B139" s="141" t="s">
        <v>81</v>
      </c>
      <c r="C139" s="142">
        <v>51961.794300000001</v>
      </c>
      <c r="D139" s="142" t="s">
        <v>125</v>
      </c>
      <c r="E139" s="224">
        <f t="shared" si="74"/>
        <v>22370.8858112663</v>
      </c>
      <c r="F139" s="112">
        <f t="shared" si="75"/>
        <v>22371</v>
      </c>
      <c r="G139" s="200">
        <f t="shared" si="121"/>
        <v>-7.8037299994321074E-2</v>
      </c>
      <c r="K139" s="158">
        <f>G139</f>
        <v>-7.8037299994321074E-2</v>
      </c>
      <c r="N139" s="158">
        <f t="shared" ca="1" si="120"/>
        <v>-9.0060932663484583E-2</v>
      </c>
      <c r="O139" s="218"/>
      <c r="P139" s="221">
        <f t="shared" si="77"/>
        <v>36943.294300000001</v>
      </c>
      <c r="R139" s="158">
        <f t="shared" ca="1" si="78"/>
        <v>1.4456774256297599E-4</v>
      </c>
      <c r="S139" s="156">
        <v>1</v>
      </c>
      <c r="T139" s="158">
        <f t="shared" ca="1" si="79"/>
        <v>1.4456774256297599E-4</v>
      </c>
      <c r="Y139" s="61"/>
      <c r="Z139" s="112">
        <f t="shared" si="110"/>
        <v>22371</v>
      </c>
      <c r="AA139" s="112">
        <f t="shared" si="111"/>
        <v>-8.0234069826695564E-2</v>
      </c>
      <c r="AB139" s="112">
        <f t="shared" si="112"/>
        <v>-6.9369244830625509E-2</v>
      </c>
      <c r="AC139" s="112">
        <f t="shared" si="113"/>
        <v>-36943.372337299996</v>
      </c>
      <c r="AD139" s="112">
        <f t="shared" si="114"/>
        <v>2.19676983237449E-3</v>
      </c>
      <c r="AE139" s="112">
        <f t="shared" si="115"/>
        <v>4.8257976964306448E-6</v>
      </c>
      <c r="AF139" s="112">
        <f t="shared" si="116"/>
        <v>-36943.372337299996</v>
      </c>
      <c r="AG139" s="139"/>
      <c r="AH139" s="112">
        <f t="shared" si="117"/>
        <v>-8.6680551636955719E-3</v>
      </c>
      <c r="AI139" s="112">
        <f t="shared" si="88"/>
        <v>0.77138678184119458</v>
      </c>
      <c r="AJ139" s="112">
        <f t="shared" si="89"/>
        <v>-0.86291749947940466</v>
      </c>
      <c r="AK139" s="112">
        <f t="shared" si="90"/>
        <v>-0.14365234590174461</v>
      </c>
      <c r="AL139" s="112">
        <f t="shared" si="91"/>
        <v>-2.5805778455412161</v>
      </c>
      <c r="AM139" s="112">
        <f t="shared" si="92"/>
        <v>-3.4709716366194736</v>
      </c>
      <c r="AN139" s="112">
        <f t="shared" si="130"/>
        <v>3.8678954952110183</v>
      </c>
      <c r="AO139" s="112">
        <f t="shared" si="130"/>
        <v>3.8679089995018954</v>
      </c>
      <c r="AP139" s="112">
        <f t="shared" si="130"/>
        <v>3.8678421018610951</v>
      </c>
      <c r="AQ139" s="112">
        <f t="shared" si="130"/>
        <v>3.8681735387576315</v>
      </c>
      <c r="AR139" s="112">
        <f t="shared" si="130"/>
        <v>3.8665324259276561</v>
      </c>
      <c r="AS139" s="112">
        <f t="shared" si="130"/>
        <v>3.8746820078993123</v>
      </c>
      <c r="AT139" s="112">
        <f t="shared" si="130"/>
        <v>3.8347705707817914</v>
      </c>
      <c r="AU139" s="112">
        <f t="shared" si="93"/>
        <v>4.047207936252029</v>
      </c>
      <c r="AV139" s="112"/>
      <c r="AW139" s="112">
        <v>34250</v>
      </c>
      <c r="AX139" s="112">
        <f t="shared" si="122"/>
        <v>-0.16073552481154349</v>
      </c>
      <c r="AY139" s="112">
        <f t="shared" si="123"/>
        <v>-0.1677479375</v>
      </c>
      <c r="AZ139" s="112">
        <f t="shared" si="124"/>
        <v>7.0124126884564967E-3</v>
      </c>
      <c r="BA139" s="112">
        <f t="shared" si="125"/>
        <v>0.87739374388372404</v>
      </c>
      <c r="BB139" s="112">
        <f t="shared" si="126"/>
        <v>0.5805773615307428</v>
      </c>
      <c r="BC139" s="112">
        <f t="shared" si="127"/>
        <v>2.0421550313567822</v>
      </c>
      <c r="BD139" s="112">
        <f t="shared" si="128"/>
        <v>1.632071130629541</v>
      </c>
      <c r="BE139" s="112">
        <f t="shared" si="131"/>
        <v>8.0653753940970567</v>
      </c>
      <c r="BF139" s="112">
        <f t="shared" si="131"/>
        <v>8.0653753905780814</v>
      </c>
      <c r="BG139" s="112">
        <f t="shared" si="131"/>
        <v>8.0653754526935391</v>
      </c>
      <c r="BH139" s="112">
        <f t="shared" si="131"/>
        <v>8.0653743562553188</v>
      </c>
      <c r="BI139" s="112">
        <f t="shared" si="131"/>
        <v>8.0653937093385402</v>
      </c>
      <c r="BJ139" s="112">
        <f t="shared" si="131"/>
        <v>8.065051853808697</v>
      </c>
      <c r="BK139" s="112">
        <f t="shared" si="131"/>
        <v>8.0710123819549864</v>
      </c>
      <c r="BL139" s="112">
        <f t="shared" si="129"/>
        <v>7.8013857500178059</v>
      </c>
      <c r="BM139" s="112"/>
      <c r="BN139" s="112"/>
      <c r="BO139" s="112"/>
      <c r="BP139" s="112"/>
    </row>
    <row r="140" spans="1:68" s="158" customFormat="1" ht="12.95" customHeight="1" x14ac:dyDescent="0.2">
      <c r="A140" s="140" t="s">
        <v>370</v>
      </c>
      <c r="B140" s="141" t="s">
        <v>81</v>
      </c>
      <c r="C140" s="142">
        <v>51996.6492</v>
      </c>
      <c r="D140" s="142" t="s">
        <v>125</v>
      </c>
      <c r="E140" s="224">
        <f t="shared" si="74"/>
        <v>22421.887536008959</v>
      </c>
      <c r="F140" s="112">
        <f t="shared" si="75"/>
        <v>22422</v>
      </c>
      <c r="G140" s="200">
        <f t="shared" si="121"/>
        <v>-7.6858599997649435E-2</v>
      </c>
      <c r="N140" s="158">
        <f t="shared" ca="1" si="120"/>
        <v>-9.0313319181746149E-2</v>
      </c>
      <c r="O140" s="218"/>
      <c r="P140" s="221">
        <f t="shared" si="77"/>
        <v>36978.1492</v>
      </c>
      <c r="R140" s="158">
        <f t="shared" ca="1" si="78"/>
        <v>1.8102946832290013E-4</v>
      </c>
      <c r="S140" s="156">
        <v>1</v>
      </c>
      <c r="T140" s="158">
        <f t="shared" ca="1" si="79"/>
        <v>1.8102946832290013E-4</v>
      </c>
      <c r="Y140" s="61"/>
      <c r="Z140" s="112">
        <f t="shared" si="110"/>
        <v>22422</v>
      </c>
      <c r="AA140" s="112">
        <f t="shared" si="111"/>
        <v>-8.0602283764248023E-2</v>
      </c>
      <c r="AB140" s="112">
        <f t="shared" si="112"/>
        <v>-6.8149006245401406E-2</v>
      </c>
      <c r="AC140" s="112">
        <f t="shared" si="113"/>
        <v>-36978.226058599997</v>
      </c>
      <c r="AD140" s="112">
        <f t="shared" si="114"/>
        <v>3.7436837665985878E-3</v>
      </c>
      <c r="AE140" s="112">
        <f t="shared" si="115"/>
        <v>1.4015168144293791E-5</v>
      </c>
      <c r="AF140" s="112">
        <f t="shared" si="116"/>
        <v>-36978.226058599997</v>
      </c>
      <c r="AG140" s="139"/>
      <c r="AH140" s="112">
        <f t="shared" si="117"/>
        <v>-8.7095937522480224E-3</v>
      </c>
      <c r="AI140" s="112">
        <f t="shared" si="88"/>
        <v>0.77294650890890138</v>
      </c>
      <c r="AJ140" s="112">
        <f t="shared" si="89"/>
        <v>-0.86830774832378754</v>
      </c>
      <c r="AK140" s="112">
        <f t="shared" si="90"/>
        <v>-0.14610514085186868</v>
      </c>
      <c r="AL140" s="112">
        <f t="shared" si="91"/>
        <v>-2.5698122082427615</v>
      </c>
      <c r="AM140" s="112">
        <f t="shared" si="92"/>
        <v>-3.4020260217608995</v>
      </c>
      <c r="AN140" s="112">
        <f t="shared" si="130"/>
        <v>3.881319848780759</v>
      </c>
      <c r="AO140" s="112">
        <f t="shared" si="130"/>
        <v>3.8813325262304943</v>
      </c>
      <c r="AP140" s="112">
        <f t="shared" si="130"/>
        <v>3.8812689608866004</v>
      </c>
      <c r="AQ140" s="112">
        <f t="shared" si="130"/>
        <v>3.8815877177033822</v>
      </c>
      <c r="AR140" s="112">
        <f t="shared" si="130"/>
        <v>3.8799902013736154</v>
      </c>
      <c r="AS140" s="112">
        <f t="shared" si="130"/>
        <v>3.8880200931880964</v>
      </c>
      <c r="AT140" s="112">
        <f t="shared" si="130"/>
        <v>3.8482301191939716</v>
      </c>
      <c r="AU140" s="112">
        <f t="shared" si="93"/>
        <v>4.0633257128748124</v>
      </c>
      <c r="AV140" s="112"/>
      <c r="AW140" s="112">
        <v>34500</v>
      </c>
      <c r="AX140" s="112">
        <f t="shared" si="122"/>
        <v>-0.16365609589151414</v>
      </c>
      <c r="AY140" s="112">
        <f t="shared" si="123"/>
        <v>-0.17020574999999999</v>
      </c>
      <c r="AZ140" s="112">
        <f t="shared" si="124"/>
        <v>6.5496541084858516E-3</v>
      </c>
      <c r="BA140" s="112">
        <f t="shared" si="125"/>
        <v>0.86158660818849042</v>
      </c>
      <c r="BB140" s="112">
        <f t="shared" si="126"/>
        <v>0.5248484300436369</v>
      </c>
      <c r="BC140" s="112">
        <f t="shared" si="127"/>
        <v>2.1090556173775532</v>
      </c>
      <c r="BD140" s="112">
        <f t="shared" si="128"/>
        <v>1.7617494344737992</v>
      </c>
      <c r="BE140" s="112">
        <f t="shared" si="131"/>
        <v>8.1394662858887958</v>
      </c>
      <c r="BF140" s="112">
        <f t="shared" si="131"/>
        <v>8.1394662557497988</v>
      </c>
      <c r="BG140" s="112">
        <f t="shared" si="131"/>
        <v>8.1394666521167238</v>
      </c>
      <c r="BH140" s="112">
        <f t="shared" si="131"/>
        <v>8.1394614393345464</v>
      </c>
      <c r="BI140" s="112">
        <f t="shared" si="131"/>
        <v>8.1395299873509259</v>
      </c>
      <c r="BJ140" s="112">
        <f t="shared" si="131"/>
        <v>8.1386272991452255</v>
      </c>
      <c r="BK140" s="112">
        <f t="shared" si="131"/>
        <v>8.1503002833895941</v>
      </c>
      <c r="BL140" s="112">
        <f t="shared" si="129"/>
        <v>7.8803944589530222</v>
      </c>
      <c r="BM140" s="112"/>
      <c r="BN140" s="112"/>
      <c r="BO140" s="112"/>
      <c r="BP140" s="112"/>
    </row>
    <row r="141" spans="1:68" s="158" customFormat="1" ht="12.95" customHeight="1" x14ac:dyDescent="0.2">
      <c r="A141" s="140" t="s">
        <v>370</v>
      </c>
      <c r="B141" s="141" t="s">
        <v>81</v>
      </c>
      <c r="C141" s="142">
        <v>52265.907700000003</v>
      </c>
      <c r="D141" s="142" t="s">
        <v>125</v>
      </c>
      <c r="E141" s="224">
        <f t="shared" si="74"/>
        <v>22815.882294324772</v>
      </c>
      <c r="F141" s="112">
        <f t="shared" si="75"/>
        <v>22816</v>
      </c>
      <c r="G141" s="200">
        <f t="shared" si="121"/>
        <v>-8.044079999672249E-2</v>
      </c>
      <c r="N141" s="158">
        <f t="shared" ca="1" si="120"/>
        <v>-9.2263128754198231E-2</v>
      </c>
      <c r="O141" s="218"/>
      <c r="P141" s="221">
        <f t="shared" si="77"/>
        <v>37247.407700000003</v>
      </c>
      <c r="R141" s="158">
        <f t="shared" ca="1" si="78"/>
        <v>1.3976745724983791E-4</v>
      </c>
      <c r="S141" s="156">
        <v>1</v>
      </c>
      <c r="T141" s="158">
        <f t="shared" ca="1" si="79"/>
        <v>1.3976745724983791E-4</v>
      </c>
      <c r="Y141" s="61"/>
      <c r="Z141" s="112">
        <f t="shared" si="110"/>
        <v>22816</v>
      </c>
      <c r="AA141" s="112">
        <f t="shared" si="111"/>
        <v>-8.3420619046897182E-2</v>
      </c>
      <c r="AB141" s="112">
        <f t="shared" si="112"/>
        <v>-7.1461670357825302E-2</v>
      </c>
      <c r="AC141" s="112">
        <f t="shared" si="113"/>
        <v>-37247.4881408</v>
      </c>
      <c r="AD141" s="112">
        <f t="shared" si="114"/>
        <v>2.9798190501746924E-3</v>
      </c>
      <c r="AE141" s="112">
        <f t="shared" si="115"/>
        <v>8.8793215717840063E-6</v>
      </c>
      <c r="AF141" s="112">
        <f t="shared" si="116"/>
        <v>-37247.4881408</v>
      </c>
      <c r="AG141" s="139"/>
      <c r="AH141" s="112">
        <f t="shared" si="117"/>
        <v>-8.9791296388971806E-3</v>
      </c>
      <c r="AI141" s="112">
        <f t="shared" si="88"/>
        <v>0.78612582425357969</v>
      </c>
      <c r="AJ141" s="112">
        <f t="shared" si="89"/>
        <v>-0.90717098600863244</v>
      </c>
      <c r="AK141" s="112">
        <f t="shared" si="90"/>
        <v>-0.16479634992556519</v>
      </c>
      <c r="AL141" s="112">
        <f t="shared" si="91"/>
        <v>-2.4850816426378004</v>
      </c>
      <c r="AM141" s="112">
        <f t="shared" si="92"/>
        <v>-2.9361947395374668</v>
      </c>
      <c r="AN141" s="112">
        <f t="shared" ref="AN141:AT150" si="132">$AU141+$AB$7*SIN(AO141)</f>
        <v>3.9859967891097945</v>
      </c>
      <c r="AO141" s="112">
        <f t="shared" si="132"/>
        <v>3.9860038597510812</v>
      </c>
      <c r="AP141" s="112">
        <f t="shared" si="132"/>
        <v>3.9859644317169738</v>
      </c>
      <c r="AQ141" s="112">
        <f t="shared" si="132"/>
        <v>3.9861843166908066</v>
      </c>
      <c r="AR141" s="112">
        <f t="shared" si="132"/>
        <v>3.9849587405759275</v>
      </c>
      <c r="AS141" s="112">
        <f t="shared" si="132"/>
        <v>3.9918114753935057</v>
      </c>
      <c r="AT141" s="112">
        <f t="shared" si="132"/>
        <v>3.9541444974081665</v>
      </c>
      <c r="AU141" s="112">
        <f t="shared" si="93"/>
        <v>4.1878434381567153</v>
      </c>
      <c r="AV141" s="112"/>
      <c r="AW141" s="112">
        <v>34750</v>
      </c>
      <c r="AX141" s="112">
        <f t="shared" si="122"/>
        <v>-0.16662144639040333</v>
      </c>
      <c r="AY141" s="112">
        <f t="shared" si="123"/>
        <v>-0.17268143750000001</v>
      </c>
      <c r="AZ141" s="112">
        <f t="shared" si="124"/>
        <v>6.0599911095966658E-3</v>
      </c>
      <c r="BA141" s="112">
        <f t="shared" si="125"/>
        <v>0.84691528190066667</v>
      </c>
      <c r="BB141" s="112">
        <f t="shared" si="126"/>
        <v>0.46882568367515459</v>
      </c>
      <c r="BC141" s="112">
        <f t="shared" si="127"/>
        <v>2.1736318242309549</v>
      </c>
      <c r="BD141" s="112">
        <f t="shared" si="128"/>
        <v>1.9022957114618517</v>
      </c>
      <c r="BE141" s="112">
        <f t="shared" si="131"/>
        <v>8.2122588122961027</v>
      </c>
      <c r="BF141" s="112">
        <f t="shared" si="131"/>
        <v>8.2122586795286736</v>
      </c>
      <c r="BG141" s="112">
        <f t="shared" si="131"/>
        <v>8.2122600818232225</v>
      </c>
      <c r="BH141" s="112">
        <f t="shared" si="131"/>
        <v>8.2122452704704649</v>
      </c>
      <c r="BI141" s="112">
        <f t="shared" si="131"/>
        <v>8.2124016817594807</v>
      </c>
      <c r="BJ141" s="112">
        <f t="shared" si="131"/>
        <v>8.2107466305307035</v>
      </c>
      <c r="BK141" s="112">
        <f t="shared" si="131"/>
        <v>8.2279042074350013</v>
      </c>
      <c r="BL141" s="112">
        <f t="shared" si="129"/>
        <v>7.9594031678882402</v>
      </c>
      <c r="BM141" s="112"/>
      <c r="BN141" s="112"/>
      <c r="BO141" s="112"/>
      <c r="BP141" s="112"/>
    </row>
    <row r="142" spans="1:68" s="158" customFormat="1" ht="12.95" customHeight="1" x14ac:dyDescent="0.2">
      <c r="A142" s="11" t="s">
        <v>74</v>
      </c>
      <c r="B142" s="24"/>
      <c r="C142" s="11">
        <v>52338.347699999998</v>
      </c>
      <c r="D142" s="11">
        <v>5.0000000000000001E-4</v>
      </c>
      <c r="E142" s="224">
        <f t="shared" si="74"/>
        <v>22921.880731857458</v>
      </c>
      <c r="F142" s="112">
        <f t="shared" si="75"/>
        <v>22922</v>
      </c>
      <c r="G142" s="200">
        <f t="shared" si="121"/>
        <v>-8.1508600000233855E-2</v>
      </c>
      <c r="J142" s="158">
        <f>G142</f>
        <v>-8.1508600000233855E-2</v>
      </c>
      <c r="N142" s="158">
        <f t="shared" ca="1" si="120"/>
        <v>-9.278769681176148E-2</v>
      </c>
      <c r="O142" s="218"/>
      <c r="P142" s="221">
        <f t="shared" si="77"/>
        <v>37319.847699999998</v>
      </c>
      <c r="R142" s="158">
        <f t="shared" ca="1" si="78"/>
        <v>1.2721802488381264E-4</v>
      </c>
      <c r="S142" s="156">
        <v>1</v>
      </c>
      <c r="T142" s="158">
        <f t="shared" ca="1" si="79"/>
        <v>1.2721802488381264E-4</v>
      </c>
      <c r="Y142" s="61"/>
      <c r="Z142" s="112">
        <f t="shared" si="110"/>
        <v>22922</v>
      </c>
      <c r="AA142" s="112">
        <f t="shared" si="111"/>
        <v>-8.4170330325418624E-2</v>
      </c>
      <c r="AB142" s="112">
        <f t="shared" si="112"/>
        <v>-7.2473055686815224E-2</v>
      </c>
      <c r="AC142" s="112">
        <f t="shared" si="113"/>
        <v>-37319.929208599999</v>
      </c>
      <c r="AD142" s="112">
        <f t="shared" si="114"/>
        <v>2.661730325184769E-3</v>
      </c>
      <c r="AE142" s="112">
        <f t="shared" si="115"/>
        <v>7.0848083240082167E-6</v>
      </c>
      <c r="AF142" s="112">
        <f t="shared" si="116"/>
        <v>-37319.929208599999</v>
      </c>
      <c r="AG142" s="139"/>
      <c r="AH142" s="112">
        <f t="shared" si="117"/>
        <v>-9.0355443134186274E-3</v>
      </c>
      <c r="AI142" s="112">
        <f t="shared" si="88"/>
        <v>0.79002437975069484</v>
      </c>
      <c r="AJ142" s="112">
        <f t="shared" si="89"/>
        <v>-0.91673020013782291</v>
      </c>
      <c r="AK142" s="112">
        <f t="shared" si="90"/>
        <v>-0.16973579145518961</v>
      </c>
      <c r="AL142" s="112">
        <f t="shared" si="91"/>
        <v>-2.4617751883891841</v>
      </c>
      <c r="AM142" s="112">
        <f t="shared" si="92"/>
        <v>-2.827780847718373</v>
      </c>
      <c r="AN142" s="112">
        <f t="shared" si="132"/>
        <v>4.0144727286996176</v>
      </c>
      <c r="AO142" s="112">
        <f t="shared" si="132"/>
        <v>4.014478581120124</v>
      </c>
      <c r="AP142" s="112">
        <f t="shared" si="132"/>
        <v>4.0144448516052247</v>
      </c>
      <c r="AQ142" s="112">
        <f t="shared" si="132"/>
        <v>4.0146392650390599</v>
      </c>
      <c r="AR142" s="112">
        <f t="shared" si="132"/>
        <v>4.0135193039756487</v>
      </c>
      <c r="AS142" s="112">
        <f t="shared" si="132"/>
        <v>4.0199917543922092</v>
      </c>
      <c r="AT142" s="112">
        <f t="shared" si="132"/>
        <v>3.9832462842415404</v>
      </c>
      <c r="AU142" s="112">
        <f t="shared" si="93"/>
        <v>4.2213431307452467</v>
      </c>
      <c r="AV142" s="112"/>
      <c r="AW142" s="112"/>
      <c r="AX142" s="112"/>
      <c r="AY142" s="112"/>
      <c r="AZ142" s="112"/>
      <c r="BA142" s="112"/>
      <c r="BB142" s="112"/>
      <c r="BC142" s="112"/>
      <c r="BD142" s="112"/>
      <c r="BE142" s="112"/>
      <c r="BF142" s="112"/>
      <c r="BG142" s="112"/>
      <c r="BH142" s="112"/>
      <c r="BI142" s="112"/>
      <c r="BJ142" s="112"/>
      <c r="BK142" s="112"/>
      <c r="BL142" s="112"/>
      <c r="BM142" s="112"/>
      <c r="BN142" s="112"/>
      <c r="BO142" s="112"/>
      <c r="BP142" s="112"/>
    </row>
    <row r="143" spans="1:68" s="158" customFormat="1" ht="12.95" customHeight="1" x14ac:dyDescent="0.2">
      <c r="A143" s="140" t="s">
        <v>370</v>
      </c>
      <c r="B143" s="141" t="s">
        <v>81</v>
      </c>
      <c r="C143" s="142">
        <v>52350.6489</v>
      </c>
      <c r="D143" s="142" t="s">
        <v>125</v>
      </c>
      <c r="E143" s="224">
        <f t="shared" si="74"/>
        <v>22939.880565923962</v>
      </c>
      <c r="F143" s="112">
        <f t="shared" si="75"/>
        <v>22940</v>
      </c>
      <c r="G143" s="200">
        <f t="shared" si="121"/>
        <v>-8.1621999997878447E-2</v>
      </c>
      <c r="N143" s="158">
        <f t="shared" ca="1" si="120"/>
        <v>-9.2876774406442028E-2</v>
      </c>
      <c r="O143" s="218"/>
      <c r="P143" s="221">
        <f t="shared" si="77"/>
        <v>37332.1489</v>
      </c>
      <c r="R143" s="158">
        <f t="shared" ca="1" si="78"/>
        <v>1.2666994698765771E-4</v>
      </c>
      <c r="S143" s="156">
        <v>1</v>
      </c>
      <c r="T143" s="158">
        <f t="shared" ca="1" si="79"/>
        <v>1.2666994698765771E-4</v>
      </c>
      <c r="Y143" s="61"/>
      <c r="Z143" s="112">
        <f t="shared" si="110"/>
        <v>22940</v>
      </c>
      <c r="AA143" s="112">
        <f t="shared" si="111"/>
        <v>-8.4297257992461433E-2</v>
      </c>
      <c r="AB143" s="112">
        <f t="shared" si="112"/>
        <v>-7.2577576805417016E-2</v>
      </c>
      <c r="AC143" s="112">
        <f t="shared" si="113"/>
        <v>-37332.230521999998</v>
      </c>
      <c r="AD143" s="112">
        <f t="shared" si="114"/>
        <v>2.6752579945829857E-3</v>
      </c>
      <c r="AE143" s="112">
        <f t="shared" si="115"/>
        <v>7.1570053375801782E-6</v>
      </c>
      <c r="AF143" s="112">
        <f t="shared" si="116"/>
        <v>-37332.230521999998</v>
      </c>
      <c r="AG143" s="139"/>
      <c r="AH143" s="112">
        <f t="shared" si="117"/>
        <v>-9.0444231924614281E-3</v>
      </c>
      <c r="AI143" s="112">
        <f t="shared" si="88"/>
        <v>0.79070173077683537</v>
      </c>
      <c r="AJ143" s="112">
        <f t="shared" si="89"/>
        <v>-0.91831330056573779</v>
      </c>
      <c r="AK143" s="112">
        <f t="shared" si="90"/>
        <v>-0.17057032127597027</v>
      </c>
      <c r="AL143" s="112">
        <f t="shared" si="91"/>
        <v>-2.4577943599156318</v>
      </c>
      <c r="AM143" s="112">
        <f t="shared" si="92"/>
        <v>-2.8099745936908631</v>
      </c>
      <c r="AN143" s="112">
        <f t="shared" si="132"/>
        <v>4.0193223776529639</v>
      </c>
      <c r="AO143" s="112">
        <f t="shared" si="132"/>
        <v>4.0193280366606263</v>
      </c>
      <c r="AP143" s="112">
        <f t="shared" si="132"/>
        <v>4.0192952317775728</v>
      </c>
      <c r="AQ143" s="112">
        <f t="shared" si="132"/>
        <v>4.0194854174770995</v>
      </c>
      <c r="AR143" s="112">
        <f t="shared" si="132"/>
        <v>4.0183834242721543</v>
      </c>
      <c r="AS143" s="112">
        <f t="shared" si="132"/>
        <v>4.0247891758141359</v>
      </c>
      <c r="AT143" s="112">
        <f t="shared" si="132"/>
        <v>3.9882145026120193</v>
      </c>
      <c r="AU143" s="112">
        <f t="shared" si="93"/>
        <v>4.2270317577885823</v>
      </c>
      <c r="AV143" s="112"/>
      <c r="AW143" s="112"/>
      <c r="AX143" s="112"/>
      <c r="AY143" s="112"/>
      <c r="AZ143" s="112"/>
      <c r="BA143" s="112"/>
      <c r="BB143" s="112"/>
      <c r="BC143" s="112"/>
      <c r="BD143" s="112"/>
      <c r="BE143" s="112"/>
      <c r="BF143" s="112"/>
      <c r="BG143" s="112"/>
      <c r="BH143" s="112"/>
      <c r="BI143" s="112"/>
      <c r="BJ143" s="112"/>
      <c r="BK143" s="112"/>
      <c r="BL143" s="112"/>
      <c r="BM143" s="112"/>
      <c r="BN143" s="112"/>
      <c r="BO143" s="112"/>
      <c r="BP143" s="112"/>
    </row>
    <row r="144" spans="1:68" s="158" customFormat="1" ht="12.95" customHeight="1" x14ac:dyDescent="0.2">
      <c r="A144" s="47" t="s">
        <v>80</v>
      </c>
      <c r="B144" s="25" t="s">
        <v>81</v>
      </c>
      <c r="C144" s="11">
        <v>52618.597999999998</v>
      </c>
      <c r="D144" s="11">
        <v>5.0000000000000001E-3</v>
      </c>
      <c r="E144" s="224">
        <f t="shared" si="74"/>
        <v>23331.959333708219</v>
      </c>
      <c r="F144" s="112">
        <f t="shared" si="75"/>
        <v>23332</v>
      </c>
      <c r="G144" s="200"/>
      <c r="N144" s="158">
        <f t="shared" ca="1" si="120"/>
        <v>-9.4816686468374045E-2</v>
      </c>
      <c r="O144" s="218"/>
      <c r="P144" s="221">
        <f t="shared" si="77"/>
        <v>37600.097999999998</v>
      </c>
      <c r="R144" s="158">
        <f t="shared" ca="1" si="78"/>
        <v>8.9902040328419461E-3</v>
      </c>
      <c r="S144" s="156"/>
      <c r="T144" s="158">
        <f t="shared" ca="1" si="79"/>
        <v>0</v>
      </c>
      <c r="U144" s="153">
        <v>-1.1458399996627122E-2</v>
      </c>
      <c r="Y144" s="61"/>
      <c r="Z144" s="112">
        <f t="shared" si="110"/>
        <v>23332</v>
      </c>
      <c r="AA144" s="112">
        <f t="shared" si="111"/>
        <v>-8.7032286697610345E-2</v>
      </c>
      <c r="AB144" s="112">
        <f t="shared" si="112"/>
        <v>-9999</v>
      </c>
      <c r="AC144" s="112">
        <f t="shared" si="113"/>
        <v>-37600.097999999998</v>
      </c>
      <c r="AD144" s="112">
        <f t="shared" si="114"/>
        <v>-9999</v>
      </c>
      <c r="AE144" s="112">
        <f t="shared" si="115"/>
        <v>0</v>
      </c>
      <c r="AF144" s="112">
        <f t="shared" si="116"/>
        <v>-9999</v>
      </c>
      <c r="AG144" s="139"/>
      <c r="AH144" s="112">
        <f t="shared" si="117"/>
        <v>-9.1856286656103459E-3</v>
      </c>
      <c r="AI144" s="112">
        <f t="shared" si="88"/>
        <v>0.80659332152772412</v>
      </c>
      <c r="AJ144" s="112">
        <f t="shared" si="89"/>
        <v>-0.94970134978700682</v>
      </c>
      <c r="AK144" s="112">
        <f t="shared" si="90"/>
        <v>-0.18839813354256379</v>
      </c>
      <c r="AL144" s="112">
        <f t="shared" si="91"/>
        <v>-2.369311814817511</v>
      </c>
      <c r="AM144" s="112">
        <f t="shared" si="92"/>
        <v>-2.4597201137748046</v>
      </c>
      <c r="AN144" s="112">
        <f t="shared" si="132"/>
        <v>4.1260192237839117</v>
      </c>
      <c r="AO144" s="112">
        <f t="shared" si="132"/>
        <v>4.1260216320290803</v>
      </c>
      <c r="AP144" s="112">
        <f t="shared" si="132"/>
        <v>4.1260055129394999</v>
      </c>
      <c r="AQ144" s="112">
        <f t="shared" si="132"/>
        <v>4.1261134101759627</v>
      </c>
      <c r="AR144" s="112">
        <f t="shared" si="132"/>
        <v>4.1253915061092821</v>
      </c>
      <c r="AS144" s="112">
        <f t="shared" si="132"/>
        <v>4.1302365651029751</v>
      </c>
      <c r="AT144" s="112">
        <f t="shared" si="132"/>
        <v>4.0983655112445296</v>
      </c>
      <c r="AU144" s="112">
        <f t="shared" si="93"/>
        <v>4.350917413399003</v>
      </c>
      <c r="AV144" s="112"/>
      <c r="AW144" s="112"/>
      <c r="AX144" s="112"/>
      <c r="AY144" s="112"/>
      <c r="AZ144" s="112"/>
      <c r="BA144" s="112"/>
      <c r="BB144" s="112"/>
      <c r="BC144" s="112"/>
      <c r="BD144" s="112"/>
      <c r="BE144" s="112"/>
      <c r="BF144" s="112"/>
      <c r="BG144" s="112"/>
      <c r="BH144" s="112"/>
      <c r="BI144" s="112"/>
      <c r="BJ144" s="112"/>
      <c r="BK144" s="112"/>
      <c r="BL144" s="112"/>
      <c r="BM144" s="112"/>
      <c r="BN144" s="112"/>
      <c r="BO144" s="112"/>
      <c r="BP144" s="112"/>
    </row>
    <row r="145" spans="1:68" s="158" customFormat="1" ht="12.95" customHeight="1" x14ac:dyDescent="0.2">
      <c r="A145" s="140" t="s">
        <v>370</v>
      </c>
      <c r="B145" s="141" t="s">
        <v>81</v>
      </c>
      <c r="C145" s="142">
        <v>52660.911500000002</v>
      </c>
      <c r="D145" s="142" t="s">
        <v>125</v>
      </c>
      <c r="E145" s="224">
        <f t="shared" si="74"/>
        <v>23393.874917453941</v>
      </c>
      <c r="F145" s="112">
        <f t="shared" si="75"/>
        <v>23394</v>
      </c>
      <c r="G145" s="200">
        <f t="shared" ref="G145:G176" si="133">+C145-(C$7+F145*C$8)</f>
        <v>-8.5482199996476993E-2</v>
      </c>
      <c r="N145" s="158">
        <f t="shared" ca="1" si="120"/>
        <v>-9.512350929449595E-2</v>
      </c>
      <c r="O145" s="218"/>
      <c r="P145" s="221">
        <f t="shared" si="77"/>
        <v>37642.411500000002</v>
      </c>
      <c r="R145" s="158">
        <f t="shared" ca="1" si="78"/>
        <v>9.2954844980066797E-5</v>
      </c>
      <c r="S145" s="156">
        <v>1</v>
      </c>
      <c r="T145" s="158">
        <f t="shared" ca="1" si="79"/>
        <v>9.2954844980066797E-5</v>
      </c>
      <c r="Y145" s="61"/>
      <c r="Z145" s="112">
        <f t="shared" si="110"/>
        <v>23394</v>
      </c>
      <c r="AA145" s="112">
        <f t="shared" si="111"/>
        <v>-8.7459485424360661E-2</v>
      </c>
      <c r="AB145" s="112">
        <f t="shared" si="112"/>
        <v>-7.6283645320116333E-2</v>
      </c>
      <c r="AC145" s="112">
        <f t="shared" si="113"/>
        <v>-37642.496982199998</v>
      </c>
      <c r="AD145" s="112">
        <f t="shared" si="114"/>
        <v>1.9772854278836682E-3</v>
      </c>
      <c r="AE145" s="112">
        <f t="shared" si="115"/>
        <v>3.9096576633211012E-6</v>
      </c>
      <c r="AF145" s="112">
        <f t="shared" si="116"/>
        <v>-37642.496982199998</v>
      </c>
      <c r="AG145" s="139"/>
      <c r="AH145" s="112">
        <f t="shared" si="117"/>
        <v>-9.1985546763606665E-3</v>
      </c>
      <c r="AI145" s="112">
        <f t="shared" si="88"/>
        <v>0.80931257536297974</v>
      </c>
      <c r="AJ145" s="112">
        <f t="shared" si="89"/>
        <v>-0.95409082644309429</v>
      </c>
      <c r="AK145" s="112">
        <f t="shared" si="90"/>
        <v>-0.1911499570632981</v>
      </c>
      <c r="AL145" s="112">
        <f t="shared" si="91"/>
        <v>-2.3549831572474424</v>
      </c>
      <c r="AM145" s="112">
        <f t="shared" si="92"/>
        <v>-2.4100838509969766</v>
      </c>
      <c r="AN145" s="112">
        <f t="shared" si="132"/>
        <v>4.1430951748065601</v>
      </c>
      <c r="AO145" s="112">
        <f t="shared" si="132"/>
        <v>4.1430972279647973</v>
      </c>
      <c r="AP145" s="112">
        <f t="shared" si="132"/>
        <v>4.1430831209087753</v>
      </c>
      <c r="AQ145" s="112">
        <f t="shared" si="132"/>
        <v>4.1431800554290197</v>
      </c>
      <c r="AR145" s="112">
        <f t="shared" si="132"/>
        <v>4.142514280279876</v>
      </c>
      <c r="AS145" s="112">
        <f t="shared" si="132"/>
        <v>4.1471010786455427</v>
      </c>
      <c r="AT145" s="112">
        <f t="shared" si="132"/>
        <v>4.1161373065982643</v>
      </c>
      <c r="AU145" s="112">
        <f t="shared" si="93"/>
        <v>4.3705115732149373</v>
      </c>
      <c r="AV145" s="112"/>
      <c r="AW145" s="112"/>
      <c r="AX145" s="112"/>
      <c r="AY145" s="112"/>
      <c r="AZ145" s="112"/>
      <c r="BA145" s="112"/>
      <c r="BB145" s="112"/>
      <c r="BC145" s="112"/>
      <c r="BD145" s="112"/>
      <c r="BE145" s="112"/>
      <c r="BF145" s="112"/>
      <c r="BG145" s="112"/>
      <c r="BH145" s="112"/>
      <c r="BI145" s="112"/>
      <c r="BJ145" s="112"/>
      <c r="BK145" s="112"/>
      <c r="BL145" s="112"/>
      <c r="BM145" s="112"/>
      <c r="BN145" s="112"/>
      <c r="BO145" s="112"/>
      <c r="BP145" s="112"/>
    </row>
    <row r="146" spans="1:68" s="158" customFormat="1" ht="12.95" customHeight="1" x14ac:dyDescent="0.2">
      <c r="A146" s="47" t="s">
        <v>76</v>
      </c>
      <c r="B146" s="154"/>
      <c r="C146" s="11">
        <v>52694.396999999997</v>
      </c>
      <c r="D146" s="11">
        <v>2.9999999999999997E-4</v>
      </c>
      <c r="E146" s="224">
        <f t="shared" si="74"/>
        <v>23442.872856161845</v>
      </c>
      <c r="F146" s="112">
        <f t="shared" si="75"/>
        <v>23443</v>
      </c>
      <c r="G146" s="200">
        <f t="shared" si="133"/>
        <v>-8.689089999825228E-2</v>
      </c>
      <c r="J146" s="158">
        <f>G146</f>
        <v>-8.689089999825228E-2</v>
      </c>
      <c r="N146" s="158">
        <f t="shared" ca="1" si="120"/>
        <v>-9.5365998302237451E-2</v>
      </c>
      <c r="O146" s="218"/>
      <c r="P146" s="221">
        <f t="shared" si="77"/>
        <v>37675.896999999997</v>
      </c>
      <c r="R146" s="158">
        <f t="shared" ca="1" si="78"/>
        <v>7.1827291262212321E-5</v>
      </c>
      <c r="S146" s="156">
        <v>1</v>
      </c>
      <c r="T146" s="158">
        <f t="shared" ca="1" si="79"/>
        <v>7.1827291262212321E-5</v>
      </c>
      <c r="Y146" s="61"/>
      <c r="Z146" s="112">
        <f t="shared" si="110"/>
        <v>23443</v>
      </c>
      <c r="AA146" s="112">
        <f t="shared" si="111"/>
        <v>-8.7796013381025592E-2</v>
      </c>
      <c r="AB146" s="112">
        <f t="shared" si="112"/>
        <v>-7.768400422422668E-2</v>
      </c>
      <c r="AC146" s="112">
        <f t="shared" si="113"/>
        <v>-37675.983890899995</v>
      </c>
      <c r="AD146" s="112">
        <f t="shared" si="114"/>
        <v>9.051133827733121E-4</v>
      </c>
      <c r="AE146" s="112">
        <f t="shared" si="115"/>
        <v>8.1923023567534817E-7</v>
      </c>
      <c r="AF146" s="112">
        <f t="shared" si="116"/>
        <v>-37675.983890899995</v>
      </c>
      <c r="AG146" s="139"/>
      <c r="AH146" s="112">
        <f t="shared" si="117"/>
        <v>-9.206895774025595E-3</v>
      </c>
      <c r="AI146" s="112">
        <f t="shared" si="88"/>
        <v>0.81150271745432634</v>
      </c>
      <c r="AJ146" s="112">
        <f t="shared" si="89"/>
        <v>-0.95744129777720866</v>
      </c>
      <c r="AK146" s="112">
        <f t="shared" si="90"/>
        <v>-0.19331004752184111</v>
      </c>
      <c r="AL146" s="112">
        <f t="shared" si="91"/>
        <v>-2.3435899388416348</v>
      </c>
      <c r="AM146" s="112">
        <f t="shared" si="92"/>
        <v>-2.3718233398803052</v>
      </c>
      <c r="AN146" s="112">
        <f t="shared" si="132"/>
        <v>4.1566317109335653</v>
      </c>
      <c r="AO146" s="112">
        <f t="shared" si="132"/>
        <v>4.1566335110488328</v>
      </c>
      <c r="AP146" s="112">
        <f t="shared" si="132"/>
        <v>4.1566208741790733</v>
      </c>
      <c r="AQ146" s="112">
        <f t="shared" si="132"/>
        <v>4.1567095908640299</v>
      </c>
      <c r="AR146" s="112">
        <f t="shared" si="132"/>
        <v>4.156087026161968</v>
      </c>
      <c r="AS146" s="112">
        <f t="shared" si="132"/>
        <v>4.160469109029143</v>
      </c>
      <c r="AT146" s="112">
        <f t="shared" si="132"/>
        <v>4.1302518149484806</v>
      </c>
      <c r="AU146" s="112">
        <f t="shared" si="93"/>
        <v>4.3859972801662401</v>
      </c>
      <c r="AV146" s="112"/>
      <c r="AW146" s="112"/>
      <c r="AX146" s="112"/>
      <c r="AY146" s="112"/>
      <c r="AZ146" s="112"/>
      <c r="BA146" s="112"/>
      <c r="BB146" s="112"/>
      <c r="BC146" s="112"/>
      <c r="BD146" s="112"/>
      <c r="BE146" s="112"/>
      <c r="BF146" s="112"/>
      <c r="BG146" s="112"/>
      <c r="BH146" s="112"/>
      <c r="BI146" s="112"/>
      <c r="BJ146" s="112"/>
      <c r="BK146" s="112"/>
      <c r="BL146" s="112"/>
      <c r="BM146" s="112"/>
      <c r="BN146" s="112"/>
      <c r="BO146" s="112"/>
      <c r="BP146" s="112"/>
    </row>
    <row r="147" spans="1:68" s="158" customFormat="1" ht="12.95" customHeight="1" x14ac:dyDescent="0.2">
      <c r="A147" s="140" t="s">
        <v>525</v>
      </c>
      <c r="B147" s="141" t="s">
        <v>75</v>
      </c>
      <c r="C147" s="142">
        <v>52735.059300000001</v>
      </c>
      <c r="D147" s="142" t="s">
        <v>125</v>
      </c>
      <c r="E147" s="224">
        <f t="shared" si="74"/>
        <v>23502.372307659443</v>
      </c>
      <c r="F147" s="112">
        <f t="shared" si="75"/>
        <v>23502.5</v>
      </c>
      <c r="G147" s="200">
        <f t="shared" si="133"/>
        <v>-8.7265750000369735E-2</v>
      </c>
      <c r="K147" s="158">
        <f>G147</f>
        <v>-8.7265750000369735E-2</v>
      </c>
      <c r="N147" s="158">
        <f t="shared" ca="1" si="120"/>
        <v>-9.5660449240209278E-2</v>
      </c>
      <c r="O147" s="218"/>
      <c r="P147" s="221">
        <f t="shared" si="77"/>
        <v>37716.559300000001</v>
      </c>
      <c r="R147" s="158">
        <f t="shared" ca="1" si="78"/>
        <v>7.0470975327362596E-5</v>
      </c>
      <c r="S147" s="156">
        <v>1</v>
      </c>
      <c r="T147" s="158">
        <f t="shared" ca="1" si="79"/>
        <v>7.0470975327362596E-5</v>
      </c>
      <c r="Y147" s="61"/>
      <c r="Z147" s="112">
        <f t="shared" si="110"/>
        <v>23502.5</v>
      </c>
      <c r="AA147" s="112">
        <f t="shared" si="111"/>
        <v>-8.820332947443342E-2</v>
      </c>
      <c r="AB147" s="112">
        <f t="shared" si="112"/>
        <v>-7.8050973919686309E-2</v>
      </c>
      <c r="AC147" s="112">
        <f t="shared" si="113"/>
        <v>-37716.646565750001</v>
      </c>
      <c r="AD147" s="112">
        <f t="shared" si="114"/>
        <v>9.3757947406368503E-4</v>
      </c>
      <c r="AE147" s="112">
        <f t="shared" si="115"/>
        <v>8.7905527018553625E-7</v>
      </c>
      <c r="AF147" s="112">
        <f t="shared" si="116"/>
        <v>-37716.646565750001</v>
      </c>
      <c r="AG147" s="139"/>
      <c r="AH147" s="112">
        <f t="shared" si="117"/>
        <v>-9.2147760806834296E-3</v>
      </c>
      <c r="AI147" s="112">
        <f t="shared" si="88"/>
        <v>0.81421144062547723</v>
      </c>
      <c r="AJ147" s="112">
        <f t="shared" si="89"/>
        <v>-0.96136565178577038</v>
      </c>
      <c r="AK147" s="112">
        <f t="shared" si="90"/>
        <v>-0.19591480598857108</v>
      </c>
      <c r="AL147" s="112">
        <f t="shared" si="91"/>
        <v>-2.3296716115878802</v>
      </c>
      <c r="AM147" s="112">
        <f t="shared" si="92"/>
        <v>-2.3264630617101583</v>
      </c>
      <c r="AN147" s="112">
        <f t="shared" si="132"/>
        <v>4.1731185788224501</v>
      </c>
      <c r="AO147" s="112">
        <f t="shared" si="132"/>
        <v>4.1731201027420006</v>
      </c>
      <c r="AP147" s="112">
        <f t="shared" si="132"/>
        <v>4.1731091115086549</v>
      </c>
      <c r="AQ147" s="112">
        <f t="shared" si="132"/>
        <v>4.1731883900397495</v>
      </c>
      <c r="AR147" s="112">
        <f t="shared" si="132"/>
        <v>4.1726167980082689</v>
      </c>
      <c r="AS147" s="112">
        <f t="shared" si="132"/>
        <v>4.1767502363237039</v>
      </c>
      <c r="AT147" s="112">
        <f t="shared" si="132"/>
        <v>4.1474733403371875</v>
      </c>
      <c r="AU147" s="112">
        <f t="shared" si="93"/>
        <v>4.4048013528928216</v>
      </c>
      <c r="AV147" s="112"/>
      <c r="AW147" s="112"/>
      <c r="AX147" s="112"/>
      <c r="AY147" s="112"/>
      <c r="AZ147" s="112"/>
      <c r="BA147" s="112"/>
      <c r="BB147" s="112"/>
      <c r="BC147" s="112"/>
      <c r="BD147" s="112"/>
      <c r="BE147" s="112"/>
      <c r="BF147" s="112"/>
      <c r="BG147" s="112"/>
      <c r="BH147" s="112"/>
      <c r="BI147" s="112"/>
      <c r="BJ147" s="112"/>
      <c r="BK147" s="112"/>
      <c r="BL147" s="112"/>
      <c r="BM147" s="112"/>
      <c r="BN147" s="112"/>
      <c r="BO147" s="112"/>
      <c r="BP147" s="112"/>
    </row>
    <row r="148" spans="1:68" s="158" customFormat="1" ht="12.95" customHeight="1" x14ac:dyDescent="0.2">
      <c r="A148" s="140" t="s">
        <v>370</v>
      </c>
      <c r="B148" s="141" t="s">
        <v>81</v>
      </c>
      <c r="C148" s="142">
        <v>53097.6031</v>
      </c>
      <c r="D148" s="142" t="s">
        <v>125</v>
      </c>
      <c r="E148" s="224">
        <f t="shared" si="74"/>
        <v>24032.867563556261</v>
      </c>
      <c r="F148" s="112">
        <f t="shared" si="75"/>
        <v>24033</v>
      </c>
      <c r="G148" s="200">
        <f t="shared" si="133"/>
        <v>-9.050790000037523E-2</v>
      </c>
      <c r="N148" s="158">
        <f t="shared" ca="1" si="120"/>
        <v>-9.8285763905655535E-2</v>
      </c>
      <c r="O148" s="218"/>
      <c r="P148" s="221">
        <f t="shared" si="77"/>
        <v>38079.1031</v>
      </c>
      <c r="R148" s="158">
        <f t="shared" ca="1" si="78"/>
        <v>6.0495166929062196E-5</v>
      </c>
      <c r="S148" s="156">
        <v>1</v>
      </c>
      <c r="T148" s="158">
        <f t="shared" ca="1" si="79"/>
        <v>6.0495166929062196E-5</v>
      </c>
      <c r="Y148" s="61"/>
      <c r="Z148" s="112">
        <f t="shared" si="110"/>
        <v>24033</v>
      </c>
      <c r="AA148" s="112">
        <f t="shared" si="111"/>
        <v>-9.176645971448863E-2</v>
      </c>
      <c r="AB148" s="112">
        <f t="shared" si="112"/>
        <v>-8.1336108012886599E-2</v>
      </c>
      <c r="AC148" s="112">
        <f t="shared" si="113"/>
        <v>-38079.193607900001</v>
      </c>
      <c r="AD148" s="112">
        <f t="shared" si="114"/>
        <v>1.2585597141133997E-3</v>
      </c>
      <c r="AE148" s="112">
        <f t="shared" si="115"/>
        <v>1.5839725539892024E-6</v>
      </c>
      <c r="AF148" s="112">
        <f t="shared" si="116"/>
        <v>-38079.193607900001</v>
      </c>
      <c r="AG148" s="139"/>
      <c r="AH148" s="112">
        <f t="shared" si="117"/>
        <v>-9.1717919874886363E-3</v>
      </c>
      <c r="AI148" s="112">
        <f t="shared" si="88"/>
        <v>0.84085128104494766</v>
      </c>
      <c r="AJ148" s="112">
        <f t="shared" si="89"/>
        <v>-0.98871645767819882</v>
      </c>
      <c r="AK148" s="112">
        <f t="shared" si="90"/>
        <v>-0.21810934242935531</v>
      </c>
      <c r="AL148" s="112">
        <f t="shared" si="91"/>
        <v>-2.2011613900542342</v>
      </c>
      <c r="AM148" s="112">
        <f t="shared" si="92"/>
        <v>-1.9675852220500449</v>
      </c>
      <c r="AN148" s="112">
        <f t="shared" si="132"/>
        <v>4.3227004078592381</v>
      </c>
      <c r="AO148" s="112">
        <f t="shared" si="132"/>
        <v>4.3227006324929942</v>
      </c>
      <c r="AP148" s="112">
        <f t="shared" si="132"/>
        <v>4.3226984425105357</v>
      </c>
      <c r="AQ148" s="112">
        <f t="shared" si="132"/>
        <v>4.3227197934202479</v>
      </c>
      <c r="AR148" s="112">
        <f t="shared" si="132"/>
        <v>4.3225116832057857</v>
      </c>
      <c r="AS148" s="112">
        <f t="shared" si="132"/>
        <v>4.3245446785698585</v>
      </c>
      <c r="AT148" s="112">
        <f t="shared" si="132"/>
        <v>4.3050969207648659</v>
      </c>
      <c r="AU148" s="112">
        <f t="shared" si="93"/>
        <v>4.5724578332533525</v>
      </c>
      <c r="AV148" s="112"/>
      <c r="AW148" s="112"/>
      <c r="AX148" s="112"/>
      <c r="AY148" s="112"/>
      <c r="AZ148" s="112"/>
      <c r="BA148" s="112"/>
      <c r="BB148" s="112"/>
      <c r="BC148" s="112"/>
      <c r="BD148" s="112"/>
      <c r="BE148" s="112"/>
      <c r="BF148" s="112"/>
      <c r="BG148" s="112"/>
      <c r="BH148" s="112"/>
      <c r="BI148" s="112"/>
      <c r="BJ148" s="112"/>
      <c r="BK148" s="112"/>
      <c r="BL148" s="112"/>
      <c r="BM148" s="112"/>
      <c r="BN148" s="112"/>
      <c r="BO148" s="112"/>
      <c r="BP148" s="112"/>
    </row>
    <row r="149" spans="1:68" s="158" customFormat="1" ht="12.95" customHeight="1" x14ac:dyDescent="0.2">
      <c r="A149" s="140" t="s">
        <v>534</v>
      </c>
      <c r="B149" s="141" t="s">
        <v>81</v>
      </c>
      <c r="C149" s="142">
        <v>53442.718099999998</v>
      </c>
      <c r="D149" s="142" t="s">
        <v>125</v>
      </c>
      <c r="E149" s="224">
        <f t="shared" ref="E149:E212" si="134">+(C149-C$7)/C$8</f>
        <v>24537.85998168293</v>
      </c>
      <c r="F149" s="112">
        <f t="shared" ref="F149:F212" si="135">ROUND(2*E149,0)/2</f>
        <v>24538</v>
      </c>
      <c r="G149" s="200">
        <f t="shared" si="133"/>
        <v>-9.5689399997354485E-2</v>
      </c>
      <c r="N149" s="158">
        <f t="shared" ca="1" si="120"/>
        <v>-0.10078488531197102</v>
      </c>
      <c r="O149" s="218"/>
      <c r="P149" s="221">
        <f t="shared" ref="P149:P212" si="136">C149-15018.5</f>
        <v>38424.218099999998</v>
      </c>
      <c r="R149" s="158">
        <f t="shared" ref="R149:R212" ca="1" si="137">+(N149-G149)^2</f>
        <v>2.5963970591472799E-5</v>
      </c>
      <c r="S149" s="156">
        <v>1</v>
      </c>
      <c r="T149" s="158">
        <f t="shared" ref="T149:T212" ca="1" si="138">+S149*R149</f>
        <v>2.5963970591472799E-5</v>
      </c>
      <c r="Y149" s="61"/>
      <c r="Z149" s="112">
        <f t="shared" ref="Z149:Z180" si="139">F149</f>
        <v>24538</v>
      </c>
      <c r="AA149" s="112">
        <f t="shared" ref="AA149:AA180" si="140">AB$3+AB$4*Z149+AB$5*Z149^2+AH149</f>
        <v>-9.5031606805636923E-2</v>
      </c>
      <c r="AB149" s="112">
        <f t="shared" ref="AB149:AB180" si="141">IF(S149&lt;&gt;0,G149-AH149, -9999)</f>
        <v>-8.6760015683717565E-2</v>
      </c>
      <c r="AC149" s="112">
        <f t="shared" ref="AC149:AC180" si="142">+G149-P149</f>
        <v>-38424.313789399996</v>
      </c>
      <c r="AD149" s="112">
        <f t="shared" ref="AD149:AD180" si="143">IF(S149&lt;&gt;0,G149-AA149, -9999)</f>
        <v>-6.5779319171756223E-4</v>
      </c>
      <c r="AE149" s="112">
        <f t="shared" ref="AE149:AE180" si="144">+(G149-AA149)^2*S149</f>
        <v>4.3269188306997757E-7</v>
      </c>
      <c r="AF149" s="112">
        <f t="shared" ref="AF149:AF180" si="145">IF(S149&lt;&gt;0,G149-P149, -9999)</f>
        <v>-38424.313789399996</v>
      </c>
      <c r="AG149" s="139"/>
      <c r="AH149" s="112">
        <f t="shared" ref="AH149:AH180" si="146">$AB$6*($AB$11/AI149*AJ149+$AB$12)</f>
        <v>-8.9293843136369171E-3</v>
      </c>
      <c r="AI149" s="112">
        <f t="shared" ref="AI149:AI212" si="147">1+$AB$7*COS(AL149)</f>
        <v>0.87066456566761175</v>
      </c>
      <c r="AJ149" s="112">
        <f t="shared" ref="AJ149:AJ212" si="148">SIN(AL149+RADIANS($AB$9))</f>
        <v>-0.99980913750572176</v>
      </c>
      <c r="AK149" s="112">
        <f t="shared" ref="AK149:AK212" si="149">$AB$7*SIN(AL149)</f>
        <v>-0.23700705775578185</v>
      </c>
      <c r="AL149" s="112">
        <f t="shared" ref="AL149:AL212" si="150">2*ATAN(AM149)</f>
        <v>-2.0703344211749832</v>
      </c>
      <c r="AM149" s="112">
        <f t="shared" ref="AM149:AM212" si="151">SQRT((1+$AB$7)/(1-$AB$7))*TAN(AN149/2)</f>
        <v>-1.684909462670406</v>
      </c>
      <c r="AN149" s="112">
        <f t="shared" si="132"/>
        <v>4.4699513940461957</v>
      </c>
      <c r="AO149" s="112">
        <f t="shared" si="132"/>
        <v>4.469951403744763</v>
      </c>
      <c r="AP149" s="112">
        <f t="shared" si="132"/>
        <v>4.4699512541189792</v>
      </c>
      <c r="AQ149" s="112">
        <f t="shared" si="132"/>
        <v>4.4699535624985236</v>
      </c>
      <c r="AR149" s="112">
        <f t="shared" si="132"/>
        <v>4.4699179519424099</v>
      </c>
      <c r="AS149" s="112">
        <f t="shared" si="132"/>
        <v>4.4704678752405753</v>
      </c>
      <c r="AT149" s="112">
        <f t="shared" si="132"/>
        <v>4.4621076374421422</v>
      </c>
      <c r="AU149" s="112">
        <f t="shared" ref="AU149:AU212" si="152">RADIANS($AB$9)+$AB$18*(F149-AB$15)</f>
        <v>4.7320554253024909</v>
      </c>
      <c r="AV149" s="112"/>
      <c r="AW149" s="112"/>
      <c r="AX149" s="112"/>
      <c r="AY149" s="112"/>
      <c r="AZ149" s="112"/>
      <c r="BA149" s="112"/>
      <c r="BB149" s="112"/>
      <c r="BC149" s="112"/>
      <c r="BD149" s="112"/>
      <c r="BE149" s="112"/>
      <c r="BF149" s="112"/>
      <c r="BG149" s="112"/>
      <c r="BH149" s="112"/>
      <c r="BI149" s="112"/>
      <c r="BJ149" s="112"/>
      <c r="BK149" s="112"/>
      <c r="BL149" s="112"/>
      <c r="BM149" s="112"/>
      <c r="BN149" s="112"/>
      <c r="BO149" s="112"/>
      <c r="BP149" s="112"/>
    </row>
    <row r="150" spans="1:68" s="158" customFormat="1" ht="12.95" customHeight="1" x14ac:dyDescent="0.2">
      <c r="A150" s="140" t="s">
        <v>534</v>
      </c>
      <c r="B150" s="141" t="s">
        <v>81</v>
      </c>
      <c r="C150" s="142">
        <v>53807.650900000001</v>
      </c>
      <c r="D150" s="142" t="s">
        <v>125</v>
      </c>
      <c r="E150" s="224">
        <f t="shared" si="134"/>
        <v>25071.850961865584</v>
      </c>
      <c r="F150" s="112">
        <f t="shared" si="135"/>
        <v>25072</v>
      </c>
      <c r="G150" s="200">
        <f t="shared" si="133"/>
        <v>-0.10185359999741195</v>
      </c>
      <c r="N150" s="158">
        <f t="shared" ca="1" si="120"/>
        <v>-0.10342752062082738</v>
      </c>
      <c r="O150" s="218"/>
      <c r="P150" s="221">
        <f t="shared" si="136"/>
        <v>38789.150900000001</v>
      </c>
      <c r="R150" s="158">
        <f t="shared" ca="1" si="137"/>
        <v>2.4772261288124373E-6</v>
      </c>
      <c r="S150" s="156">
        <v>1</v>
      </c>
      <c r="T150" s="158">
        <f t="shared" ca="1" si="138"/>
        <v>2.4772261288124373E-6</v>
      </c>
      <c r="Y150" s="61"/>
      <c r="Z150" s="112">
        <f t="shared" si="139"/>
        <v>25072</v>
      </c>
      <c r="AA150" s="112">
        <f t="shared" si="140"/>
        <v>-9.8331242818309114E-2</v>
      </c>
      <c r="AB150" s="112">
        <f t="shared" si="141"/>
        <v>-9.3412898491102833E-2</v>
      </c>
      <c r="AC150" s="112">
        <f t="shared" si="142"/>
        <v>-38789.252753599998</v>
      </c>
      <c r="AD150" s="112">
        <f t="shared" si="143"/>
        <v>-3.5223571791028335E-3</v>
      </c>
      <c r="AE150" s="112">
        <f t="shared" si="144"/>
        <v>1.2407000097177271E-5</v>
      </c>
      <c r="AF150" s="112">
        <f t="shared" si="145"/>
        <v>-38789.252753599998</v>
      </c>
      <c r="AG150" s="139"/>
      <c r="AH150" s="112">
        <f t="shared" si="146"/>
        <v>-8.4407015063091145E-3</v>
      </c>
      <c r="AI150" s="112">
        <f t="shared" si="147"/>
        <v>0.90735299133743808</v>
      </c>
      <c r="AJ150" s="112">
        <f t="shared" si="148"/>
        <v>-0.99159488137377616</v>
      </c>
      <c r="AK150" s="112">
        <f t="shared" si="149"/>
        <v>-0.25360704206681484</v>
      </c>
      <c r="AL150" s="112">
        <f t="shared" si="150"/>
        <v>-1.9210510422960665</v>
      </c>
      <c r="AM150" s="112">
        <f t="shared" si="151"/>
        <v>-1.4299563833366253</v>
      </c>
      <c r="AN150" s="112">
        <f t="shared" si="132"/>
        <v>4.6316965714858993</v>
      </c>
      <c r="AO150" s="112">
        <f t="shared" si="132"/>
        <v>4.6316965714669003</v>
      </c>
      <c r="AP150" s="112">
        <f t="shared" si="132"/>
        <v>4.63169657233985</v>
      </c>
      <c r="AQ150" s="112">
        <f t="shared" si="132"/>
        <v>4.6316965322288191</v>
      </c>
      <c r="AR150" s="112">
        <f t="shared" si="132"/>
        <v>4.6316983753059926</v>
      </c>
      <c r="AS150" s="112">
        <f t="shared" si="132"/>
        <v>4.6316137303794989</v>
      </c>
      <c r="AT150" s="112">
        <f t="shared" si="132"/>
        <v>4.6355971054387872</v>
      </c>
      <c r="AU150" s="112">
        <f t="shared" si="152"/>
        <v>4.9008180275881141</v>
      </c>
      <c r="AV150" s="112"/>
      <c r="AW150" s="112"/>
      <c r="AX150" s="112"/>
      <c r="AY150" s="112"/>
      <c r="AZ150" s="112"/>
      <c r="BA150" s="112"/>
      <c r="BB150" s="112"/>
      <c r="BC150" s="112"/>
      <c r="BD150" s="112"/>
      <c r="BE150" s="112"/>
      <c r="BF150" s="112"/>
      <c r="BG150" s="112"/>
      <c r="BH150" s="112"/>
      <c r="BI150" s="112"/>
      <c r="BJ150" s="112"/>
      <c r="BK150" s="112"/>
      <c r="BL150" s="112"/>
      <c r="BM150" s="112"/>
      <c r="BN150" s="112"/>
      <c r="BO150" s="112"/>
      <c r="BP150" s="112"/>
    </row>
    <row r="151" spans="1:68" s="158" customFormat="1" ht="12.95" customHeight="1" x14ac:dyDescent="0.2">
      <c r="A151" s="47" t="s">
        <v>79</v>
      </c>
      <c r="B151" s="154"/>
      <c r="C151" s="11">
        <v>53808.334199999998</v>
      </c>
      <c r="D151" s="11">
        <v>2.9999999999999997E-4</v>
      </c>
      <c r="E151" s="224">
        <f t="shared" si="134"/>
        <v>25072.850806321214</v>
      </c>
      <c r="F151" s="112">
        <f t="shared" si="135"/>
        <v>25073</v>
      </c>
      <c r="G151" s="200">
        <f t="shared" si="133"/>
        <v>-0.1019598999992013</v>
      </c>
      <c r="J151" s="158">
        <f>G151</f>
        <v>-0.1019598999992013</v>
      </c>
      <c r="N151" s="158">
        <f t="shared" ca="1" si="120"/>
        <v>-0.10343246937608742</v>
      </c>
      <c r="O151" s="218"/>
      <c r="P151" s="221">
        <f t="shared" si="136"/>
        <v>38789.834199999998</v>
      </c>
      <c r="R151" s="158">
        <f t="shared" ca="1" si="137"/>
        <v>2.1684605697427946E-6</v>
      </c>
      <c r="S151" s="156">
        <v>1</v>
      </c>
      <c r="T151" s="158">
        <f t="shared" ca="1" si="138"/>
        <v>2.1684605697427946E-6</v>
      </c>
      <c r="Y151" s="61"/>
      <c r="Z151" s="112">
        <f t="shared" si="139"/>
        <v>25073</v>
      </c>
      <c r="AA151" s="112">
        <f t="shared" si="140"/>
        <v>-9.8337262914652931E-2</v>
      </c>
      <c r="AB151" s="112">
        <f t="shared" si="141"/>
        <v>-9.3520349131548358E-2</v>
      </c>
      <c r="AC151" s="112">
        <f t="shared" si="142"/>
        <v>-38789.936159899997</v>
      </c>
      <c r="AD151" s="112">
        <f t="shared" si="143"/>
        <v>-3.6226370845483663E-3</v>
      </c>
      <c r="AE151" s="112">
        <f t="shared" si="144"/>
        <v>1.3123499446345087E-5</v>
      </c>
      <c r="AF151" s="112">
        <f t="shared" si="145"/>
        <v>-38789.936159899997</v>
      </c>
      <c r="AG151" s="139"/>
      <c r="AH151" s="112">
        <f t="shared" si="146"/>
        <v>-8.4395508676529431E-3</v>
      </c>
      <c r="AI151" s="112">
        <f t="shared" si="147"/>
        <v>0.90742692078221854</v>
      </c>
      <c r="AJ151" s="112">
        <f t="shared" si="148"/>
        <v>-0.9915571249991656</v>
      </c>
      <c r="AK151" s="112">
        <f t="shared" si="149"/>
        <v>-0.25363403755044067</v>
      </c>
      <c r="AL151" s="112">
        <f t="shared" si="150"/>
        <v>-1.9207595460146032</v>
      </c>
      <c r="AM151" s="112">
        <f t="shared" si="151"/>
        <v>-1.429512705469099</v>
      </c>
      <c r="AN151" s="112">
        <f t="shared" ref="AN151:AT160" si="153">$AU151+$AB$7*SIN(AO151)</f>
        <v>4.6320058874552501</v>
      </c>
      <c r="AO151" s="112">
        <f t="shared" si="153"/>
        <v>4.6320058874365095</v>
      </c>
      <c r="AP151" s="112">
        <f t="shared" si="153"/>
        <v>4.6320058883009105</v>
      </c>
      <c r="AQ151" s="112">
        <f t="shared" si="153"/>
        <v>4.6320058484301772</v>
      </c>
      <c r="AR151" s="112">
        <f t="shared" si="153"/>
        <v>4.632007687500316</v>
      </c>
      <c r="AS151" s="112">
        <f t="shared" si="153"/>
        <v>4.6319229025389559</v>
      </c>
      <c r="AT151" s="112">
        <f t="shared" si="153"/>
        <v>4.6359291370803977</v>
      </c>
      <c r="AU151" s="112">
        <f t="shared" si="152"/>
        <v>4.9011340624238553</v>
      </c>
      <c r="AV151" s="112"/>
      <c r="AW151" s="112"/>
      <c r="AX151" s="112"/>
      <c r="AY151" s="112"/>
      <c r="AZ151" s="112"/>
      <c r="BA151" s="112"/>
      <c r="BB151" s="112"/>
      <c r="BC151" s="112"/>
      <c r="BD151" s="112"/>
      <c r="BE151" s="112"/>
      <c r="BF151" s="112"/>
      <c r="BG151" s="112"/>
      <c r="BH151" s="112"/>
      <c r="BI151" s="112"/>
      <c r="BJ151" s="112"/>
      <c r="BK151" s="112"/>
      <c r="BL151" s="112"/>
      <c r="BM151" s="112"/>
      <c r="BN151" s="112"/>
      <c r="BO151" s="112"/>
      <c r="BP151" s="112"/>
    </row>
    <row r="152" spans="1:68" s="158" customFormat="1" ht="12.95" customHeight="1" x14ac:dyDescent="0.2">
      <c r="A152" s="47" t="s">
        <v>98</v>
      </c>
      <c r="B152" s="25" t="s">
        <v>81</v>
      </c>
      <c r="C152" s="155">
        <v>54092.629000000001</v>
      </c>
      <c r="D152" s="155">
        <v>5.0000000000000001E-3</v>
      </c>
      <c r="E152" s="224">
        <f t="shared" si="134"/>
        <v>25488.847556716995</v>
      </c>
      <c r="F152" s="112">
        <f t="shared" si="135"/>
        <v>25489</v>
      </c>
      <c r="G152" s="200">
        <f t="shared" si="133"/>
        <v>-0.10418070000014268</v>
      </c>
      <c r="I152" s="158">
        <f>G152</f>
        <v>-0.10418070000014268</v>
      </c>
      <c r="N152" s="158">
        <f t="shared" ca="1" si="120"/>
        <v>-0.10549115156426017</v>
      </c>
      <c r="O152" s="218"/>
      <c r="P152" s="221">
        <f t="shared" si="136"/>
        <v>39074.129000000001</v>
      </c>
      <c r="R152" s="158">
        <f t="shared" ca="1" si="137"/>
        <v>1.7172833018979838E-6</v>
      </c>
      <c r="S152" s="156">
        <v>0.1</v>
      </c>
      <c r="T152" s="158">
        <f t="shared" ca="1" si="138"/>
        <v>1.717283301897984E-7</v>
      </c>
      <c r="Y152" s="61"/>
      <c r="Z152" s="112">
        <f t="shared" si="139"/>
        <v>25489</v>
      </c>
      <c r="AA152" s="112">
        <f t="shared" si="140"/>
        <v>-0.10078696204089477</v>
      </c>
      <c r="AB152" s="112">
        <f t="shared" si="141"/>
        <v>-9.6299282262247904E-2</v>
      </c>
      <c r="AC152" s="112">
        <f t="shared" si="142"/>
        <v>-39074.233180700001</v>
      </c>
      <c r="AD152" s="112">
        <f t="shared" si="143"/>
        <v>-3.3937379592479111E-3</v>
      </c>
      <c r="AE152" s="112">
        <f t="shared" si="144"/>
        <v>1.1517457336040176E-6</v>
      </c>
      <c r="AF152" s="112">
        <f t="shared" si="145"/>
        <v>-39074.233180700001</v>
      </c>
      <c r="AG152" s="139"/>
      <c r="AH152" s="112">
        <f t="shared" si="146"/>
        <v>-7.8814177378947713E-3</v>
      </c>
      <c r="AI152" s="112">
        <f t="shared" si="147"/>
        <v>0.93992580393603142</v>
      </c>
      <c r="AJ152" s="112">
        <f t="shared" si="148"/>
        <v>-0.96750544040086184</v>
      </c>
      <c r="AK152" s="112">
        <f t="shared" si="149"/>
        <v>-0.26323200976945771</v>
      </c>
      <c r="AL152" s="112">
        <f t="shared" si="150"/>
        <v>-1.7951712756940821</v>
      </c>
      <c r="AM152" s="112">
        <f t="shared" si="151"/>
        <v>-1.2539287921444364</v>
      </c>
      <c r="AN152" s="112">
        <f t="shared" si="153"/>
        <v>4.762949591254201</v>
      </c>
      <c r="AO152" s="112">
        <f t="shared" si="153"/>
        <v>4.7629495912612843</v>
      </c>
      <c r="AP152" s="112">
        <f t="shared" si="153"/>
        <v>4.7629495917803872</v>
      </c>
      <c r="AQ152" s="112">
        <f t="shared" si="153"/>
        <v>4.7629496298223089</v>
      </c>
      <c r="AR152" s="112">
        <f t="shared" si="153"/>
        <v>4.762952417606324</v>
      </c>
      <c r="AS152" s="112">
        <f t="shared" si="153"/>
        <v>4.7631562953926245</v>
      </c>
      <c r="AT152" s="112">
        <f t="shared" si="153"/>
        <v>4.7763293064804113</v>
      </c>
      <c r="AU152" s="112">
        <f t="shared" si="152"/>
        <v>5.0326045540920568</v>
      </c>
      <c r="AV152" s="112"/>
      <c r="AW152" s="112"/>
      <c r="AX152" s="112"/>
      <c r="AY152" s="112"/>
      <c r="AZ152" s="112"/>
      <c r="BA152" s="112"/>
      <c r="BB152" s="112"/>
      <c r="BC152" s="112"/>
      <c r="BD152" s="112"/>
      <c r="BE152" s="112"/>
      <c r="BF152" s="112"/>
      <c r="BG152" s="112"/>
      <c r="BH152" s="112"/>
      <c r="BI152" s="112"/>
      <c r="BJ152" s="112"/>
      <c r="BK152" s="112"/>
      <c r="BL152" s="112"/>
      <c r="BM152" s="112"/>
      <c r="BN152" s="112"/>
      <c r="BO152" s="112"/>
      <c r="BP152" s="112"/>
    </row>
    <row r="153" spans="1:68" s="158" customFormat="1" ht="12.95" customHeight="1" x14ac:dyDescent="0.2">
      <c r="A153" s="11" t="s">
        <v>93</v>
      </c>
      <c r="B153" s="25" t="s">
        <v>81</v>
      </c>
      <c r="C153" s="11">
        <v>54092.62900000019</v>
      </c>
      <c r="D153" s="11">
        <v>5.0000000000000001E-3</v>
      </c>
      <c r="E153" s="224">
        <f t="shared" si="134"/>
        <v>25488.847556717272</v>
      </c>
      <c r="F153" s="112">
        <f t="shared" si="135"/>
        <v>25489</v>
      </c>
      <c r="G153" s="200">
        <f t="shared" si="133"/>
        <v>-0.10418069981096778</v>
      </c>
      <c r="I153" s="158">
        <f>G153</f>
        <v>-0.10418069981096778</v>
      </c>
      <c r="N153" s="158">
        <f t="shared" ca="1" si="120"/>
        <v>-0.10549115156426017</v>
      </c>
      <c r="O153" s="218"/>
      <c r="P153" s="221">
        <f t="shared" si="136"/>
        <v>39074.12900000019</v>
      </c>
      <c r="R153" s="158">
        <f t="shared" ca="1" si="137"/>
        <v>1.7172837977071015E-6</v>
      </c>
      <c r="S153" s="156">
        <v>0.1</v>
      </c>
      <c r="T153" s="158">
        <f t="shared" ca="1" si="138"/>
        <v>1.7172837977071016E-7</v>
      </c>
      <c r="Y153" s="61"/>
      <c r="Z153" s="112">
        <f t="shared" si="139"/>
        <v>25489</v>
      </c>
      <c r="AA153" s="112">
        <f t="shared" si="140"/>
        <v>-0.10078696204089477</v>
      </c>
      <c r="AB153" s="112">
        <f t="shared" si="141"/>
        <v>-9.6299282073073006E-2</v>
      </c>
      <c r="AC153" s="112">
        <f t="shared" si="142"/>
        <v>-39074.233180700001</v>
      </c>
      <c r="AD153" s="112">
        <f t="shared" si="143"/>
        <v>-3.3937377700730131E-3</v>
      </c>
      <c r="AE153" s="112">
        <f t="shared" si="144"/>
        <v>1.1517456052020149E-6</v>
      </c>
      <c r="AF153" s="112">
        <f t="shared" si="145"/>
        <v>-39074.233180700001</v>
      </c>
      <c r="AG153" s="139"/>
      <c r="AH153" s="112">
        <f t="shared" si="146"/>
        <v>-7.8814177378947713E-3</v>
      </c>
      <c r="AI153" s="112">
        <f t="shared" si="147"/>
        <v>0.93992580393603142</v>
      </c>
      <c r="AJ153" s="112">
        <f t="shared" si="148"/>
        <v>-0.96750544040086184</v>
      </c>
      <c r="AK153" s="112">
        <f t="shared" si="149"/>
        <v>-0.26323200976945771</v>
      </c>
      <c r="AL153" s="112">
        <f t="shared" si="150"/>
        <v>-1.7951712756940821</v>
      </c>
      <c r="AM153" s="112">
        <f t="shared" si="151"/>
        <v>-1.2539287921444364</v>
      </c>
      <c r="AN153" s="112">
        <f t="shared" si="153"/>
        <v>4.762949591254201</v>
      </c>
      <c r="AO153" s="112">
        <f t="shared" si="153"/>
        <v>4.7629495912612843</v>
      </c>
      <c r="AP153" s="112">
        <f t="shared" si="153"/>
        <v>4.7629495917803872</v>
      </c>
      <c r="AQ153" s="112">
        <f t="shared" si="153"/>
        <v>4.7629496298223089</v>
      </c>
      <c r="AR153" s="112">
        <f t="shared" si="153"/>
        <v>4.762952417606324</v>
      </c>
      <c r="AS153" s="112">
        <f t="shared" si="153"/>
        <v>4.7631562953926245</v>
      </c>
      <c r="AT153" s="112">
        <f t="shared" si="153"/>
        <v>4.7763293064804113</v>
      </c>
      <c r="AU153" s="112">
        <f t="shared" si="152"/>
        <v>5.0326045540920568</v>
      </c>
      <c r="AV153" s="112"/>
      <c r="AW153" s="112"/>
      <c r="AX153" s="112"/>
      <c r="AY153" s="112"/>
      <c r="AZ153" s="112"/>
      <c r="BA153" s="112"/>
      <c r="BB153" s="112"/>
      <c r="BC153" s="112"/>
      <c r="BD153" s="112"/>
      <c r="BE153" s="112"/>
      <c r="BF153" s="112"/>
      <c r="BG153" s="112"/>
      <c r="BH153" s="112"/>
      <c r="BI153" s="112"/>
      <c r="BJ153" s="112"/>
      <c r="BK153" s="112"/>
      <c r="BL153" s="112"/>
      <c r="BM153" s="112"/>
      <c r="BN153" s="112"/>
      <c r="BO153" s="112"/>
      <c r="BP153" s="112"/>
    </row>
    <row r="154" spans="1:68" s="158" customFormat="1" ht="12.95" customHeight="1" x14ac:dyDescent="0.2">
      <c r="A154" s="140" t="s">
        <v>557</v>
      </c>
      <c r="B154" s="141" t="s">
        <v>81</v>
      </c>
      <c r="C154" s="142">
        <v>54093.312899999997</v>
      </c>
      <c r="D154" s="142" t="s">
        <v>125</v>
      </c>
      <c r="E154" s="224">
        <f t="shared" si="134"/>
        <v>25489.848279127655</v>
      </c>
      <c r="F154" s="112">
        <f t="shared" si="135"/>
        <v>25490</v>
      </c>
      <c r="G154" s="200">
        <f t="shared" si="133"/>
        <v>-0.10368700000253739</v>
      </c>
      <c r="K154" s="158">
        <f>G154</f>
        <v>-0.10368700000253739</v>
      </c>
      <c r="N154" s="158">
        <f t="shared" ca="1" si="120"/>
        <v>-0.1054961003195202</v>
      </c>
      <c r="O154" s="218"/>
      <c r="P154" s="221">
        <f t="shared" si="136"/>
        <v>39074.812899999997</v>
      </c>
      <c r="R154" s="158">
        <f t="shared" ca="1" si="137"/>
        <v>3.2728439569073002E-6</v>
      </c>
      <c r="S154" s="156">
        <v>1</v>
      </c>
      <c r="T154" s="158">
        <f t="shared" ca="1" si="138"/>
        <v>3.2728439569073002E-6</v>
      </c>
      <c r="Y154" s="61"/>
      <c r="Z154" s="112">
        <f t="shared" si="139"/>
        <v>25490</v>
      </c>
      <c r="AA154" s="112">
        <f t="shared" si="140"/>
        <v>-0.10079271638589545</v>
      </c>
      <c r="AB154" s="112">
        <f t="shared" si="141"/>
        <v>-9.580711791664194E-2</v>
      </c>
      <c r="AC154" s="112">
        <f t="shared" si="142"/>
        <v>-39074.916587</v>
      </c>
      <c r="AD154" s="112">
        <f t="shared" si="143"/>
        <v>-2.8942836166419433E-3</v>
      </c>
      <c r="AE154" s="112">
        <f t="shared" si="144"/>
        <v>8.3768776535619669E-6</v>
      </c>
      <c r="AF154" s="112">
        <f t="shared" si="145"/>
        <v>-39074.916587</v>
      </c>
      <c r="AG154" s="139"/>
      <c r="AH154" s="112">
        <f t="shared" si="146"/>
        <v>-7.8798820858954448E-3</v>
      </c>
      <c r="AI154" s="112">
        <f t="shared" si="147"/>
        <v>0.94000814651559006</v>
      </c>
      <c r="AJ154" s="112">
        <f t="shared" si="148"/>
        <v>-0.96742630088426407</v>
      </c>
      <c r="AK154" s="112">
        <f t="shared" si="149"/>
        <v>-0.26325078825239079</v>
      </c>
      <c r="AL154" s="112">
        <f t="shared" si="150"/>
        <v>-1.7948584731516375</v>
      </c>
      <c r="AM154" s="112">
        <f t="shared" si="151"/>
        <v>-1.2535265541846405</v>
      </c>
      <c r="AN154" s="112">
        <f t="shared" si="153"/>
        <v>4.7632700122531082</v>
      </c>
      <c r="AO154" s="112">
        <f t="shared" si="153"/>
        <v>4.7632700122604259</v>
      </c>
      <c r="AP154" s="112">
        <f t="shared" si="153"/>
        <v>4.7632700127933632</v>
      </c>
      <c r="AQ154" s="112">
        <f t="shared" si="153"/>
        <v>4.7632700516033193</v>
      </c>
      <c r="AR154" s="112">
        <f t="shared" si="153"/>
        <v>4.7632728777747708</v>
      </c>
      <c r="AS154" s="112">
        <f t="shared" si="153"/>
        <v>4.7634782619426765</v>
      </c>
      <c r="AT154" s="112">
        <f t="shared" si="153"/>
        <v>4.7766722133518407</v>
      </c>
      <c r="AU154" s="112">
        <f t="shared" si="152"/>
        <v>5.0329205889277979</v>
      </c>
      <c r="AV154" s="112"/>
      <c r="AW154" s="112"/>
      <c r="AX154" s="112"/>
      <c r="AY154" s="112"/>
      <c r="AZ154" s="112"/>
      <c r="BA154" s="112"/>
      <c r="BB154" s="112"/>
      <c r="BC154" s="112"/>
      <c r="BD154" s="112"/>
      <c r="BE154" s="112"/>
      <c r="BF154" s="112"/>
      <c r="BG154" s="112"/>
      <c r="BH154" s="112"/>
      <c r="BI154" s="112"/>
      <c r="BJ154" s="112"/>
      <c r="BK154" s="112"/>
      <c r="BL154" s="112"/>
      <c r="BM154" s="112"/>
      <c r="BN154" s="112"/>
      <c r="BO154" s="112"/>
      <c r="BP154" s="112"/>
    </row>
    <row r="155" spans="1:68" s="158" customFormat="1" ht="12.95" customHeight="1" x14ac:dyDescent="0.2">
      <c r="A155" s="140" t="s">
        <v>557</v>
      </c>
      <c r="B155" s="141" t="s">
        <v>81</v>
      </c>
      <c r="C155" s="142">
        <v>54098.099199999997</v>
      </c>
      <c r="D155" s="142" t="s">
        <v>125</v>
      </c>
      <c r="E155" s="224">
        <f t="shared" si="134"/>
        <v>25496.851872743926</v>
      </c>
      <c r="F155" s="112">
        <f t="shared" si="135"/>
        <v>25497</v>
      </c>
      <c r="G155" s="200">
        <f t="shared" si="133"/>
        <v>-0.10123110000131419</v>
      </c>
      <c r="K155" s="158">
        <f>G155</f>
        <v>-0.10123110000131419</v>
      </c>
      <c r="N155" s="158">
        <f t="shared" ref="N155:N186" ca="1" si="154">+C$11+C$12*F155</f>
        <v>-0.10553074160634041</v>
      </c>
      <c r="O155" s="218"/>
      <c r="P155" s="221">
        <f t="shared" si="136"/>
        <v>39079.599199999997</v>
      </c>
      <c r="R155" s="158">
        <f t="shared" ca="1" si="137"/>
        <v>1.848691793167242E-5</v>
      </c>
      <c r="S155" s="156">
        <v>1</v>
      </c>
      <c r="T155" s="158">
        <f t="shared" ca="1" si="138"/>
        <v>1.848691793167242E-5</v>
      </c>
      <c r="Y155" s="61"/>
      <c r="Z155" s="112">
        <f t="shared" si="139"/>
        <v>25497</v>
      </c>
      <c r="AA155" s="112">
        <f t="shared" si="140"/>
        <v>-0.10083297838113341</v>
      </c>
      <c r="AB155" s="112">
        <f t="shared" si="141"/>
        <v>-9.3361993907180779E-2</v>
      </c>
      <c r="AC155" s="112">
        <f t="shared" si="142"/>
        <v>-39079.700431099998</v>
      </c>
      <c r="AD155" s="112">
        <f t="shared" si="143"/>
        <v>-3.9812162018078301E-4</v>
      </c>
      <c r="AE155" s="112">
        <f t="shared" si="144"/>
        <v>1.5850082445537166E-7</v>
      </c>
      <c r="AF155" s="112">
        <f t="shared" si="145"/>
        <v>-39079.700431099998</v>
      </c>
      <c r="AG155" s="139"/>
      <c r="AH155" s="112">
        <f t="shared" si="146"/>
        <v>-7.8691060941334084E-3</v>
      </c>
      <c r="AI155" s="112">
        <f t="shared" si="147"/>
        <v>0.94058511297904557</v>
      </c>
      <c r="AJ155" s="112">
        <f t="shared" si="148"/>
        <v>-0.96686928222806623</v>
      </c>
      <c r="AK155" s="112">
        <f t="shared" si="149"/>
        <v>-0.26338160755885598</v>
      </c>
      <c r="AL155" s="112">
        <f t="shared" si="150"/>
        <v>-1.7926673195606222</v>
      </c>
      <c r="AM155" s="112">
        <f t="shared" si="151"/>
        <v>-1.250713328368392</v>
      </c>
      <c r="AN155" s="112">
        <f t="shared" si="153"/>
        <v>4.7655137456725472</v>
      </c>
      <c r="AO155" s="112">
        <f t="shared" si="153"/>
        <v>4.7655137456816936</v>
      </c>
      <c r="AP155" s="112">
        <f t="shared" si="153"/>
        <v>4.7655137463196784</v>
      </c>
      <c r="AQ155" s="112">
        <f t="shared" si="153"/>
        <v>4.7655137908190106</v>
      </c>
      <c r="AR155" s="112">
        <f t="shared" si="153"/>
        <v>4.7655168945492088</v>
      </c>
      <c r="AS155" s="112">
        <f t="shared" si="153"/>
        <v>4.7657329277511877</v>
      </c>
      <c r="AT155" s="112">
        <f t="shared" si="153"/>
        <v>4.7790732779214524</v>
      </c>
      <c r="AU155" s="112">
        <f t="shared" si="152"/>
        <v>5.0351328327779843</v>
      </c>
      <c r="AV155" s="112"/>
      <c r="AW155" s="112"/>
      <c r="AX155" s="112"/>
      <c r="AY155" s="112"/>
      <c r="AZ155" s="112"/>
      <c r="BA155" s="112"/>
      <c r="BB155" s="112"/>
      <c r="BC155" s="112"/>
      <c r="BD155" s="112"/>
      <c r="BE155" s="112"/>
      <c r="BF155" s="112"/>
      <c r="BG155" s="112"/>
      <c r="BH155" s="112"/>
      <c r="BI155" s="112"/>
      <c r="BJ155" s="112"/>
      <c r="BK155" s="112"/>
      <c r="BL155" s="112"/>
      <c r="BM155" s="112"/>
      <c r="BN155" s="112"/>
      <c r="BO155" s="112"/>
      <c r="BP155" s="112"/>
    </row>
    <row r="156" spans="1:68" s="158" customFormat="1" ht="12.95" customHeight="1" x14ac:dyDescent="0.2">
      <c r="A156" s="11" t="s">
        <v>89</v>
      </c>
      <c r="B156" s="24"/>
      <c r="C156" s="11">
        <v>54136.3655</v>
      </c>
      <c r="D156" s="11">
        <v>1.1000000000000001E-3</v>
      </c>
      <c r="E156" s="224">
        <f t="shared" si="134"/>
        <v>25552.845357146987</v>
      </c>
      <c r="F156" s="112">
        <f t="shared" si="135"/>
        <v>25553</v>
      </c>
      <c r="G156" s="200">
        <f t="shared" si="133"/>
        <v>-0.10568390000116779</v>
      </c>
      <c r="J156" s="158">
        <f>G156</f>
        <v>-0.10568390000116779</v>
      </c>
      <c r="N156" s="158">
        <f t="shared" ca="1" si="154"/>
        <v>-0.10580787190090213</v>
      </c>
      <c r="O156" s="218"/>
      <c r="P156" s="221">
        <f t="shared" si="136"/>
        <v>39117.8655</v>
      </c>
      <c r="R156" s="158">
        <f t="shared" ca="1" si="137"/>
        <v>1.5369031923742015E-8</v>
      </c>
      <c r="S156" s="156">
        <v>1</v>
      </c>
      <c r="T156" s="158">
        <f t="shared" ca="1" si="138"/>
        <v>1.5369031923742015E-8</v>
      </c>
      <c r="Y156" s="61"/>
      <c r="Z156" s="112">
        <f t="shared" si="139"/>
        <v>25553</v>
      </c>
      <c r="AA156" s="112">
        <f t="shared" si="140"/>
        <v>-0.10115391063373248</v>
      </c>
      <c r="AB156" s="112">
        <f t="shared" si="141"/>
        <v>-9.7902670054435301E-2</v>
      </c>
      <c r="AC156" s="112">
        <f t="shared" si="142"/>
        <v>-39117.971183900001</v>
      </c>
      <c r="AD156" s="112">
        <f t="shared" si="143"/>
        <v>-4.5299893674353026E-3</v>
      </c>
      <c r="AE156" s="112">
        <f t="shared" si="144"/>
        <v>2.0520803669076892E-5</v>
      </c>
      <c r="AF156" s="112">
        <f t="shared" si="145"/>
        <v>-39117.971183900001</v>
      </c>
      <c r="AG156" s="139"/>
      <c r="AH156" s="112">
        <f t="shared" si="146"/>
        <v>-7.781229946732489E-3</v>
      </c>
      <c r="AI156" s="112">
        <f t="shared" si="147"/>
        <v>0.94523664446687194</v>
      </c>
      <c r="AJ156" s="112">
        <f t="shared" si="148"/>
        <v>-0.96221971961266972</v>
      </c>
      <c r="AK156" s="112">
        <f t="shared" si="149"/>
        <v>-0.26438792500935482</v>
      </c>
      <c r="AL156" s="112">
        <f t="shared" si="150"/>
        <v>-1.7750406444140268</v>
      </c>
      <c r="AM156" s="112">
        <f t="shared" si="151"/>
        <v>-1.22835925854646</v>
      </c>
      <c r="AN156" s="112">
        <f t="shared" si="153"/>
        <v>4.7835134183032784</v>
      </c>
      <c r="AO156" s="112">
        <f t="shared" si="153"/>
        <v>4.783513418345084</v>
      </c>
      <c r="AP156" s="112">
        <f t="shared" si="153"/>
        <v>4.7835134205238949</v>
      </c>
      <c r="AQ156" s="112">
        <f t="shared" si="153"/>
        <v>4.7835135340779846</v>
      </c>
      <c r="AR156" s="112">
        <f t="shared" si="153"/>
        <v>4.7835194519783286</v>
      </c>
      <c r="AS156" s="112">
        <f t="shared" si="153"/>
        <v>4.7838271874979199</v>
      </c>
      <c r="AT156" s="112">
        <f t="shared" si="153"/>
        <v>4.7983268293566663</v>
      </c>
      <c r="AU156" s="112">
        <f t="shared" si="152"/>
        <v>5.0528307835794717</v>
      </c>
      <c r="AV156" s="112"/>
      <c r="AW156" s="112"/>
      <c r="AX156" s="112"/>
      <c r="AY156" s="112"/>
      <c r="AZ156" s="112"/>
      <c r="BA156" s="112"/>
      <c r="BB156" s="112"/>
      <c r="BC156" s="112"/>
      <c r="BD156" s="112"/>
      <c r="BE156" s="112"/>
      <c r="BF156" s="112"/>
      <c r="BG156" s="112"/>
      <c r="BH156" s="112"/>
      <c r="BI156" s="112"/>
      <c r="BJ156" s="112"/>
      <c r="BK156" s="112"/>
      <c r="BL156" s="112"/>
      <c r="BM156" s="112"/>
      <c r="BN156" s="112"/>
      <c r="BO156" s="112"/>
      <c r="BP156" s="112"/>
    </row>
    <row r="157" spans="1:68" s="158" customFormat="1" ht="12.95" customHeight="1" x14ac:dyDescent="0.2">
      <c r="A157" s="140" t="s">
        <v>572</v>
      </c>
      <c r="B157" s="141" t="s">
        <v>75</v>
      </c>
      <c r="C157" s="142">
        <v>54153.106099999997</v>
      </c>
      <c r="D157" s="142" t="s">
        <v>125</v>
      </c>
      <c r="E157" s="224">
        <f t="shared" si="134"/>
        <v>25577.341180495405</v>
      </c>
      <c r="F157" s="112">
        <f t="shared" si="135"/>
        <v>25577.5</v>
      </c>
      <c r="G157" s="200">
        <f t="shared" si="133"/>
        <v>-0.10853825000231154</v>
      </c>
      <c r="K157" s="158">
        <f>G157</f>
        <v>-0.10853825000231154</v>
      </c>
      <c r="N157" s="158">
        <f t="shared" ca="1" si="154"/>
        <v>-0.1059291164047729</v>
      </c>
      <c r="O157" s="218"/>
      <c r="P157" s="221">
        <f t="shared" si="136"/>
        <v>39134.606099999997</v>
      </c>
      <c r="R157" s="158">
        <f t="shared" ca="1" si="137"/>
        <v>6.8075781298049426E-6</v>
      </c>
      <c r="S157" s="156">
        <v>1</v>
      </c>
      <c r="T157" s="158">
        <f t="shared" ca="1" si="138"/>
        <v>6.8075781298049426E-6</v>
      </c>
      <c r="Y157" s="61"/>
      <c r="Z157" s="112">
        <f t="shared" si="139"/>
        <v>25577.5</v>
      </c>
      <c r="AA157" s="112">
        <f t="shared" si="140"/>
        <v>-0.101293665505325</v>
      </c>
      <c r="AB157" s="112">
        <f t="shared" si="141"/>
        <v>-0.10079640089073655</v>
      </c>
      <c r="AC157" s="112">
        <f t="shared" si="142"/>
        <v>-39134.71463825</v>
      </c>
      <c r="AD157" s="112">
        <f t="shared" si="143"/>
        <v>-7.2445844969865475E-3</v>
      </c>
      <c r="AE157" s="112">
        <f t="shared" si="144"/>
        <v>5.2484004533977829E-5</v>
      </c>
      <c r="AF157" s="112">
        <f t="shared" si="145"/>
        <v>-39134.71463825</v>
      </c>
      <c r="AG157" s="139"/>
      <c r="AH157" s="112">
        <f t="shared" si="146"/>
        <v>-7.7418491115749891E-3</v>
      </c>
      <c r="AI157" s="112">
        <f t="shared" si="147"/>
        <v>0.94729169091498666</v>
      </c>
      <c r="AJ157" s="112">
        <f t="shared" si="148"/>
        <v>-0.96007605472917013</v>
      </c>
      <c r="AK157" s="112">
        <f t="shared" si="149"/>
        <v>-0.26480527591684933</v>
      </c>
      <c r="AL157" s="112">
        <f t="shared" si="150"/>
        <v>-1.7672739682199317</v>
      </c>
      <c r="AM157" s="112">
        <f t="shared" si="151"/>
        <v>-1.2186626870166513</v>
      </c>
      <c r="AN157" s="112">
        <f t="shared" si="153"/>
        <v>4.7914163165337236</v>
      </c>
      <c r="AO157" s="112">
        <f t="shared" si="153"/>
        <v>4.7914163166064405</v>
      </c>
      <c r="AP157" s="112">
        <f t="shared" si="153"/>
        <v>4.791416320017956</v>
      </c>
      <c r="AQ157" s="112">
        <f t="shared" si="153"/>
        <v>4.7914164800688068</v>
      </c>
      <c r="AR157" s="112">
        <f t="shared" si="153"/>
        <v>4.7914239884712195</v>
      </c>
      <c r="AS157" s="112">
        <f t="shared" si="153"/>
        <v>4.791775430756263</v>
      </c>
      <c r="AT157" s="112">
        <f t="shared" si="153"/>
        <v>4.8067753537379536</v>
      </c>
      <c r="AU157" s="112">
        <f t="shared" si="152"/>
        <v>5.0605736370551231</v>
      </c>
      <c r="AV157" s="112"/>
      <c r="AW157" s="112"/>
      <c r="AX157" s="112"/>
      <c r="AY157" s="112"/>
      <c r="AZ157" s="112"/>
      <c r="BA157" s="112"/>
      <c r="BB157" s="112"/>
      <c r="BC157" s="112"/>
      <c r="BD157" s="112"/>
      <c r="BE157" s="112"/>
      <c r="BF157" s="112"/>
      <c r="BG157" s="112"/>
      <c r="BH157" s="112"/>
      <c r="BI157" s="112"/>
      <c r="BJ157" s="112"/>
      <c r="BK157" s="112"/>
      <c r="BL157" s="112"/>
      <c r="BM157" s="112"/>
      <c r="BN157" s="112"/>
      <c r="BO157" s="112"/>
      <c r="BP157" s="112"/>
    </row>
    <row r="158" spans="1:68" s="158" customFormat="1" ht="12.95" customHeight="1" x14ac:dyDescent="0.2">
      <c r="A158" s="140" t="s">
        <v>534</v>
      </c>
      <c r="B158" s="141" t="s">
        <v>81</v>
      </c>
      <c r="C158" s="142">
        <v>54217.690699999999</v>
      </c>
      <c r="D158" s="142" t="s">
        <v>125</v>
      </c>
      <c r="E158" s="224">
        <f t="shared" si="134"/>
        <v>25671.845138097204</v>
      </c>
      <c r="F158" s="112">
        <f t="shared" si="135"/>
        <v>25672</v>
      </c>
      <c r="G158" s="200">
        <f t="shared" si="133"/>
        <v>-0.10583360000600806</v>
      </c>
      <c r="N158" s="158">
        <f t="shared" ca="1" si="154"/>
        <v>-0.10639677377684578</v>
      </c>
      <c r="O158" s="218"/>
      <c r="P158" s="221">
        <f t="shared" si="136"/>
        <v>39199.190699999999</v>
      </c>
      <c r="R158" s="158">
        <f t="shared" ca="1" si="137"/>
        <v>3.1716469615958477E-7</v>
      </c>
      <c r="S158" s="156">
        <v>1</v>
      </c>
      <c r="T158" s="158">
        <f t="shared" ca="1" si="138"/>
        <v>3.1716469615958477E-7</v>
      </c>
      <c r="Y158" s="61"/>
      <c r="Z158" s="112">
        <f t="shared" si="139"/>
        <v>25672</v>
      </c>
      <c r="AA158" s="112">
        <f t="shared" si="140"/>
        <v>-0.10182897016543054</v>
      </c>
      <c r="AB158" s="112">
        <f t="shared" si="141"/>
        <v>-9.8249006352577523E-2</v>
      </c>
      <c r="AC158" s="112">
        <f t="shared" si="142"/>
        <v>-39199.296533600005</v>
      </c>
      <c r="AD158" s="112">
        <f t="shared" si="143"/>
        <v>-4.0046298405775199E-3</v>
      </c>
      <c r="AE158" s="112">
        <f t="shared" si="144"/>
        <v>1.6037060160043931E-5</v>
      </c>
      <c r="AF158" s="112">
        <f t="shared" si="145"/>
        <v>-39199.296533600005</v>
      </c>
      <c r="AG158" s="139"/>
      <c r="AH158" s="112">
        <f t="shared" si="146"/>
        <v>-7.5845936534305377E-3</v>
      </c>
      <c r="AI158" s="112">
        <f t="shared" si="147"/>
        <v>0.95533210925713408</v>
      </c>
      <c r="AJ158" s="112">
        <f t="shared" si="148"/>
        <v>-0.95116769871398665</v>
      </c>
      <c r="AK158" s="112">
        <f t="shared" si="149"/>
        <v>-0.26627951392584337</v>
      </c>
      <c r="AL158" s="112">
        <f t="shared" si="150"/>
        <v>-1.7369970547354068</v>
      </c>
      <c r="AM158" s="112">
        <f t="shared" si="151"/>
        <v>-1.1817202386455399</v>
      </c>
      <c r="AN158" s="112">
        <f t="shared" si="153"/>
        <v>4.8220610779496926</v>
      </c>
      <c r="AO158" s="112">
        <f t="shared" si="153"/>
        <v>4.8220610783625171</v>
      </c>
      <c r="AP158" s="112">
        <f t="shared" si="153"/>
        <v>4.8220610923318699</v>
      </c>
      <c r="AQ158" s="112">
        <f t="shared" si="153"/>
        <v>4.8220615650326772</v>
      </c>
      <c r="AR158" s="112">
        <f t="shared" si="153"/>
        <v>4.822077559284601</v>
      </c>
      <c r="AS158" s="112">
        <f t="shared" si="153"/>
        <v>4.8226173767536942</v>
      </c>
      <c r="AT158" s="112">
        <f t="shared" si="153"/>
        <v>4.8395046595241142</v>
      </c>
      <c r="AU158" s="112">
        <f t="shared" si="152"/>
        <v>5.0904389290326364</v>
      </c>
      <c r="AV158" s="112"/>
      <c r="AW158" s="112"/>
      <c r="AX158" s="112"/>
      <c r="AY158" s="112"/>
      <c r="AZ158" s="112"/>
      <c r="BA158" s="112"/>
      <c r="BB158" s="112"/>
      <c r="BC158" s="112"/>
      <c r="BD158" s="112"/>
      <c r="BE158" s="112"/>
      <c r="BF158" s="112"/>
      <c r="BG158" s="112"/>
      <c r="BH158" s="112"/>
      <c r="BI158" s="112"/>
      <c r="BJ158" s="112"/>
      <c r="BK158" s="112"/>
      <c r="BL158" s="112"/>
      <c r="BM158" s="112"/>
      <c r="BN158" s="112"/>
      <c r="BO158" s="112"/>
      <c r="BP158" s="112"/>
    </row>
    <row r="159" spans="1:68" s="158" customFormat="1" ht="12.95" customHeight="1" x14ac:dyDescent="0.2">
      <c r="A159" s="11" t="s">
        <v>91</v>
      </c>
      <c r="B159" s="25" t="s">
        <v>75</v>
      </c>
      <c r="C159" s="11">
        <v>54506.424299999999</v>
      </c>
      <c r="D159" s="11">
        <v>1.6999999999999999E-3</v>
      </c>
      <c r="E159" s="224">
        <f t="shared" si="134"/>
        <v>26094.336999819872</v>
      </c>
      <c r="F159" s="112">
        <f t="shared" si="135"/>
        <v>26094.5</v>
      </c>
      <c r="G159" s="200">
        <f t="shared" si="133"/>
        <v>-0.11139535000256728</v>
      </c>
      <c r="J159" s="158">
        <f>G159</f>
        <v>-0.11139535000256728</v>
      </c>
      <c r="N159" s="158">
        <f t="shared" ca="1" si="154"/>
        <v>-0.10848762287420874</v>
      </c>
      <c r="O159" s="218"/>
      <c r="P159" s="221">
        <f t="shared" si="136"/>
        <v>39487.924299999999</v>
      </c>
      <c r="R159" s="158">
        <f t="shared" ca="1" si="137"/>
        <v>8.4548770529922291E-6</v>
      </c>
      <c r="S159" s="156">
        <v>1</v>
      </c>
      <c r="T159" s="158">
        <f t="shared" ca="1" si="138"/>
        <v>8.4548770529922291E-6</v>
      </c>
      <c r="Y159" s="61"/>
      <c r="Z159" s="112">
        <f t="shared" si="139"/>
        <v>26094.5</v>
      </c>
      <c r="AA159" s="112">
        <f t="shared" si="140"/>
        <v>-0.10414812164545523</v>
      </c>
      <c r="AB159" s="112">
        <f t="shared" si="141"/>
        <v>-0.10461920738286205</v>
      </c>
      <c r="AC159" s="112">
        <f t="shared" si="142"/>
        <v>-39488.035695350001</v>
      </c>
      <c r="AD159" s="112">
        <f t="shared" si="143"/>
        <v>-7.2472283571120566E-3</v>
      </c>
      <c r="AE159" s="112">
        <f t="shared" si="144"/>
        <v>5.252231886012912E-5</v>
      </c>
      <c r="AF159" s="112">
        <f t="shared" si="145"/>
        <v>-39488.035695350001</v>
      </c>
      <c r="AG159" s="139"/>
      <c r="AH159" s="112">
        <f t="shared" si="146"/>
        <v>-6.7761426197052365E-3</v>
      </c>
      <c r="AI159" s="112">
        <f t="shared" si="147"/>
        <v>0.99345290502714323</v>
      </c>
      <c r="AJ159" s="112">
        <f t="shared" si="148"/>
        <v>-0.89793156476661162</v>
      </c>
      <c r="AK159" s="112">
        <f t="shared" si="149"/>
        <v>-0.26992060971221965</v>
      </c>
      <c r="AL159" s="112">
        <f t="shared" si="150"/>
        <v>-1.5950472036349024</v>
      </c>
      <c r="AM159" s="112">
        <f t="shared" si="151"/>
        <v>-1.0245497565662069</v>
      </c>
      <c r="AN159" s="112">
        <f t="shared" si="153"/>
        <v>4.9623550277026673</v>
      </c>
      <c r="AO159" s="112">
        <f t="shared" si="153"/>
        <v>4.9623550619614472</v>
      </c>
      <c r="AP159" s="112">
        <f t="shared" si="153"/>
        <v>4.9623555748921948</v>
      </c>
      <c r="AQ159" s="112">
        <f t="shared" si="153"/>
        <v>4.9623632544924341</v>
      </c>
      <c r="AR159" s="112">
        <f t="shared" si="153"/>
        <v>4.9624782058769803</v>
      </c>
      <c r="AS159" s="112">
        <f t="shared" si="153"/>
        <v>4.9641927048234091</v>
      </c>
      <c r="AT159" s="112">
        <f t="shared" si="153"/>
        <v>4.9885304755768614</v>
      </c>
      <c r="AU159" s="112">
        <f t="shared" si="152"/>
        <v>5.2239636471331519</v>
      </c>
      <c r="AV159" s="112"/>
      <c r="AW159" s="112"/>
      <c r="AX159" s="112"/>
      <c r="AY159" s="112"/>
      <c r="AZ159" s="112"/>
      <c r="BA159" s="112"/>
      <c r="BB159" s="112"/>
      <c r="BC159" s="112"/>
      <c r="BD159" s="112"/>
      <c r="BE159" s="112"/>
      <c r="BF159" s="112"/>
      <c r="BG159" s="112"/>
      <c r="BH159" s="112"/>
      <c r="BI159" s="112"/>
      <c r="BJ159" s="112"/>
      <c r="BK159" s="112"/>
      <c r="BL159" s="112"/>
      <c r="BM159" s="112"/>
      <c r="BN159" s="112"/>
      <c r="BO159" s="112"/>
      <c r="BP159" s="112"/>
    </row>
    <row r="160" spans="1:68" s="158" customFormat="1" ht="12.95" customHeight="1" x14ac:dyDescent="0.2">
      <c r="A160" s="47" t="s">
        <v>101</v>
      </c>
      <c r="B160" s="25" t="s">
        <v>81</v>
      </c>
      <c r="C160" s="11">
        <v>54513.604700000004</v>
      </c>
      <c r="D160" s="11">
        <v>2.9999999999999997E-4</v>
      </c>
      <c r="E160" s="224">
        <f t="shared" si="134"/>
        <v>26104.843780339754</v>
      </c>
      <c r="F160" s="112">
        <f t="shared" si="135"/>
        <v>26105</v>
      </c>
      <c r="G160" s="200">
        <f t="shared" si="133"/>
        <v>-0.10676149999926565</v>
      </c>
      <c r="K160" s="158">
        <f t="shared" ref="K160:K179" si="155">G160</f>
        <v>-0.10676149999926565</v>
      </c>
      <c r="N160" s="158">
        <f t="shared" ca="1" si="154"/>
        <v>-0.10853958480443907</v>
      </c>
      <c r="O160" s="218"/>
      <c r="P160" s="221">
        <f t="shared" si="136"/>
        <v>39495.104700000004</v>
      </c>
      <c r="R160" s="158">
        <f t="shared" ca="1" si="137"/>
        <v>3.161585574388575E-6</v>
      </c>
      <c r="S160" s="156">
        <v>1</v>
      </c>
      <c r="T160" s="158">
        <f t="shared" ca="1" si="138"/>
        <v>3.161585574388575E-6</v>
      </c>
      <c r="Y160" s="61"/>
      <c r="Z160" s="112">
        <f t="shared" si="139"/>
        <v>26105</v>
      </c>
      <c r="AA160" s="112">
        <f t="shared" si="140"/>
        <v>-0.10420419407740307</v>
      </c>
      <c r="AB160" s="112">
        <f t="shared" si="141"/>
        <v>-0.10000766249686258</v>
      </c>
      <c r="AC160" s="112">
        <f t="shared" si="142"/>
        <v>-39495.211461500003</v>
      </c>
      <c r="AD160" s="112">
        <f t="shared" si="143"/>
        <v>-2.5573059218625821E-3</v>
      </c>
      <c r="AE160" s="112">
        <f t="shared" si="144"/>
        <v>6.5398135779934308E-6</v>
      </c>
      <c r="AF160" s="112">
        <f t="shared" si="145"/>
        <v>-39495.211461500003</v>
      </c>
      <c r="AG160" s="139"/>
      <c r="AH160" s="112">
        <f t="shared" si="146"/>
        <v>-6.75383750240307E-3</v>
      </c>
      <c r="AI160" s="112">
        <f t="shared" si="147"/>
        <v>0.99444423111565072</v>
      </c>
      <c r="AJ160" s="112">
        <f t="shared" si="148"/>
        <v>-0.89630911574740901</v>
      </c>
      <c r="AK160" s="112">
        <f t="shared" si="149"/>
        <v>-0.26994283363724197</v>
      </c>
      <c r="AL160" s="112">
        <f t="shared" si="150"/>
        <v>-1.5913747009436066</v>
      </c>
      <c r="AM160" s="112">
        <f t="shared" si="151"/>
        <v>-1.0207930515193824</v>
      </c>
      <c r="AN160" s="112">
        <f t="shared" si="153"/>
        <v>4.9659126639379858</v>
      </c>
      <c r="AO160" s="112">
        <f t="shared" si="153"/>
        <v>4.9659127008827664</v>
      </c>
      <c r="AP160" s="112">
        <f t="shared" si="153"/>
        <v>4.9659132464303095</v>
      </c>
      <c r="AQ160" s="112">
        <f t="shared" si="153"/>
        <v>4.9659213021604689</v>
      </c>
      <c r="AR160" s="112">
        <f t="shared" si="153"/>
        <v>4.9660402265175909</v>
      </c>
      <c r="AS160" s="112">
        <f t="shared" si="153"/>
        <v>4.9677895673902377</v>
      </c>
      <c r="AT160" s="112">
        <f t="shared" si="153"/>
        <v>4.9922887542256635</v>
      </c>
      <c r="AU160" s="112">
        <f t="shared" si="152"/>
        <v>5.2272820129084323</v>
      </c>
      <c r="AV160" s="112"/>
      <c r="AW160" s="112"/>
      <c r="AX160" s="112"/>
      <c r="AY160" s="112"/>
      <c r="AZ160" s="112"/>
      <c r="BA160" s="112"/>
      <c r="BB160" s="112"/>
      <c r="BC160" s="112"/>
      <c r="BD160" s="112"/>
      <c r="BE160" s="112"/>
      <c r="BF160" s="112"/>
      <c r="BG160" s="112"/>
      <c r="BH160" s="112"/>
      <c r="BI160" s="112"/>
      <c r="BJ160" s="112"/>
      <c r="BK160" s="112"/>
      <c r="BL160" s="112"/>
      <c r="BM160" s="112"/>
      <c r="BN160" s="112"/>
      <c r="BO160" s="112"/>
      <c r="BP160" s="112"/>
    </row>
    <row r="161" spans="1:68" s="158" customFormat="1" ht="12.95" customHeight="1" x14ac:dyDescent="0.2">
      <c r="A161" s="47" t="s">
        <v>103</v>
      </c>
      <c r="B161" s="25" t="s">
        <v>81</v>
      </c>
      <c r="C161" s="11">
        <v>54530.691700000003</v>
      </c>
      <c r="D161" s="11">
        <v>5.0000000000000001E-4</v>
      </c>
      <c r="E161" s="224">
        <f t="shared" si="134"/>
        <v>26129.84647639333</v>
      </c>
      <c r="F161" s="112">
        <f t="shared" si="135"/>
        <v>26130</v>
      </c>
      <c r="G161" s="200">
        <f t="shared" si="133"/>
        <v>-0.1049189999976079</v>
      </c>
      <c r="K161" s="158">
        <f t="shared" si="155"/>
        <v>-0.1049189999976079</v>
      </c>
      <c r="N161" s="158">
        <f t="shared" ca="1" si="154"/>
        <v>-0.10866330368593982</v>
      </c>
      <c r="O161" s="218"/>
      <c r="P161" s="221">
        <f t="shared" si="136"/>
        <v>39512.191700000003</v>
      </c>
      <c r="R161" s="158">
        <f t="shared" ca="1" si="137"/>
        <v>1.4019810110456047E-5</v>
      </c>
      <c r="S161" s="156">
        <v>1</v>
      </c>
      <c r="T161" s="158">
        <f t="shared" ca="1" si="138"/>
        <v>1.4019810110456047E-5</v>
      </c>
      <c r="Y161" s="61"/>
      <c r="Z161" s="112">
        <f t="shared" si="139"/>
        <v>26130</v>
      </c>
      <c r="AA161" s="112">
        <f t="shared" si="140"/>
        <v>-0.10433739253960249</v>
      </c>
      <c r="AB161" s="112">
        <f t="shared" si="141"/>
        <v>-9.8218704158005404E-2</v>
      </c>
      <c r="AC161" s="112">
        <f t="shared" si="142"/>
        <v>-39512.296619000001</v>
      </c>
      <c r="AD161" s="112">
        <f t="shared" si="143"/>
        <v>-5.8160745800540925E-4</v>
      </c>
      <c r="AE161" s="112">
        <f t="shared" si="144"/>
        <v>3.3826723520751386E-7</v>
      </c>
      <c r="AF161" s="112">
        <f t="shared" si="145"/>
        <v>-39512.296619000001</v>
      </c>
      <c r="AG161" s="139"/>
      <c r="AH161" s="112">
        <f t="shared" si="146"/>
        <v>-6.7002958396024988E-3</v>
      </c>
      <c r="AI161" s="112">
        <f t="shared" si="147"/>
        <v>0.99681279212725937</v>
      </c>
      <c r="AJ161" s="112">
        <f t="shared" si="148"/>
        <v>-0.89238418129569885</v>
      </c>
      <c r="AK161" s="112">
        <f t="shared" si="149"/>
        <v>-0.2699811876890239</v>
      </c>
      <c r="AL161" s="112">
        <f t="shared" si="150"/>
        <v>-1.5826010745650689</v>
      </c>
      <c r="AM161" s="112">
        <f t="shared" si="151"/>
        <v>-1.0118749762202306</v>
      </c>
      <c r="AN161" s="112">
        <f t="shared" ref="AN161:AT170" si="156">$AU161+$AB$7*SIN(AO161)</f>
        <v>4.9743975364028516</v>
      </c>
      <c r="AO161" s="112">
        <f t="shared" si="156"/>
        <v>4.9743975804408178</v>
      </c>
      <c r="AP161" s="112">
        <f t="shared" si="156"/>
        <v>4.9743982101322741</v>
      </c>
      <c r="AQ161" s="112">
        <f t="shared" si="156"/>
        <v>4.9744072138224897</v>
      </c>
      <c r="AR161" s="112">
        <f t="shared" si="156"/>
        <v>4.9745359207129223</v>
      </c>
      <c r="AS161" s="112">
        <f t="shared" si="156"/>
        <v>4.9763690711981132</v>
      </c>
      <c r="AT161" s="112">
        <f t="shared" si="156"/>
        <v>5.0012474427862115</v>
      </c>
      <c r="AU161" s="112">
        <f t="shared" si="152"/>
        <v>5.2351828838019543</v>
      </c>
      <c r="AV161" s="112"/>
      <c r="AW161" s="112"/>
      <c r="AX161" s="112"/>
      <c r="AY161" s="112"/>
      <c r="AZ161" s="112"/>
      <c r="BA161" s="112"/>
      <c r="BB161" s="112"/>
      <c r="BC161" s="112"/>
      <c r="BD161" s="112"/>
      <c r="BE161" s="112"/>
      <c r="BF161" s="112"/>
      <c r="BG161" s="112"/>
      <c r="BH161" s="112"/>
      <c r="BI161" s="112"/>
      <c r="BJ161" s="112"/>
      <c r="BK161" s="112"/>
      <c r="BL161" s="112"/>
      <c r="BM161" s="112"/>
      <c r="BN161" s="112"/>
      <c r="BO161" s="112"/>
      <c r="BP161" s="112"/>
    </row>
    <row r="162" spans="1:68" s="158" customFormat="1" ht="12.95" customHeight="1" x14ac:dyDescent="0.2">
      <c r="A162" s="47" t="s">
        <v>104</v>
      </c>
      <c r="B162" s="25" t="s">
        <v>81</v>
      </c>
      <c r="C162" s="11">
        <v>54797.900800000003</v>
      </c>
      <c r="D162" s="11">
        <v>2.0000000000000001E-4</v>
      </c>
      <c r="E162" s="224">
        <f t="shared" si="134"/>
        <v>26520.842432971429</v>
      </c>
      <c r="F162" s="112">
        <f t="shared" si="135"/>
        <v>26521</v>
      </c>
      <c r="G162" s="200">
        <f t="shared" si="133"/>
        <v>-0.10768229999666801</v>
      </c>
      <c r="K162" s="158">
        <f t="shared" si="155"/>
        <v>-0.10768229999666801</v>
      </c>
      <c r="N162" s="158">
        <f t="shared" ca="1" si="154"/>
        <v>-0.1105982669926118</v>
      </c>
      <c r="O162" s="218"/>
      <c r="P162" s="221">
        <f t="shared" si="136"/>
        <v>39779.400800000003</v>
      </c>
      <c r="R162" s="158">
        <f t="shared" ca="1" si="137"/>
        <v>8.5028635214334603E-6</v>
      </c>
      <c r="S162" s="156">
        <v>1</v>
      </c>
      <c r="T162" s="158">
        <f t="shared" ca="1" si="138"/>
        <v>8.5028635214334603E-6</v>
      </c>
      <c r="Y162" s="61"/>
      <c r="Z162" s="112">
        <f t="shared" si="139"/>
        <v>26521</v>
      </c>
      <c r="AA162" s="112">
        <f t="shared" si="140"/>
        <v>-0.10636432088856371</v>
      </c>
      <c r="AB162" s="112">
        <f t="shared" si="141"/>
        <v>-0.1018989511711043</v>
      </c>
      <c r="AC162" s="112">
        <f t="shared" si="142"/>
        <v>-39779.5084823</v>
      </c>
      <c r="AD162" s="112">
        <f t="shared" si="143"/>
        <v>-1.3179791081043002E-3</v>
      </c>
      <c r="AE162" s="112">
        <f t="shared" si="144"/>
        <v>1.7370689293994066E-6</v>
      </c>
      <c r="AF162" s="112">
        <f t="shared" si="145"/>
        <v>-39779.5084823</v>
      </c>
      <c r="AG162" s="139"/>
      <c r="AH162" s="112">
        <f t="shared" si="146"/>
        <v>-5.7833488255637118E-3</v>
      </c>
      <c r="AI162" s="112">
        <f t="shared" si="147"/>
        <v>1.035284406890739</v>
      </c>
      <c r="AJ162" s="112">
        <f t="shared" si="148"/>
        <v>-0.81904155448734861</v>
      </c>
      <c r="AK162" s="112">
        <f t="shared" si="149"/>
        <v>-0.26768453565786871</v>
      </c>
      <c r="AL162" s="112">
        <f t="shared" si="150"/>
        <v>-1.4397384819952863</v>
      </c>
      <c r="AM162" s="112">
        <f t="shared" si="151"/>
        <v>-0.87683658128557074</v>
      </c>
      <c r="AN162" s="112">
        <f t="shared" si="156"/>
        <v>5.1097940788734277</v>
      </c>
      <c r="AO162" s="112">
        <f t="shared" si="156"/>
        <v>5.1097944684633232</v>
      </c>
      <c r="AP162" s="112">
        <f t="shared" si="156"/>
        <v>5.1097981966732355</v>
      </c>
      <c r="AQ162" s="112">
        <f t="shared" si="156"/>
        <v>5.1098338723848675</v>
      </c>
      <c r="AR162" s="112">
        <f t="shared" si="156"/>
        <v>5.1101751045869799</v>
      </c>
      <c r="AS162" s="112">
        <f t="shared" si="156"/>
        <v>5.1134250454205565</v>
      </c>
      <c r="AT162" s="112">
        <f t="shared" si="156"/>
        <v>5.1432171001269493</v>
      </c>
      <c r="AU162" s="112">
        <f t="shared" si="152"/>
        <v>5.3587525045766338</v>
      </c>
      <c r="AV162" s="112"/>
      <c r="AW162" s="112"/>
      <c r="AX162" s="112"/>
      <c r="AY162" s="112"/>
      <c r="AZ162" s="112"/>
      <c r="BA162" s="112"/>
      <c r="BB162" s="112"/>
      <c r="BC162" s="112"/>
      <c r="BD162" s="112"/>
      <c r="BE162" s="112"/>
      <c r="BF162" s="112"/>
      <c r="BG162" s="112"/>
      <c r="BH162" s="112"/>
      <c r="BI162" s="112"/>
      <c r="BJ162" s="112"/>
      <c r="BK162" s="112"/>
      <c r="BL162" s="112"/>
      <c r="BM162" s="112"/>
      <c r="BN162" s="112"/>
      <c r="BO162" s="112"/>
      <c r="BP162" s="112"/>
    </row>
    <row r="163" spans="1:68" s="158" customFormat="1" ht="12.95" customHeight="1" x14ac:dyDescent="0.2">
      <c r="A163" s="153" t="s">
        <v>716</v>
      </c>
      <c r="B163" s="156" t="s">
        <v>81</v>
      </c>
      <c r="C163" s="157">
        <v>54818.401189999997</v>
      </c>
      <c r="D163" s="157">
        <v>4.2000000000000002E-4</v>
      </c>
      <c r="E163" s="224">
        <f t="shared" si="134"/>
        <v>26550.839800569582</v>
      </c>
      <c r="F163" s="112">
        <f t="shared" si="135"/>
        <v>26551</v>
      </c>
      <c r="G163" s="200">
        <f t="shared" si="133"/>
        <v>-0.10948130000178935</v>
      </c>
      <c r="K163" s="158">
        <f t="shared" si="155"/>
        <v>-0.10948130000178935</v>
      </c>
      <c r="N163" s="158">
        <f t="shared" ca="1" si="154"/>
        <v>-0.11074672965041274</v>
      </c>
      <c r="O163" s="218"/>
      <c r="P163" s="221">
        <f t="shared" si="136"/>
        <v>39799.901189999997</v>
      </c>
      <c r="R163" s="158">
        <f t="shared" ca="1" si="137"/>
        <v>1.6013121956151152E-6</v>
      </c>
      <c r="S163" s="156">
        <v>1</v>
      </c>
      <c r="T163" s="158">
        <f t="shared" ca="1" si="138"/>
        <v>1.6013121956151152E-6</v>
      </c>
      <c r="X163" s="158" t="s">
        <v>714</v>
      </c>
      <c r="Y163" s="61"/>
      <c r="Z163" s="112">
        <f t="shared" si="139"/>
        <v>26551</v>
      </c>
      <c r="AA163" s="112">
        <f t="shared" si="140"/>
        <v>-0.10651549171196914</v>
      </c>
      <c r="AB163" s="112">
        <f t="shared" si="141"/>
        <v>-0.10377445923282021</v>
      </c>
      <c r="AC163" s="112">
        <f t="shared" si="142"/>
        <v>-39800.010671299999</v>
      </c>
      <c r="AD163" s="112">
        <f t="shared" si="143"/>
        <v>-2.9658082898202098E-3</v>
      </c>
      <c r="AE163" s="112">
        <f t="shared" si="144"/>
        <v>8.7960188119662773E-6</v>
      </c>
      <c r="AF163" s="112">
        <f t="shared" si="145"/>
        <v>-39800.010671299999</v>
      </c>
      <c r="AG163" s="139"/>
      <c r="AH163" s="112">
        <f t="shared" si="146"/>
        <v>-5.706840768969137E-3</v>
      </c>
      <c r="AI163" s="112">
        <f t="shared" si="147"/>
        <v>1.0383382903506546</v>
      </c>
      <c r="AJ163" s="112">
        <f t="shared" si="148"/>
        <v>-0.81243778635818054</v>
      </c>
      <c r="AK163" s="112">
        <f t="shared" si="149"/>
        <v>-0.26726424282531491</v>
      </c>
      <c r="AL163" s="112">
        <f t="shared" si="150"/>
        <v>-1.4283211261349258</v>
      </c>
      <c r="AM163" s="112">
        <f t="shared" si="151"/>
        <v>-0.86678901449888468</v>
      </c>
      <c r="AN163" s="112">
        <f t="shared" si="156"/>
        <v>5.1203970903707017</v>
      </c>
      <c r="AO163" s="112">
        <f t="shared" si="156"/>
        <v>5.1203975356898743</v>
      </c>
      <c r="AP163" s="112">
        <f t="shared" si="156"/>
        <v>5.1204016924352409</v>
      </c>
      <c r="AQ163" s="112">
        <f t="shared" si="156"/>
        <v>5.120440490840263</v>
      </c>
      <c r="AR163" s="112">
        <f t="shared" si="156"/>
        <v>5.1208024612498431</v>
      </c>
      <c r="AS163" s="112">
        <f t="shared" si="156"/>
        <v>5.124165000691435</v>
      </c>
      <c r="AT163" s="112">
        <f t="shared" si="156"/>
        <v>5.1542495942484985</v>
      </c>
      <c r="AU163" s="112">
        <f t="shared" si="152"/>
        <v>5.3682335496488598</v>
      </c>
      <c r="AV163" s="112"/>
      <c r="AW163" s="112"/>
      <c r="AX163" s="112"/>
      <c r="AY163" s="112"/>
      <c r="AZ163" s="112"/>
      <c r="BA163" s="112"/>
      <c r="BB163" s="112"/>
      <c r="BC163" s="112"/>
      <c r="BD163" s="112"/>
      <c r="BE163" s="112"/>
      <c r="BF163" s="112"/>
      <c r="BG163" s="112"/>
      <c r="BH163" s="112"/>
      <c r="BI163" s="112"/>
      <c r="BJ163" s="112"/>
      <c r="BK163" s="112"/>
      <c r="BL163" s="112"/>
      <c r="BM163" s="112"/>
      <c r="BN163" s="112"/>
      <c r="BO163" s="112"/>
      <c r="BP163" s="112"/>
    </row>
    <row r="164" spans="1:68" s="158" customFormat="1" ht="12.95" customHeight="1" x14ac:dyDescent="0.2">
      <c r="A164" s="153" t="s">
        <v>716</v>
      </c>
      <c r="B164" s="156" t="s">
        <v>81</v>
      </c>
      <c r="C164" s="157">
        <v>54818.40122</v>
      </c>
      <c r="D164" s="157">
        <v>4.6000000000000001E-4</v>
      </c>
      <c r="E164" s="224">
        <f t="shared" si="134"/>
        <v>26550.83984446734</v>
      </c>
      <c r="F164" s="112">
        <f t="shared" si="135"/>
        <v>26551</v>
      </c>
      <c r="G164" s="200">
        <f t="shared" si="133"/>
        <v>-0.10945129999890924</v>
      </c>
      <c r="K164" s="158">
        <f t="shared" si="155"/>
        <v>-0.10945129999890924</v>
      </c>
      <c r="N164" s="158">
        <f t="shared" ca="1" si="154"/>
        <v>-0.11074672965041274</v>
      </c>
      <c r="O164" s="218"/>
      <c r="P164" s="221">
        <f t="shared" si="136"/>
        <v>39799.90122</v>
      </c>
      <c r="R164" s="158">
        <f t="shared" ca="1" si="137"/>
        <v>1.6781379819944915E-6</v>
      </c>
      <c r="S164" s="156">
        <v>1</v>
      </c>
      <c r="T164" s="158">
        <f t="shared" ca="1" si="138"/>
        <v>1.6781379819944915E-6</v>
      </c>
      <c r="X164" s="158" t="s">
        <v>714</v>
      </c>
      <c r="Y164" s="61"/>
      <c r="Z164" s="112">
        <f t="shared" si="139"/>
        <v>26551</v>
      </c>
      <c r="AA164" s="112">
        <f t="shared" si="140"/>
        <v>-0.10651549171196914</v>
      </c>
      <c r="AB164" s="112">
        <f t="shared" si="141"/>
        <v>-0.10374445922994009</v>
      </c>
      <c r="AC164" s="112">
        <f t="shared" si="142"/>
        <v>-39800.010671299999</v>
      </c>
      <c r="AD164" s="112">
        <f t="shared" si="143"/>
        <v>-2.9358082869400948E-3</v>
      </c>
      <c r="AE164" s="112">
        <f t="shared" si="144"/>
        <v>8.6189702976661339E-6</v>
      </c>
      <c r="AF164" s="112">
        <f t="shared" si="145"/>
        <v>-39800.010671299999</v>
      </c>
      <c r="AG164" s="139"/>
      <c r="AH164" s="112">
        <f t="shared" si="146"/>
        <v>-5.706840768969137E-3</v>
      </c>
      <c r="AI164" s="112">
        <f t="shared" si="147"/>
        <v>1.0383382903506546</v>
      </c>
      <c r="AJ164" s="112">
        <f t="shared" si="148"/>
        <v>-0.81243778635818054</v>
      </c>
      <c r="AK164" s="112">
        <f t="shared" si="149"/>
        <v>-0.26726424282531491</v>
      </c>
      <c r="AL164" s="112">
        <f t="shared" si="150"/>
        <v>-1.4283211261349258</v>
      </c>
      <c r="AM164" s="112">
        <f t="shared" si="151"/>
        <v>-0.86678901449888468</v>
      </c>
      <c r="AN164" s="112">
        <f t="shared" si="156"/>
        <v>5.1203970903707017</v>
      </c>
      <c r="AO164" s="112">
        <f t="shared" si="156"/>
        <v>5.1203975356898743</v>
      </c>
      <c r="AP164" s="112">
        <f t="shared" si="156"/>
        <v>5.1204016924352409</v>
      </c>
      <c r="AQ164" s="112">
        <f t="shared" si="156"/>
        <v>5.120440490840263</v>
      </c>
      <c r="AR164" s="112">
        <f t="shared" si="156"/>
        <v>5.1208024612498431</v>
      </c>
      <c r="AS164" s="112">
        <f t="shared" si="156"/>
        <v>5.124165000691435</v>
      </c>
      <c r="AT164" s="112">
        <f t="shared" si="156"/>
        <v>5.1542495942484985</v>
      </c>
      <c r="AU164" s="112">
        <f t="shared" si="152"/>
        <v>5.3682335496488598</v>
      </c>
      <c r="AV164" s="112"/>
      <c r="AW164" s="112"/>
      <c r="AX164" s="112"/>
      <c r="AY164" s="112"/>
      <c r="AZ164" s="112"/>
      <c r="BA164" s="112"/>
      <c r="BB164" s="112"/>
      <c r="BC164" s="112"/>
      <c r="BD164" s="112"/>
      <c r="BE164" s="112"/>
      <c r="BF164" s="112"/>
      <c r="BG164" s="112"/>
      <c r="BH164" s="112"/>
      <c r="BI164" s="112"/>
      <c r="BJ164" s="112"/>
      <c r="BK164" s="112"/>
      <c r="BL164" s="112"/>
      <c r="BM164" s="112"/>
      <c r="BN164" s="112"/>
      <c r="BO164" s="112"/>
      <c r="BP164" s="112"/>
    </row>
    <row r="165" spans="1:68" s="158" customFormat="1" ht="12.95" customHeight="1" x14ac:dyDescent="0.2">
      <c r="A165" s="153" t="s">
        <v>716</v>
      </c>
      <c r="B165" s="156" t="s">
        <v>81</v>
      </c>
      <c r="C165" s="157">
        <v>54818.401290000002</v>
      </c>
      <c r="D165" s="157">
        <v>2.7999999999999998E-4</v>
      </c>
      <c r="E165" s="224">
        <f t="shared" si="134"/>
        <v>26550.83994689543</v>
      </c>
      <c r="F165" s="112">
        <f t="shared" si="135"/>
        <v>26551</v>
      </c>
      <c r="G165" s="200">
        <f t="shared" si="133"/>
        <v>-0.1093812999970396</v>
      </c>
      <c r="K165" s="158">
        <f t="shared" si="155"/>
        <v>-0.1093812999970396</v>
      </c>
      <c r="N165" s="158">
        <f t="shared" ca="1" si="154"/>
        <v>-0.11074672965041274</v>
      </c>
      <c r="O165" s="218"/>
      <c r="P165" s="221">
        <f t="shared" si="136"/>
        <v>39799.901290000002</v>
      </c>
      <c r="R165" s="158">
        <f t="shared" ca="1" si="137"/>
        <v>1.8643981383106789E-6</v>
      </c>
      <c r="S165" s="156">
        <v>1</v>
      </c>
      <c r="T165" s="158">
        <f t="shared" ca="1" si="138"/>
        <v>1.8643981383106789E-6</v>
      </c>
      <c r="X165" s="158" t="s">
        <v>714</v>
      </c>
      <c r="Y165" s="61"/>
      <c r="Z165" s="112">
        <f t="shared" si="139"/>
        <v>26551</v>
      </c>
      <c r="AA165" s="112">
        <f t="shared" si="140"/>
        <v>-0.10651549171196914</v>
      </c>
      <c r="AB165" s="112">
        <f t="shared" si="141"/>
        <v>-0.10367445922807046</v>
      </c>
      <c r="AC165" s="112">
        <f t="shared" si="142"/>
        <v>-39800.010671299999</v>
      </c>
      <c r="AD165" s="112">
        <f t="shared" si="143"/>
        <v>-2.8658082850704647E-3</v>
      </c>
      <c r="AE165" s="112">
        <f t="shared" si="144"/>
        <v>8.2128571267785176E-6</v>
      </c>
      <c r="AF165" s="112">
        <f t="shared" si="145"/>
        <v>-39800.010671299999</v>
      </c>
      <c r="AG165" s="139"/>
      <c r="AH165" s="112">
        <f t="shared" si="146"/>
        <v>-5.706840768969137E-3</v>
      </c>
      <c r="AI165" s="112">
        <f t="shared" si="147"/>
        <v>1.0383382903506546</v>
      </c>
      <c r="AJ165" s="112">
        <f t="shared" si="148"/>
        <v>-0.81243778635818054</v>
      </c>
      <c r="AK165" s="112">
        <f t="shared" si="149"/>
        <v>-0.26726424282531491</v>
      </c>
      <c r="AL165" s="112">
        <f t="shared" si="150"/>
        <v>-1.4283211261349258</v>
      </c>
      <c r="AM165" s="112">
        <f t="shared" si="151"/>
        <v>-0.86678901449888468</v>
      </c>
      <c r="AN165" s="112">
        <f t="shared" si="156"/>
        <v>5.1203970903707017</v>
      </c>
      <c r="AO165" s="112">
        <f t="shared" si="156"/>
        <v>5.1203975356898743</v>
      </c>
      <c r="AP165" s="112">
        <f t="shared" si="156"/>
        <v>5.1204016924352409</v>
      </c>
      <c r="AQ165" s="112">
        <f t="shared" si="156"/>
        <v>5.120440490840263</v>
      </c>
      <c r="AR165" s="112">
        <f t="shared" si="156"/>
        <v>5.1208024612498431</v>
      </c>
      <c r="AS165" s="112">
        <f t="shared" si="156"/>
        <v>5.124165000691435</v>
      </c>
      <c r="AT165" s="112">
        <f t="shared" si="156"/>
        <v>5.1542495942484985</v>
      </c>
      <c r="AU165" s="112">
        <f t="shared" si="152"/>
        <v>5.3682335496488598</v>
      </c>
      <c r="AV165" s="112"/>
      <c r="AW165" s="112"/>
      <c r="AX165" s="112"/>
      <c r="AY165" s="112"/>
      <c r="AZ165" s="112"/>
      <c r="BA165" s="112"/>
      <c r="BB165" s="112"/>
      <c r="BC165" s="112"/>
      <c r="BD165" s="112"/>
      <c r="BE165" s="112"/>
      <c r="BF165" s="112"/>
      <c r="BG165" s="112"/>
      <c r="BH165" s="112"/>
      <c r="BI165" s="112"/>
      <c r="BJ165" s="112"/>
      <c r="BK165" s="112"/>
      <c r="BL165" s="112"/>
      <c r="BM165" s="112"/>
      <c r="BN165" s="112"/>
      <c r="BO165" s="112"/>
      <c r="BP165" s="112"/>
    </row>
    <row r="166" spans="1:68" s="158" customFormat="1" ht="12.95" customHeight="1" x14ac:dyDescent="0.2">
      <c r="A166" s="153" t="s">
        <v>716</v>
      </c>
      <c r="B166" s="156" t="s">
        <v>81</v>
      </c>
      <c r="C166" s="157">
        <v>54818.401449999998</v>
      </c>
      <c r="D166" s="157">
        <v>3.8999999999999999E-4</v>
      </c>
      <c r="E166" s="224">
        <f t="shared" si="134"/>
        <v>26550.840181016763</v>
      </c>
      <c r="F166" s="112">
        <f t="shared" si="135"/>
        <v>26551</v>
      </c>
      <c r="G166" s="200">
        <f t="shared" si="133"/>
        <v>-0.10922130000108154</v>
      </c>
      <c r="K166" s="158">
        <f t="shared" si="155"/>
        <v>-0.10922130000108154</v>
      </c>
      <c r="N166" s="158">
        <f t="shared" ca="1" si="154"/>
        <v>-0.11074672965041274</v>
      </c>
      <c r="O166" s="218"/>
      <c r="P166" s="221">
        <f t="shared" si="136"/>
        <v>39799.901449999998</v>
      </c>
      <c r="R166" s="158">
        <f t="shared" ca="1" si="137"/>
        <v>2.3269356150586916E-6</v>
      </c>
      <c r="S166" s="156">
        <v>1</v>
      </c>
      <c r="T166" s="158">
        <f t="shared" ca="1" si="138"/>
        <v>2.3269356150586916E-6</v>
      </c>
      <c r="X166" s="158" t="s">
        <v>714</v>
      </c>
      <c r="Y166" s="61"/>
      <c r="Z166" s="112">
        <f t="shared" si="139"/>
        <v>26551</v>
      </c>
      <c r="AA166" s="112">
        <f t="shared" si="140"/>
        <v>-0.10651549171196914</v>
      </c>
      <c r="AB166" s="112">
        <f t="shared" si="141"/>
        <v>-0.1035144592321124</v>
      </c>
      <c r="AC166" s="112">
        <f t="shared" si="142"/>
        <v>-39800.010671299999</v>
      </c>
      <c r="AD166" s="112">
        <f t="shared" si="143"/>
        <v>-2.7058082891124047E-3</v>
      </c>
      <c r="AE166" s="112">
        <f t="shared" si="144"/>
        <v>7.3213984974293981E-6</v>
      </c>
      <c r="AF166" s="112">
        <f t="shared" si="145"/>
        <v>-39800.010671299999</v>
      </c>
      <c r="AG166" s="139"/>
      <c r="AH166" s="112">
        <f t="shared" si="146"/>
        <v>-5.706840768969137E-3</v>
      </c>
      <c r="AI166" s="112">
        <f t="shared" si="147"/>
        <v>1.0383382903506546</v>
      </c>
      <c r="AJ166" s="112">
        <f t="shared" si="148"/>
        <v>-0.81243778635818054</v>
      </c>
      <c r="AK166" s="112">
        <f t="shared" si="149"/>
        <v>-0.26726424282531491</v>
      </c>
      <c r="AL166" s="112">
        <f t="shared" si="150"/>
        <v>-1.4283211261349258</v>
      </c>
      <c r="AM166" s="112">
        <f t="shared" si="151"/>
        <v>-0.86678901449888468</v>
      </c>
      <c r="AN166" s="112">
        <f t="shared" si="156"/>
        <v>5.1203970903707017</v>
      </c>
      <c r="AO166" s="112">
        <f t="shared" si="156"/>
        <v>5.1203975356898743</v>
      </c>
      <c r="AP166" s="112">
        <f t="shared" si="156"/>
        <v>5.1204016924352409</v>
      </c>
      <c r="AQ166" s="112">
        <f t="shared" si="156"/>
        <v>5.120440490840263</v>
      </c>
      <c r="AR166" s="112">
        <f t="shared" si="156"/>
        <v>5.1208024612498431</v>
      </c>
      <c r="AS166" s="112">
        <f t="shared" si="156"/>
        <v>5.124165000691435</v>
      </c>
      <c r="AT166" s="112">
        <f t="shared" si="156"/>
        <v>5.1542495942484985</v>
      </c>
      <c r="AU166" s="112">
        <f t="shared" si="152"/>
        <v>5.3682335496488598</v>
      </c>
      <c r="AV166" s="112"/>
      <c r="AW166" s="112"/>
      <c r="AX166" s="112"/>
      <c r="AY166" s="112"/>
      <c r="AZ166" s="112"/>
      <c r="BA166" s="112"/>
      <c r="BB166" s="112"/>
      <c r="BC166" s="112"/>
      <c r="BD166" s="112"/>
      <c r="BE166" s="112"/>
      <c r="BF166" s="112"/>
      <c r="BG166" s="112"/>
      <c r="BH166" s="112"/>
      <c r="BI166" s="112"/>
      <c r="BJ166" s="112"/>
      <c r="BK166" s="112"/>
      <c r="BL166" s="112"/>
      <c r="BM166" s="112"/>
      <c r="BN166" s="112"/>
      <c r="BO166" s="112"/>
      <c r="BP166" s="112"/>
    </row>
    <row r="167" spans="1:68" s="158" customFormat="1" ht="12.95" customHeight="1" x14ac:dyDescent="0.2">
      <c r="A167" s="153" t="s">
        <v>716</v>
      </c>
      <c r="B167" s="156" t="s">
        <v>81</v>
      </c>
      <c r="C167" s="157">
        <v>54838.214350000002</v>
      </c>
      <c r="D167" s="157">
        <v>2.4000000000000001E-4</v>
      </c>
      <c r="E167" s="224">
        <f t="shared" si="134"/>
        <v>26579.831573106661</v>
      </c>
      <c r="F167" s="112">
        <f t="shared" si="135"/>
        <v>26580</v>
      </c>
      <c r="G167" s="200">
        <f t="shared" si="133"/>
        <v>-0.11510399999679066</v>
      </c>
      <c r="K167" s="158">
        <f t="shared" si="155"/>
        <v>-0.11510399999679066</v>
      </c>
      <c r="N167" s="158">
        <f t="shared" ca="1" si="154"/>
        <v>-0.11089024355295363</v>
      </c>
      <c r="O167" s="218"/>
      <c r="P167" s="221">
        <f t="shared" si="136"/>
        <v>39819.714350000002</v>
      </c>
      <c r="R167" s="158">
        <f t="shared" ca="1" si="137"/>
        <v>1.775574336797814E-5</v>
      </c>
      <c r="S167" s="156">
        <v>1</v>
      </c>
      <c r="T167" s="158">
        <f t="shared" ca="1" si="138"/>
        <v>1.775574336797814E-5</v>
      </c>
      <c r="X167" s="158" t="s">
        <v>714</v>
      </c>
      <c r="Y167" s="61"/>
      <c r="Z167" s="112">
        <f t="shared" si="139"/>
        <v>26580</v>
      </c>
      <c r="AA167" s="112">
        <f t="shared" si="140"/>
        <v>-0.10666104093278721</v>
      </c>
      <c r="AB167" s="112">
        <f t="shared" si="141"/>
        <v>-0.10947194426400346</v>
      </c>
      <c r="AC167" s="112">
        <f t="shared" si="142"/>
        <v>-39819.829453999999</v>
      </c>
      <c r="AD167" s="112">
        <f t="shared" si="143"/>
        <v>-8.4429590640034552E-3</v>
      </c>
      <c r="AE167" s="112">
        <f t="shared" si="144"/>
        <v>7.1283557756438097E-5</v>
      </c>
      <c r="AF167" s="112">
        <f t="shared" si="145"/>
        <v>-39819.829453999999</v>
      </c>
      <c r="AG167" s="139"/>
      <c r="AH167" s="112">
        <f t="shared" si="146"/>
        <v>-5.6320557327872054E-3</v>
      </c>
      <c r="AI167" s="112">
        <f t="shared" si="147"/>
        <v>1.0413027509737884</v>
      </c>
      <c r="AJ167" s="112">
        <f t="shared" si="148"/>
        <v>-0.80591548268256896</v>
      </c>
      <c r="AK167" s="112">
        <f t="shared" si="149"/>
        <v>-0.2668221931586599</v>
      </c>
      <c r="AL167" s="112">
        <f t="shared" si="150"/>
        <v>-1.4172201882319952</v>
      </c>
      <c r="AM167" s="112">
        <f t="shared" si="151"/>
        <v>-0.85711479363420806</v>
      </c>
      <c r="AN167" s="112">
        <f t="shared" si="156"/>
        <v>5.1306764178789441</v>
      </c>
      <c r="AO167" s="112">
        <f t="shared" si="156"/>
        <v>5.1306769228415501</v>
      </c>
      <c r="AP167" s="112">
        <f t="shared" si="156"/>
        <v>5.1306815270706636</v>
      </c>
      <c r="AQ167" s="112">
        <f t="shared" si="156"/>
        <v>5.1307235060504208</v>
      </c>
      <c r="AR167" s="112">
        <f t="shared" si="156"/>
        <v>5.1311060660181926</v>
      </c>
      <c r="AS167" s="112">
        <f t="shared" si="156"/>
        <v>5.1345773556996788</v>
      </c>
      <c r="AT167" s="112">
        <f t="shared" si="156"/>
        <v>5.1649326239123763</v>
      </c>
      <c r="AU167" s="112">
        <f t="shared" si="152"/>
        <v>5.3773985598853447</v>
      </c>
      <c r="AV167" s="112"/>
      <c r="AW167" s="112"/>
      <c r="AX167" s="112"/>
      <c r="AY167" s="112"/>
      <c r="AZ167" s="112"/>
      <c r="BA167" s="112"/>
      <c r="BB167" s="112"/>
      <c r="BC167" s="112"/>
      <c r="BD167" s="112"/>
      <c r="BE167" s="112"/>
      <c r="BF167" s="112"/>
      <c r="BG167" s="112"/>
      <c r="BH167" s="112"/>
      <c r="BI167" s="112"/>
      <c r="BJ167" s="112"/>
      <c r="BK167" s="112"/>
      <c r="BL167" s="112"/>
      <c r="BM167" s="112"/>
      <c r="BN167" s="112"/>
      <c r="BO167" s="112"/>
      <c r="BP167" s="112"/>
    </row>
    <row r="168" spans="1:68" s="158" customFormat="1" ht="12.95" customHeight="1" x14ac:dyDescent="0.2">
      <c r="A168" s="153" t="s">
        <v>716</v>
      </c>
      <c r="B168" s="156" t="s">
        <v>81</v>
      </c>
      <c r="C168" s="157">
        <v>54838.214829999997</v>
      </c>
      <c r="D168" s="157">
        <v>1.8000000000000001E-4</v>
      </c>
      <c r="E168" s="224">
        <f t="shared" si="134"/>
        <v>26579.832275470679</v>
      </c>
      <c r="F168" s="112">
        <f t="shared" si="135"/>
        <v>26580</v>
      </c>
      <c r="G168" s="200">
        <f t="shared" si="133"/>
        <v>-0.11462400000164052</v>
      </c>
      <c r="K168" s="158">
        <f t="shared" si="155"/>
        <v>-0.11462400000164052</v>
      </c>
      <c r="N168" s="158">
        <f t="shared" ca="1" si="154"/>
        <v>-0.11089024355295363</v>
      </c>
      <c r="O168" s="218"/>
      <c r="P168" s="221">
        <f t="shared" si="136"/>
        <v>39819.714829999997</v>
      </c>
      <c r="R168" s="158">
        <f t="shared" ca="1" si="137"/>
        <v>1.3940937218110996E-5</v>
      </c>
      <c r="S168" s="156">
        <v>1</v>
      </c>
      <c r="T168" s="158">
        <f t="shared" ca="1" si="138"/>
        <v>1.3940937218110996E-5</v>
      </c>
      <c r="X168" s="158" t="s">
        <v>714</v>
      </c>
      <c r="Y168" s="61"/>
      <c r="Z168" s="112">
        <f t="shared" si="139"/>
        <v>26580</v>
      </c>
      <c r="AA168" s="112">
        <f t="shared" si="140"/>
        <v>-0.10666104093278721</v>
      </c>
      <c r="AB168" s="112">
        <f t="shared" si="141"/>
        <v>-0.10899194426885332</v>
      </c>
      <c r="AC168" s="112">
        <f t="shared" si="142"/>
        <v>-39819.829453999999</v>
      </c>
      <c r="AD168" s="112">
        <f t="shared" si="143"/>
        <v>-7.9629590688533175E-3</v>
      </c>
      <c r="AE168" s="112">
        <f t="shared" si="144"/>
        <v>6.340871713223329E-5</v>
      </c>
      <c r="AF168" s="112">
        <f t="shared" si="145"/>
        <v>-39819.829453999999</v>
      </c>
      <c r="AG168" s="139"/>
      <c r="AH168" s="112">
        <f t="shared" si="146"/>
        <v>-5.6320557327872054E-3</v>
      </c>
      <c r="AI168" s="112">
        <f t="shared" si="147"/>
        <v>1.0413027509737884</v>
      </c>
      <c r="AJ168" s="112">
        <f t="shared" si="148"/>
        <v>-0.80591548268256896</v>
      </c>
      <c r="AK168" s="112">
        <f t="shared" si="149"/>
        <v>-0.2668221931586599</v>
      </c>
      <c r="AL168" s="112">
        <f t="shared" si="150"/>
        <v>-1.4172201882319952</v>
      </c>
      <c r="AM168" s="112">
        <f t="shared" si="151"/>
        <v>-0.85711479363420806</v>
      </c>
      <c r="AN168" s="112">
        <f t="shared" si="156"/>
        <v>5.1306764178789441</v>
      </c>
      <c r="AO168" s="112">
        <f t="shared" si="156"/>
        <v>5.1306769228415501</v>
      </c>
      <c r="AP168" s="112">
        <f t="shared" si="156"/>
        <v>5.1306815270706636</v>
      </c>
      <c r="AQ168" s="112">
        <f t="shared" si="156"/>
        <v>5.1307235060504208</v>
      </c>
      <c r="AR168" s="112">
        <f t="shared" si="156"/>
        <v>5.1311060660181926</v>
      </c>
      <c r="AS168" s="112">
        <f t="shared" si="156"/>
        <v>5.1345773556996788</v>
      </c>
      <c r="AT168" s="112">
        <f t="shared" si="156"/>
        <v>5.1649326239123763</v>
      </c>
      <c r="AU168" s="112">
        <f t="shared" si="152"/>
        <v>5.3773985598853447</v>
      </c>
      <c r="AV168" s="112"/>
      <c r="AW168" s="112"/>
      <c r="AX168" s="112"/>
      <c r="AY168" s="112"/>
      <c r="AZ168" s="112"/>
      <c r="BA168" s="112"/>
      <c r="BB168" s="112"/>
      <c r="BC168" s="112"/>
      <c r="BD168" s="112"/>
      <c r="BE168" s="112"/>
      <c r="BF168" s="112"/>
      <c r="BG168" s="112"/>
      <c r="BH168" s="112"/>
      <c r="BI168" s="112"/>
      <c r="BJ168" s="112"/>
      <c r="BK168" s="112"/>
      <c r="BL168" s="112"/>
      <c r="BM168" s="112"/>
      <c r="BN168" s="112"/>
      <c r="BO168" s="112"/>
      <c r="BP168" s="112"/>
    </row>
    <row r="169" spans="1:68" s="158" customFormat="1" ht="12.95" customHeight="1" x14ac:dyDescent="0.2">
      <c r="A169" s="153" t="s">
        <v>716</v>
      </c>
      <c r="B169" s="156" t="s">
        <v>81</v>
      </c>
      <c r="C169" s="157">
        <v>54838.21862</v>
      </c>
      <c r="D169" s="157">
        <v>2.1000000000000001E-4</v>
      </c>
      <c r="E169" s="224">
        <f t="shared" si="134"/>
        <v>26579.837821219968</v>
      </c>
      <c r="F169" s="112">
        <f t="shared" si="135"/>
        <v>26580</v>
      </c>
      <c r="G169" s="200">
        <f t="shared" si="133"/>
        <v>-0.11083399999915855</v>
      </c>
      <c r="K169" s="158">
        <f t="shared" si="155"/>
        <v>-0.11083399999915855</v>
      </c>
      <c r="N169" s="158">
        <f t="shared" ca="1" si="154"/>
        <v>-0.11089024355295363</v>
      </c>
      <c r="O169" s="218"/>
      <c r="P169" s="221">
        <f t="shared" si="136"/>
        <v>39819.71862</v>
      </c>
      <c r="R169" s="158">
        <f t="shared" ca="1" si="137"/>
        <v>3.16333734349969E-9</v>
      </c>
      <c r="S169" s="156">
        <v>1</v>
      </c>
      <c r="T169" s="158">
        <f t="shared" ca="1" si="138"/>
        <v>3.16333734349969E-9</v>
      </c>
      <c r="X169" s="158" t="s">
        <v>714</v>
      </c>
      <c r="Y169" s="61"/>
      <c r="Z169" s="112">
        <f t="shared" si="139"/>
        <v>26580</v>
      </c>
      <c r="AA169" s="112">
        <f t="shared" si="140"/>
        <v>-0.10666104093278721</v>
      </c>
      <c r="AB169" s="112">
        <f t="shared" si="141"/>
        <v>-0.10520194426637135</v>
      </c>
      <c r="AC169" s="112">
        <f t="shared" si="142"/>
        <v>-39819.829453999999</v>
      </c>
      <c r="AD169" s="112">
        <f t="shared" si="143"/>
        <v>-4.1729590663713428E-3</v>
      </c>
      <c r="AE169" s="112">
        <f t="shared" si="144"/>
        <v>1.7413587369610789E-5</v>
      </c>
      <c r="AF169" s="112">
        <f t="shared" si="145"/>
        <v>-39819.829453999999</v>
      </c>
      <c r="AG169" s="139"/>
      <c r="AH169" s="112">
        <f t="shared" si="146"/>
        <v>-5.6320557327872054E-3</v>
      </c>
      <c r="AI169" s="112">
        <f t="shared" si="147"/>
        <v>1.0413027509737884</v>
      </c>
      <c r="AJ169" s="112">
        <f t="shared" si="148"/>
        <v>-0.80591548268256896</v>
      </c>
      <c r="AK169" s="112">
        <f t="shared" si="149"/>
        <v>-0.2668221931586599</v>
      </c>
      <c r="AL169" s="112">
        <f t="shared" si="150"/>
        <v>-1.4172201882319952</v>
      </c>
      <c r="AM169" s="112">
        <f t="shared" si="151"/>
        <v>-0.85711479363420806</v>
      </c>
      <c r="AN169" s="112">
        <f t="shared" si="156"/>
        <v>5.1306764178789441</v>
      </c>
      <c r="AO169" s="112">
        <f t="shared" si="156"/>
        <v>5.1306769228415501</v>
      </c>
      <c r="AP169" s="112">
        <f t="shared" si="156"/>
        <v>5.1306815270706636</v>
      </c>
      <c r="AQ169" s="112">
        <f t="shared" si="156"/>
        <v>5.1307235060504208</v>
      </c>
      <c r="AR169" s="112">
        <f t="shared" si="156"/>
        <v>5.1311060660181926</v>
      </c>
      <c r="AS169" s="112">
        <f t="shared" si="156"/>
        <v>5.1345773556996788</v>
      </c>
      <c r="AT169" s="112">
        <f t="shared" si="156"/>
        <v>5.1649326239123763</v>
      </c>
      <c r="AU169" s="112">
        <f t="shared" si="152"/>
        <v>5.3773985598853447</v>
      </c>
      <c r="AV169" s="112"/>
      <c r="AW169" s="112"/>
      <c r="AX169" s="112"/>
      <c r="AY169" s="112"/>
      <c r="AZ169" s="112"/>
      <c r="BA169" s="112"/>
      <c r="BB169" s="112"/>
      <c r="BC169" s="112"/>
      <c r="BD169" s="112"/>
      <c r="BE169" s="112"/>
      <c r="BF169" s="112"/>
      <c r="BG169" s="112"/>
      <c r="BH169" s="112"/>
      <c r="BI169" s="112"/>
      <c r="BJ169" s="112"/>
      <c r="BK169" s="112"/>
      <c r="BL169" s="112"/>
      <c r="BM169" s="112"/>
      <c r="BN169" s="112"/>
      <c r="BO169" s="112"/>
      <c r="BP169" s="112"/>
    </row>
    <row r="170" spans="1:68" s="158" customFormat="1" ht="12.95" customHeight="1" x14ac:dyDescent="0.2">
      <c r="A170" s="153" t="s">
        <v>716</v>
      </c>
      <c r="B170" s="156" t="s">
        <v>75</v>
      </c>
      <c r="C170" s="157">
        <v>54841.290459999997</v>
      </c>
      <c r="D170" s="157">
        <v>2.7999999999999998E-4</v>
      </c>
      <c r="E170" s="224">
        <f t="shared" si="134"/>
        <v>26584.332716862569</v>
      </c>
      <c r="F170" s="112">
        <f t="shared" si="135"/>
        <v>26584.5</v>
      </c>
      <c r="G170" s="200">
        <f t="shared" si="133"/>
        <v>-0.11432235000393121</v>
      </c>
      <c r="K170" s="158">
        <f t="shared" si="155"/>
        <v>-0.11432235000393121</v>
      </c>
      <c r="N170" s="158">
        <f t="shared" ca="1" si="154"/>
        <v>-0.11091251295162374</v>
      </c>
      <c r="O170" s="218"/>
      <c r="P170" s="221">
        <f t="shared" si="136"/>
        <v>39822.790459999997</v>
      </c>
      <c r="R170" s="158">
        <f t="shared" ca="1" si="137"/>
        <v>1.1626988723288846E-5</v>
      </c>
      <c r="S170" s="156">
        <v>1</v>
      </c>
      <c r="T170" s="158">
        <f t="shared" ca="1" si="138"/>
        <v>1.1626988723288846E-5</v>
      </c>
      <c r="X170" s="158" t="s">
        <v>714</v>
      </c>
      <c r="Y170" s="61"/>
      <c r="Z170" s="112">
        <f t="shared" si="139"/>
        <v>26584.5</v>
      </c>
      <c r="AA170" s="112">
        <f t="shared" si="140"/>
        <v>-0.10668357495081511</v>
      </c>
      <c r="AB170" s="112">
        <f t="shared" si="141"/>
        <v>-0.10870197160886609</v>
      </c>
      <c r="AC170" s="112">
        <f t="shared" si="142"/>
        <v>-39822.90478235</v>
      </c>
      <c r="AD170" s="112">
        <f t="shared" si="143"/>
        <v>-7.6387750531160953E-3</v>
      </c>
      <c r="AE170" s="112">
        <f t="shared" si="144"/>
        <v>5.8350884312108805E-5</v>
      </c>
      <c r="AF170" s="112">
        <f t="shared" si="145"/>
        <v>-39822.90478235</v>
      </c>
      <c r="AG170" s="139"/>
      <c r="AH170" s="112">
        <f t="shared" si="146"/>
        <v>-5.6203783950651157E-3</v>
      </c>
      <c r="AI170" s="112">
        <f t="shared" si="147"/>
        <v>1.0417638220953178</v>
      </c>
      <c r="AJ170" s="112">
        <f t="shared" si="148"/>
        <v>-0.80489110811667741</v>
      </c>
      <c r="AK170" s="112">
        <f t="shared" si="149"/>
        <v>-0.26675041361540691</v>
      </c>
      <c r="AL170" s="112">
        <f t="shared" si="150"/>
        <v>-1.4154919473106489</v>
      </c>
      <c r="AM170" s="112">
        <f t="shared" si="151"/>
        <v>-0.85561695973130358</v>
      </c>
      <c r="AN170" s="112">
        <f t="shared" si="156"/>
        <v>5.1322741148920681</v>
      </c>
      <c r="AO170" s="112">
        <f t="shared" si="156"/>
        <v>5.1322746296439075</v>
      </c>
      <c r="AP170" s="112">
        <f t="shared" si="156"/>
        <v>5.1322793063275105</v>
      </c>
      <c r="AQ170" s="112">
        <f t="shared" si="156"/>
        <v>5.1323217932359988</v>
      </c>
      <c r="AR170" s="112">
        <f t="shared" si="156"/>
        <v>5.1327075948410048</v>
      </c>
      <c r="AS170" s="112">
        <f t="shared" si="156"/>
        <v>5.1361957431780061</v>
      </c>
      <c r="AT170" s="112">
        <f t="shared" si="156"/>
        <v>5.1665919381479135</v>
      </c>
      <c r="AU170" s="112">
        <f t="shared" si="152"/>
        <v>5.3788207166461781</v>
      </c>
      <c r="AV170" s="112"/>
      <c r="AW170" s="112"/>
      <c r="AX170" s="112"/>
      <c r="AY170" s="112"/>
      <c r="AZ170" s="112"/>
      <c r="BA170" s="112"/>
      <c r="BB170" s="112"/>
      <c r="BC170" s="112"/>
      <c r="BD170" s="112"/>
      <c r="BE170" s="112"/>
      <c r="BF170" s="112"/>
      <c r="BG170" s="112"/>
      <c r="BH170" s="112"/>
      <c r="BI170" s="112"/>
      <c r="BJ170" s="112"/>
      <c r="BK170" s="112"/>
      <c r="BL170" s="112"/>
      <c r="BM170" s="112"/>
      <c r="BN170" s="112"/>
      <c r="BO170" s="112"/>
      <c r="BP170" s="112"/>
    </row>
    <row r="171" spans="1:68" s="158" customFormat="1" ht="12.95" customHeight="1" x14ac:dyDescent="0.2">
      <c r="A171" s="153" t="s">
        <v>716</v>
      </c>
      <c r="B171" s="156" t="s">
        <v>75</v>
      </c>
      <c r="C171" s="157">
        <v>54841.290840000001</v>
      </c>
      <c r="D171" s="157">
        <v>4.6999999999999999E-4</v>
      </c>
      <c r="E171" s="224">
        <f t="shared" si="134"/>
        <v>26584.333272900763</v>
      </c>
      <c r="F171" s="112">
        <f t="shared" si="135"/>
        <v>26584.5</v>
      </c>
      <c r="G171" s="200">
        <f t="shared" si="133"/>
        <v>-0.1139423499989789</v>
      </c>
      <c r="K171" s="158">
        <f t="shared" si="155"/>
        <v>-0.1139423499989789</v>
      </c>
      <c r="N171" s="158">
        <f t="shared" ca="1" si="154"/>
        <v>-0.11091251295162374</v>
      </c>
      <c r="O171" s="218"/>
      <c r="P171" s="221">
        <f t="shared" si="136"/>
        <v>39822.790840000001</v>
      </c>
      <c r="R171" s="158">
        <f t="shared" ca="1" si="137"/>
        <v>9.1799125335258038E-6</v>
      </c>
      <c r="S171" s="156">
        <v>1</v>
      </c>
      <c r="T171" s="158">
        <f t="shared" ca="1" si="138"/>
        <v>9.1799125335258038E-6</v>
      </c>
      <c r="X171" s="158" t="s">
        <v>714</v>
      </c>
      <c r="Y171" s="61"/>
      <c r="Z171" s="112">
        <f t="shared" si="139"/>
        <v>26584.5</v>
      </c>
      <c r="AA171" s="112">
        <f t="shared" si="140"/>
        <v>-0.10668357495081511</v>
      </c>
      <c r="AB171" s="112">
        <f t="shared" si="141"/>
        <v>-0.10832197160391378</v>
      </c>
      <c r="AC171" s="112">
        <f t="shared" si="142"/>
        <v>-39822.90478235</v>
      </c>
      <c r="AD171" s="112">
        <f t="shared" si="143"/>
        <v>-7.2587750481637875E-3</v>
      </c>
      <c r="AE171" s="112">
        <f t="shared" si="144"/>
        <v>5.2689815199845192E-5</v>
      </c>
      <c r="AF171" s="112">
        <f t="shared" si="145"/>
        <v>-39822.90478235</v>
      </c>
      <c r="AG171" s="139"/>
      <c r="AH171" s="112">
        <f t="shared" si="146"/>
        <v>-5.6203783950651157E-3</v>
      </c>
      <c r="AI171" s="112">
        <f t="shared" si="147"/>
        <v>1.0417638220953178</v>
      </c>
      <c r="AJ171" s="112">
        <f t="shared" si="148"/>
        <v>-0.80489110811667741</v>
      </c>
      <c r="AK171" s="112">
        <f t="shared" si="149"/>
        <v>-0.26675041361540691</v>
      </c>
      <c r="AL171" s="112">
        <f t="shared" si="150"/>
        <v>-1.4154919473106489</v>
      </c>
      <c r="AM171" s="112">
        <f t="shared" si="151"/>
        <v>-0.85561695973130358</v>
      </c>
      <c r="AN171" s="112">
        <f t="shared" ref="AN171:AT180" si="157">$AU171+$AB$7*SIN(AO171)</f>
        <v>5.1322741148920681</v>
      </c>
      <c r="AO171" s="112">
        <f t="shared" si="157"/>
        <v>5.1322746296439075</v>
      </c>
      <c r="AP171" s="112">
        <f t="shared" si="157"/>
        <v>5.1322793063275105</v>
      </c>
      <c r="AQ171" s="112">
        <f t="shared" si="157"/>
        <v>5.1323217932359988</v>
      </c>
      <c r="AR171" s="112">
        <f t="shared" si="157"/>
        <v>5.1327075948410048</v>
      </c>
      <c r="AS171" s="112">
        <f t="shared" si="157"/>
        <v>5.1361957431780061</v>
      </c>
      <c r="AT171" s="112">
        <f t="shared" si="157"/>
        <v>5.1665919381479135</v>
      </c>
      <c r="AU171" s="112">
        <f t="shared" si="152"/>
        <v>5.3788207166461781</v>
      </c>
      <c r="AV171" s="112"/>
      <c r="AW171" s="112"/>
      <c r="AX171" s="112"/>
      <c r="AY171" s="112"/>
      <c r="AZ171" s="112"/>
      <c r="BA171" s="112"/>
      <c r="BB171" s="112"/>
      <c r="BC171" s="112"/>
      <c r="BD171" s="112"/>
      <c r="BE171" s="112"/>
      <c r="BF171" s="112"/>
      <c r="BG171" s="112"/>
      <c r="BH171" s="112"/>
      <c r="BI171" s="112"/>
      <c r="BJ171" s="112"/>
      <c r="BK171" s="112"/>
      <c r="BL171" s="112"/>
      <c r="BM171" s="112"/>
      <c r="BN171" s="112"/>
      <c r="BO171" s="112"/>
      <c r="BP171" s="112"/>
    </row>
    <row r="172" spans="1:68" s="158" customFormat="1" ht="12.95" customHeight="1" x14ac:dyDescent="0.2">
      <c r="A172" s="153" t="s">
        <v>716</v>
      </c>
      <c r="B172" s="156" t="s">
        <v>75</v>
      </c>
      <c r="C172" s="157">
        <v>54841.29135</v>
      </c>
      <c r="D172" s="157">
        <v>4.0999999999999999E-4</v>
      </c>
      <c r="E172" s="224">
        <f t="shared" si="134"/>
        <v>26584.334019162539</v>
      </c>
      <c r="F172" s="112">
        <f t="shared" si="135"/>
        <v>26584.5</v>
      </c>
      <c r="G172" s="200">
        <f t="shared" si="133"/>
        <v>-0.11343235000094865</v>
      </c>
      <c r="K172" s="158">
        <f t="shared" si="155"/>
        <v>-0.11343235000094865</v>
      </c>
      <c r="N172" s="158">
        <f t="shared" ca="1" si="154"/>
        <v>-0.11091251295162374</v>
      </c>
      <c r="O172" s="218"/>
      <c r="P172" s="221">
        <f t="shared" si="136"/>
        <v>39822.79135</v>
      </c>
      <c r="R172" s="158">
        <f t="shared" ca="1" si="137"/>
        <v>6.3495787551504299E-6</v>
      </c>
      <c r="S172" s="156">
        <v>1</v>
      </c>
      <c r="T172" s="158">
        <f t="shared" ca="1" si="138"/>
        <v>6.3495787551504299E-6</v>
      </c>
      <c r="X172" s="158" t="s">
        <v>714</v>
      </c>
      <c r="Y172" s="61"/>
      <c r="Z172" s="112">
        <f t="shared" si="139"/>
        <v>26584.5</v>
      </c>
      <c r="AA172" s="112">
        <f t="shared" si="140"/>
        <v>-0.10668357495081511</v>
      </c>
      <c r="AB172" s="112">
        <f t="shared" si="141"/>
        <v>-0.10781197160588353</v>
      </c>
      <c r="AC172" s="112">
        <f t="shared" si="142"/>
        <v>-39822.90478235</v>
      </c>
      <c r="AD172" s="112">
        <f t="shared" si="143"/>
        <v>-6.7487750501335347E-3</v>
      </c>
      <c r="AE172" s="112">
        <f t="shared" si="144"/>
        <v>4.5545964677304894E-5</v>
      </c>
      <c r="AF172" s="112">
        <f t="shared" si="145"/>
        <v>-39822.90478235</v>
      </c>
      <c r="AG172" s="139"/>
      <c r="AH172" s="112">
        <f t="shared" si="146"/>
        <v>-5.6203783950651157E-3</v>
      </c>
      <c r="AI172" s="112">
        <f t="shared" si="147"/>
        <v>1.0417638220953178</v>
      </c>
      <c r="AJ172" s="112">
        <f t="shared" si="148"/>
        <v>-0.80489110811667741</v>
      </c>
      <c r="AK172" s="112">
        <f t="shared" si="149"/>
        <v>-0.26675041361540691</v>
      </c>
      <c r="AL172" s="112">
        <f t="shared" si="150"/>
        <v>-1.4154919473106489</v>
      </c>
      <c r="AM172" s="112">
        <f t="shared" si="151"/>
        <v>-0.85561695973130358</v>
      </c>
      <c r="AN172" s="112">
        <f t="shared" si="157"/>
        <v>5.1322741148920681</v>
      </c>
      <c r="AO172" s="112">
        <f t="shared" si="157"/>
        <v>5.1322746296439075</v>
      </c>
      <c r="AP172" s="112">
        <f t="shared" si="157"/>
        <v>5.1322793063275105</v>
      </c>
      <c r="AQ172" s="112">
        <f t="shared" si="157"/>
        <v>5.1323217932359988</v>
      </c>
      <c r="AR172" s="112">
        <f t="shared" si="157"/>
        <v>5.1327075948410048</v>
      </c>
      <c r="AS172" s="112">
        <f t="shared" si="157"/>
        <v>5.1361957431780061</v>
      </c>
      <c r="AT172" s="112">
        <f t="shared" si="157"/>
        <v>5.1665919381479135</v>
      </c>
      <c r="AU172" s="112">
        <f t="shared" si="152"/>
        <v>5.3788207166461781</v>
      </c>
      <c r="AV172" s="112"/>
      <c r="AW172" s="112"/>
      <c r="AX172" s="112"/>
      <c r="AY172" s="112"/>
      <c r="AZ172" s="112"/>
      <c r="BA172" s="112"/>
      <c r="BB172" s="112"/>
      <c r="BC172" s="112"/>
      <c r="BD172" s="112"/>
      <c r="BE172" s="112"/>
      <c r="BF172" s="112"/>
      <c r="BG172" s="112"/>
      <c r="BH172" s="112"/>
      <c r="BI172" s="112"/>
      <c r="BJ172" s="112"/>
      <c r="BK172" s="112"/>
      <c r="BL172" s="112"/>
      <c r="BM172" s="112"/>
      <c r="BN172" s="112"/>
      <c r="BO172" s="112"/>
      <c r="BP172" s="112"/>
    </row>
    <row r="173" spans="1:68" s="158" customFormat="1" ht="12.95" customHeight="1" x14ac:dyDescent="0.2">
      <c r="A173" s="11" t="s">
        <v>92</v>
      </c>
      <c r="B173" s="25" t="s">
        <v>81</v>
      </c>
      <c r="C173" s="11">
        <v>54849.834199999998</v>
      </c>
      <c r="D173" s="11">
        <v>4.0000000000000002E-4</v>
      </c>
      <c r="E173" s="224">
        <f t="shared" si="134"/>
        <v>26596.834416071371</v>
      </c>
      <c r="F173" s="112">
        <f t="shared" si="135"/>
        <v>26597</v>
      </c>
      <c r="G173" s="200">
        <f t="shared" si="133"/>
        <v>-0.11316110000188928</v>
      </c>
      <c r="K173" s="158">
        <f t="shared" si="155"/>
        <v>-0.11316110000188928</v>
      </c>
      <c r="N173" s="158">
        <f t="shared" ca="1" si="154"/>
        <v>-0.11097437239237415</v>
      </c>
      <c r="O173" s="218"/>
      <c r="P173" s="221">
        <f t="shared" si="136"/>
        <v>39831.334199999998</v>
      </c>
      <c r="R173" s="158">
        <f t="shared" ca="1" si="137"/>
        <v>4.7817776382157648E-6</v>
      </c>
      <c r="S173" s="156">
        <v>1</v>
      </c>
      <c r="T173" s="158">
        <f t="shared" ca="1" si="138"/>
        <v>4.7817776382157648E-6</v>
      </c>
      <c r="Y173" s="61"/>
      <c r="Z173" s="112">
        <f t="shared" si="139"/>
        <v>26597</v>
      </c>
      <c r="AA173" s="112">
        <f t="shared" si="140"/>
        <v>-0.10674609739773286</v>
      </c>
      <c r="AB173" s="112">
        <f t="shared" si="141"/>
        <v>-0.10757326109115642</v>
      </c>
      <c r="AC173" s="112">
        <f t="shared" si="142"/>
        <v>-39831.447361099999</v>
      </c>
      <c r="AD173" s="112">
        <f t="shared" si="143"/>
        <v>-6.4150026041564223E-3</v>
      </c>
      <c r="AE173" s="112">
        <f t="shared" si="144"/>
        <v>4.1152258411333681E-5</v>
      </c>
      <c r="AF173" s="112">
        <f t="shared" si="145"/>
        <v>-39831.447361099999</v>
      </c>
      <c r="AG173" s="139"/>
      <c r="AH173" s="112">
        <f t="shared" si="146"/>
        <v>-5.5878389107328567E-3</v>
      </c>
      <c r="AI173" s="112">
        <f t="shared" si="147"/>
        <v>1.0430460589021737</v>
      </c>
      <c r="AJ173" s="112">
        <f t="shared" si="148"/>
        <v>-0.80202821794535029</v>
      </c>
      <c r="AK173" s="112">
        <f t="shared" si="149"/>
        <v>-0.26654650028276605</v>
      </c>
      <c r="AL173" s="112">
        <f t="shared" si="150"/>
        <v>-1.4106832401810765</v>
      </c>
      <c r="AM173" s="112">
        <f t="shared" si="151"/>
        <v>-0.85146096781260305</v>
      </c>
      <c r="AN173" s="112">
        <f t="shared" si="157"/>
        <v>5.136715875801821</v>
      </c>
      <c r="AO173" s="112">
        <f t="shared" si="157"/>
        <v>5.1367164185256309</v>
      </c>
      <c r="AP173" s="112">
        <f t="shared" si="157"/>
        <v>5.1367213008148367</v>
      </c>
      <c r="AQ173" s="112">
        <f t="shared" si="157"/>
        <v>5.1367652190290949</v>
      </c>
      <c r="AR173" s="112">
        <f t="shared" si="157"/>
        <v>5.1371600898274403</v>
      </c>
      <c r="AS173" s="112">
        <f t="shared" si="157"/>
        <v>5.1406950364677853</v>
      </c>
      <c r="AT173" s="112">
        <f t="shared" si="157"/>
        <v>5.1712033950428928</v>
      </c>
      <c r="AU173" s="112">
        <f t="shared" si="152"/>
        <v>5.3827711520929391</v>
      </c>
      <c r="AV173" s="112"/>
      <c r="AW173" s="112"/>
      <c r="AX173" s="112"/>
      <c r="AY173" s="112"/>
      <c r="AZ173" s="112"/>
      <c r="BA173" s="112"/>
      <c r="BB173" s="112"/>
      <c r="BC173" s="112"/>
      <c r="BD173" s="112"/>
      <c r="BE173" s="112"/>
      <c r="BF173" s="112"/>
      <c r="BG173" s="112"/>
      <c r="BH173" s="112"/>
      <c r="BI173" s="112"/>
      <c r="BJ173" s="112"/>
      <c r="BK173" s="112"/>
      <c r="BL173" s="112"/>
      <c r="BM173" s="112"/>
      <c r="BN173" s="112"/>
      <c r="BO173" s="112"/>
      <c r="BP173" s="112"/>
    </row>
    <row r="174" spans="1:68" s="158" customFormat="1" ht="12.95" customHeight="1" x14ac:dyDescent="0.2">
      <c r="A174" s="140" t="s">
        <v>609</v>
      </c>
      <c r="B174" s="141" t="s">
        <v>81</v>
      </c>
      <c r="C174" s="142">
        <v>54851.205199999997</v>
      </c>
      <c r="D174" s="142" t="s">
        <v>125</v>
      </c>
      <c r="E174" s="224">
        <f t="shared" si="134"/>
        <v>26598.84054331954</v>
      </c>
      <c r="F174" s="112">
        <f t="shared" si="135"/>
        <v>26599</v>
      </c>
      <c r="G174" s="200">
        <f t="shared" si="133"/>
        <v>-0.10897370000020601</v>
      </c>
      <c r="K174" s="158">
        <f t="shared" si="155"/>
        <v>-0.10897370000020601</v>
      </c>
      <c r="N174" s="158">
        <f t="shared" ca="1" si="154"/>
        <v>-0.1109842699028942</v>
      </c>
      <c r="O174" s="218"/>
      <c r="P174" s="221">
        <f t="shared" si="136"/>
        <v>39832.705199999997</v>
      </c>
      <c r="R174" s="158">
        <f t="shared" ca="1" si="137"/>
        <v>4.042391333595605E-6</v>
      </c>
      <c r="S174" s="156">
        <v>1</v>
      </c>
      <c r="T174" s="158">
        <f t="shared" ca="1" si="138"/>
        <v>4.042391333595605E-6</v>
      </c>
      <c r="Y174" s="61"/>
      <c r="Z174" s="112">
        <f t="shared" si="139"/>
        <v>26599</v>
      </c>
      <c r="AA174" s="112">
        <f t="shared" si="140"/>
        <v>-0.10675609116465223</v>
      </c>
      <c r="AB174" s="112">
        <f t="shared" si="141"/>
        <v>-0.10339108137855377</v>
      </c>
      <c r="AC174" s="112">
        <f t="shared" si="142"/>
        <v>-39832.814173699997</v>
      </c>
      <c r="AD174" s="112">
        <f t="shared" si="143"/>
        <v>-2.2176088355537749E-3</v>
      </c>
      <c r="AE174" s="112">
        <f t="shared" si="144"/>
        <v>4.9177889475261697E-6</v>
      </c>
      <c r="AF174" s="112">
        <f t="shared" si="145"/>
        <v>-39832.814173699997</v>
      </c>
      <c r="AG174" s="139"/>
      <c r="AH174" s="112">
        <f t="shared" si="146"/>
        <v>-5.5826186216522446E-3</v>
      </c>
      <c r="AI174" s="112">
        <f t="shared" si="147"/>
        <v>1.0432514179723735</v>
      </c>
      <c r="AJ174" s="112">
        <f t="shared" si="148"/>
        <v>-0.80156777590572648</v>
      </c>
      <c r="AK174" s="112">
        <f t="shared" si="149"/>
        <v>-0.2665132545360156</v>
      </c>
      <c r="AL174" s="112">
        <f t="shared" si="150"/>
        <v>-1.4099127484747191</v>
      </c>
      <c r="AM174" s="112">
        <f t="shared" si="151"/>
        <v>-0.85079664207464212</v>
      </c>
      <c r="AN174" s="112">
        <f t="shared" si="157"/>
        <v>5.1374270647877731</v>
      </c>
      <c r="AO174" s="112">
        <f t="shared" si="157"/>
        <v>5.1374276120950109</v>
      </c>
      <c r="AP174" s="112">
        <f t="shared" si="157"/>
        <v>5.1374325278788291</v>
      </c>
      <c r="AQ174" s="112">
        <f t="shared" si="157"/>
        <v>5.1374766778903922</v>
      </c>
      <c r="AR174" s="112">
        <f t="shared" si="157"/>
        <v>5.1378730085123587</v>
      </c>
      <c r="AS174" s="112">
        <f t="shared" si="157"/>
        <v>5.1414154381469803</v>
      </c>
      <c r="AT174" s="112">
        <f t="shared" si="157"/>
        <v>5.1719415348135005</v>
      </c>
      <c r="AU174" s="112">
        <f t="shared" si="152"/>
        <v>5.3834032217644214</v>
      </c>
      <c r="AV174" s="112"/>
      <c r="AW174" s="112"/>
      <c r="AX174" s="112"/>
      <c r="AY174" s="112"/>
      <c r="AZ174" s="112"/>
      <c r="BA174" s="112"/>
      <c r="BB174" s="112"/>
      <c r="BC174" s="112"/>
      <c r="BD174" s="112"/>
      <c r="BE174" s="112"/>
      <c r="BF174" s="112"/>
      <c r="BG174" s="112"/>
      <c r="BH174" s="112"/>
      <c r="BI174" s="112"/>
      <c r="BJ174" s="112"/>
      <c r="BK174" s="112"/>
      <c r="BL174" s="112"/>
      <c r="BM174" s="112"/>
      <c r="BN174" s="112"/>
      <c r="BO174" s="112"/>
      <c r="BP174" s="112"/>
    </row>
    <row r="175" spans="1:68" s="158" customFormat="1" ht="12.95" customHeight="1" x14ac:dyDescent="0.2">
      <c r="A175" s="11" t="s">
        <v>95</v>
      </c>
      <c r="B175" s="25" t="s">
        <v>75</v>
      </c>
      <c r="C175" s="11">
        <v>55205.889900000002</v>
      </c>
      <c r="D175" s="11">
        <v>8.9999999999999998E-4</v>
      </c>
      <c r="E175" s="224">
        <f t="shared" si="134"/>
        <v>27117.83590522944</v>
      </c>
      <c r="F175" s="112">
        <f t="shared" si="135"/>
        <v>27118</v>
      </c>
      <c r="G175" s="200">
        <f t="shared" si="133"/>
        <v>-0.11214340000151424</v>
      </c>
      <c r="K175" s="158">
        <f t="shared" si="155"/>
        <v>-0.11214340000151424</v>
      </c>
      <c r="N175" s="158">
        <f t="shared" ca="1" si="154"/>
        <v>-0.11355267388285012</v>
      </c>
      <c r="O175" s="218"/>
      <c r="P175" s="221">
        <f t="shared" si="136"/>
        <v>40187.389900000002</v>
      </c>
      <c r="R175" s="158">
        <f t="shared" ca="1" si="137"/>
        <v>1.9860528726155012E-6</v>
      </c>
      <c r="S175" s="156">
        <v>1</v>
      </c>
      <c r="T175" s="158">
        <f t="shared" ca="1" si="138"/>
        <v>1.9860528726155012E-6</v>
      </c>
      <c r="Y175" s="61"/>
      <c r="Z175" s="112">
        <f t="shared" si="139"/>
        <v>27118</v>
      </c>
      <c r="AA175" s="112">
        <f t="shared" si="140"/>
        <v>-0.10926083011534157</v>
      </c>
      <c r="AB175" s="112">
        <f t="shared" si="141"/>
        <v>-0.10804275701817266</v>
      </c>
      <c r="AC175" s="112">
        <f t="shared" si="142"/>
        <v>-40187.502043400003</v>
      </c>
      <c r="AD175" s="112">
        <f t="shared" si="143"/>
        <v>-2.8825698861726645E-3</v>
      </c>
      <c r="AE175" s="112">
        <f t="shared" si="144"/>
        <v>8.3092091486694878E-6</v>
      </c>
      <c r="AF175" s="112">
        <f t="shared" si="145"/>
        <v>-40187.502043400003</v>
      </c>
      <c r="AG175" s="139"/>
      <c r="AH175" s="112">
        <f t="shared" si="146"/>
        <v>-4.1006429833415799E-3</v>
      </c>
      <c r="AI175" s="112">
        <f t="shared" si="147"/>
        <v>1.0980047174579808</v>
      </c>
      <c r="AJ175" s="112">
        <f t="shared" si="148"/>
        <v>-0.65888219003195958</v>
      </c>
      <c r="AK175" s="112">
        <f t="shared" si="149"/>
        <v>-0.25158512546647382</v>
      </c>
      <c r="AL175" s="112">
        <f t="shared" si="150"/>
        <v>-1.1993318290012116</v>
      </c>
      <c r="AM175" s="112">
        <f t="shared" si="151"/>
        <v>-0.68364646845919863</v>
      </c>
      <c r="AN175" s="112">
        <f t="shared" si="157"/>
        <v>5.326806214575142</v>
      </c>
      <c r="AO175" s="112">
        <f t="shared" si="157"/>
        <v>5.3268093551400302</v>
      </c>
      <c r="AP175" s="112">
        <f t="shared" si="157"/>
        <v>5.326829531823603</v>
      </c>
      <c r="AQ175" s="112">
        <f t="shared" si="157"/>
        <v>5.3269591439684945</v>
      </c>
      <c r="AR175" s="112">
        <f t="shared" si="157"/>
        <v>5.3277911871134851</v>
      </c>
      <c r="AS175" s="112">
        <f t="shared" si="157"/>
        <v>5.3331093542727253</v>
      </c>
      <c r="AT175" s="112">
        <f t="shared" si="157"/>
        <v>5.3662145969914352</v>
      </c>
      <c r="AU175" s="112">
        <f t="shared" si="152"/>
        <v>5.5474253015139308</v>
      </c>
      <c r="AV175" s="112"/>
      <c r="AW175" s="112"/>
      <c r="AX175" s="112"/>
      <c r="AY175" s="112"/>
      <c r="AZ175" s="112"/>
      <c r="BA175" s="112"/>
      <c r="BB175" s="112"/>
      <c r="BC175" s="112"/>
      <c r="BD175" s="112"/>
      <c r="BE175" s="112"/>
      <c r="BF175" s="112"/>
      <c r="BG175" s="112"/>
      <c r="BH175" s="112"/>
      <c r="BI175" s="112"/>
      <c r="BJ175" s="112"/>
      <c r="BK175" s="112"/>
      <c r="BL175" s="112"/>
      <c r="BM175" s="112"/>
      <c r="BN175" s="112"/>
      <c r="BO175" s="112"/>
      <c r="BP175" s="112"/>
    </row>
    <row r="176" spans="1:68" s="158" customFormat="1" ht="12.95" customHeight="1" x14ac:dyDescent="0.2">
      <c r="A176" s="47" t="s">
        <v>105</v>
      </c>
      <c r="B176" s="25" t="s">
        <v>81</v>
      </c>
      <c r="C176" s="11">
        <v>55210.674299999999</v>
      </c>
      <c r="D176" s="11">
        <v>4.0000000000000002E-4</v>
      </c>
      <c r="E176" s="224">
        <f t="shared" si="134"/>
        <v>27124.836718654773</v>
      </c>
      <c r="F176" s="112">
        <f t="shared" si="135"/>
        <v>27125</v>
      </c>
      <c r="G176" s="200">
        <f t="shared" si="133"/>
        <v>-0.11158749999594875</v>
      </c>
      <c r="K176" s="158">
        <f t="shared" si="155"/>
        <v>-0.11158749999594875</v>
      </c>
      <c r="N176" s="158">
        <f t="shared" ca="1" si="154"/>
        <v>-0.11358731516967033</v>
      </c>
      <c r="O176" s="218"/>
      <c r="P176" s="221">
        <f t="shared" si="136"/>
        <v>40192.174299999999</v>
      </c>
      <c r="R176" s="158">
        <f t="shared" ca="1" si="137"/>
        <v>3.9992607290470765E-6</v>
      </c>
      <c r="S176" s="156">
        <v>1</v>
      </c>
      <c r="T176" s="158">
        <f t="shared" ca="1" si="138"/>
        <v>3.9992607290470765E-6</v>
      </c>
      <c r="Y176" s="61"/>
      <c r="Z176" s="112">
        <f t="shared" si="139"/>
        <v>27125</v>
      </c>
      <c r="AA176" s="112">
        <f t="shared" si="140"/>
        <v>-0.1092934592224821</v>
      </c>
      <c r="AB176" s="112">
        <f t="shared" si="141"/>
        <v>-0.10750852514846665</v>
      </c>
      <c r="AC176" s="112">
        <f t="shared" si="142"/>
        <v>-40192.285887499995</v>
      </c>
      <c r="AD176" s="112">
        <f t="shared" si="143"/>
        <v>-2.294040773466649E-3</v>
      </c>
      <c r="AE176" s="112">
        <f t="shared" si="144"/>
        <v>5.2626230703274615E-6</v>
      </c>
      <c r="AF176" s="112">
        <f t="shared" si="145"/>
        <v>-40192.285887499995</v>
      </c>
      <c r="AG176" s="139"/>
      <c r="AH176" s="112">
        <f t="shared" si="146"/>
        <v>-4.0789748474820966E-3</v>
      </c>
      <c r="AI176" s="112">
        <f t="shared" si="147"/>
        <v>1.0987564828542837</v>
      </c>
      <c r="AJ176" s="112">
        <f t="shared" si="148"/>
        <v>-0.65663013699584538</v>
      </c>
      <c r="AK176" s="112">
        <f t="shared" si="149"/>
        <v>-0.25129098092500568</v>
      </c>
      <c r="AL176" s="112">
        <f t="shared" si="150"/>
        <v>-1.1963419679729042</v>
      </c>
      <c r="AM176" s="112">
        <f t="shared" si="151"/>
        <v>-0.68145508651112929</v>
      </c>
      <c r="AN176" s="112">
        <f t="shared" si="157"/>
        <v>5.3294271808165634</v>
      </c>
      <c r="AO176" s="112">
        <f t="shared" si="157"/>
        <v>5.3294303802942249</v>
      </c>
      <c r="AP176" s="112">
        <f t="shared" si="157"/>
        <v>5.3294508594522041</v>
      </c>
      <c r="AQ176" s="112">
        <f t="shared" si="157"/>
        <v>5.329581928073118</v>
      </c>
      <c r="AR176" s="112">
        <f t="shared" si="157"/>
        <v>5.330420207652069</v>
      </c>
      <c r="AS176" s="112">
        <f t="shared" si="157"/>
        <v>5.3357584403026008</v>
      </c>
      <c r="AT176" s="112">
        <f t="shared" si="157"/>
        <v>5.3688700792010122</v>
      </c>
      <c r="AU176" s="112">
        <f t="shared" si="152"/>
        <v>5.5496375453641171</v>
      </c>
      <c r="AV176" s="112"/>
      <c r="AW176" s="112"/>
      <c r="AX176" s="112"/>
      <c r="AY176" s="112"/>
      <c r="AZ176" s="112"/>
      <c r="BA176" s="112"/>
      <c r="BB176" s="112"/>
      <c r="BC176" s="112"/>
      <c r="BD176" s="112"/>
      <c r="BE176" s="112"/>
      <c r="BF176" s="112"/>
      <c r="BG176" s="112"/>
      <c r="BH176" s="112"/>
      <c r="BI176" s="112"/>
      <c r="BJ176" s="112"/>
      <c r="BK176" s="112"/>
      <c r="BL176" s="112"/>
      <c r="BM176" s="112"/>
      <c r="BN176" s="112"/>
      <c r="BO176" s="112"/>
      <c r="BP176" s="112"/>
    </row>
    <row r="177" spans="1:68" s="158" customFormat="1" ht="12.95" customHeight="1" x14ac:dyDescent="0.2">
      <c r="A177" s="159" t="s">
        <v>105</v>
      </c>
      <c r="B177" s="160" t="s">
        <v>81</v>
      </c>
      <c r="C177" s="161">
        <v>55251.679499999998</v>
      </c>
      <c r="D177" s="161">
        <v>2.9999999999999997E-4</v>
      </c>
      <c r="E177" s="224">
        <f t="shared" si="134"/>
        <v>27184.837921453167</v>
      </c>
      <c r="F177" s="112">
        <f t="shared" si="135"/>
        <v>27185</v>
      </c>
      <c r="G177" s="200">
        <f t="shared" ref="G177:G208" si="158">+C177-(C$7+F177*C$8)</f>
        <v>-0.1107655000014347</v>
      </c>
      <c r="K177" s="158">
        <f t="shared" si="155"/>
        <v>-0.1107655000014347</v>
      </c>
      <c r="N177" s="158">
        <f t="shared" ca="1" si="154"/>
        <v>-0.11388424048527215</v>
      </c>
      <c r="O177" s="218"/>
      <c r="P177" s="221">
        <f t="shared" si="136"/>
        <v>40233.179499999998</v>
      </c>
      <c r="R177" s="158">
        <f t="shared" ca="1" si="137"/>
        <v>9.7265422055266585E-6</v>
      </c>
      <c r="S177" s="156">
        <v>1</v>
      </c>
      <c r="T177" s="158">
        <f t="shared" ca="1" si="138"/>
        <v>9.7265422055266585E-6</v>
      </c>
      <c r="Y177" s="61"/>
      <c r="Z177" s="112">
        <f t="shared" si="139"/>
        <v>27185</v>
      </c>
      <c r="AA177" s="112">
        <f t="shared" si="140"/>
        <v>-0.10957196246720273</v>
      </c>
      <c r="AB177" s="112">
        <f t="shared" si="141"/>
        <v>-0.10687400170923197</v>
      </c>
      <c r="AC177" s="112">
        <f t="shared" si="142"/>
        <v>-40233.2902655</v>
      </c>
      <c r="AD177" s="112">
        <f t="shared" si="143"/>
        <v>-1.1935375342319726E-3</v>
      </c>
      <c r="AE177" s="112">
        <f t="shared" si="144"/>
        <v>1.4245318456205373E-6</v>
      </c>
      <c r="AF177" s="112">
        <f t="shared" si="145"/>
        <v>-40233.2902655</v>
      </c>
      <c r="AG177" s="139"/>
      <c r="AH177" s="112">
        <f t="shared" si="146"/>
        <v>-3.8914982922027249E-3</v>
      </c>
      <c r="AI177" s="112">
        <f t="shared" si="147"/>
        <v>1.1052051377042287</v>
      </c>
      <c r="AJ177" s="112">
        <f t="shared" si="148"/>
        <v>-0.63695838702086538</v>
      </c>
      <c r="AK177" s="112">
        <f t="shared" si="149"/>
        <v>-0.24866016770008478</v>
      </c>
      <c r="AL177" s="112">
        <f t="shared" si="150"/>
        <v>-1.1705462586289228</v>
      </c>
      <c r="AM177" s="112">
        <f t="shared" si="151"/>
        <v>-0.6627312440910702</v>
      </c>
      <c r="AN177" s="112">
        <f t="shared" si="157"/>
        <v>5.3519662379327553</v>
      </c>
      <c r="AO177" s="112">
        <f t="shared" si="157"/>
        <v>5.3519699726962413</v>
      </c>
      <c r="AP177" s="112">
        <f t="shared" si="157"/>
        <v>5.3519931477423315</v>
      </c>
      <c r="AQ177" s="112">
        <f t="shared" si="157"/>
        <v>5.3521369379716708</v>
      </c>
      <c r="AR177" s="112">
        <f t="shared" si="157"/>
        <v>5.3530284683919334</v>
      </c>
      <c r="AS177" s="112">
        <f t="shared" si="157"/>
        <v>5.3585325537405675</v>
      </c>
      <c r="AT177" s="112">
        <f t="shared" si="157"/>
        <v>5.3916674194526042</v>
      </c>
      <c r="AU177" s="112">
        <f t="shared" si="152"/>
        <v>5.5685996355085692</v>
      </c>
      <c r="AV177" s="112"/>
      <c r="AW177" s="112"/>
      <c r="AX177" s="112"/>
      <c r="AY177" s="112"/>
      <c r="AZ177" s="112"/>
      <c r="BA177" s="112"/>
      <c r="BB177" s="112"/>
      <c r="BC177" s="112"/>
      <c r="BD177" s="112"/>
      <c r="BE177" s="112"/>
      <c r="BF177" s="112"/>
      <c r="BG177" s="112"/>
      <c r="BH177" s="112"/>
      <c r="BI177" s="112"/>
      <c r="BJ177" s="112"/>
      <c r="BK177" s="112"/>
      <c r="BL177" s="112"/>
      <c r="BM177" s="112"/>
      <c r="BN177" s="112"/>
      <c r="BO177" s="112"/>
      <c r="BP177" s="112"/>
    </row>
    <row r="178" spans="1:68" s="158" customFormat="1" ht="12.95" customHeight="1" x14ac:dyDescent="0.2">
      <c r="A178" s="140" t="s">
        <v>629</v>
      </c>
      <c r="B178" s="141" t="s">
        <v>75</v>
      </c>
      <c r="C178" s="142">
        <v>55267.070500000002</v>
      </c>
      <c r="D178" s="142" t="s">
        <v>125</v>
      </c>
      <c r="E178" s="224">
        <f t="shared" si="134"/>
        <v>27207.358931282903</v>
      </c>
      <c r="F178" s="112">
        <f t="shared" si="135"/>
        <v>27207.5</v>
      </c>
      <c r="G178" s="200">
        <f t="shared" si="158"/>
        <v>-9.6407249999174383E-2</v>
      </c>
      <c r="K178" s="158">
        <f t="shared" si="155"/>
        <v>-9.6407249999174383E-2</v>
      </c>
      <c r="N178" s="158">
        <f t="shared" ca="1" si="154"/>
        <v>-0.11399558747862285</v>
      </c>
      <c r="O178" s="218"/>
      <c r="P178" s="221">
        <f t="shared" si="136"/>
        <v>40248.570500000002</v>
      </c>
      <c r="R178" s="158">
        <f t="shared" ca="1" si="137"/>
        <v>3.0934961529097149E-4</v>
      </c>
      <c r="S178" s="156">
        <v>1</v>
      </c>
      <c r="T178" s="158">
        <f t="shared" ca="1" si="138"/>
        <v>3.0934961529097149E-4</v>
      </c>
      <c r="Y178" s="61"/>
      <c r="Z178" s="112">
        <f t="shared" si="139"/>
        <v>27207.5</v>
      </c>
      <c r="AA178" s="112">
        <f t="shared" si="140"/>
        <v>-0.10967586623584034</v>
      </c>
      <c r="AB178" s="112">
        <f t="shared" si="141"/>
        <v>-9.2586855807084034E-2</v>
      </c>
      <c r="AC178" s="112">
        <f t="shared" si="142"/>
        <v>-40248.666907250001</v>
      </c>
      <c r="AD178" s="112">
        <f t="shared" si="143"/>
        <v>1.3268616236665962E-2</v>
      </c>
      <c r="AE178" s="112">
        <f t="shared" si="144"/>
        <v>1.7605617683591558E-4</v>
      </c>
      <c r="AF178" s="112">
        <f t="shared" si="145"/>
        <v>-40248.666907250001</v>
      </c>
      <c r="AG178" s="139"/>
      <c r="AH178" s="112">
        <f t="shared" si="146"/>
        <v>-3.8203941920903549E-3</v>
      </c>
      <c r="AI178" s="112">
        <f t="shared" si="147"/>
        <v>1.1076248790335916</v>
      </c>
      <c r="AJ178" s="112">
        <f t="shared" si="148"/>
        <v>-0.62941089534681904</v>
      </c>
      <c r="AK178" s="112">
        <f t="shared" si="149"/>
        <v>-0.24762246548527211</v>
      </c>
      <c r="AL178" s="112">
        <f t="shared" si="150"/>
        <v>-1.1607948710397304</v>
      </c>
      <c r="AM178" s="112">
        <f t="shared" si="151"/>
        <v>-0.65573662974479185</v>
      </c>
      <c r="AN178" s="112">
        <f t="shared" si="157"/>
        <v>5.3604524033508714</v>
      </c>
      <c r="AO178" s="112">
        <f t="shared" si="157"/>
        <v>5.3604563529441327</v>
      </c>
      <c r="AP178" s="112">
        <f t="shared" si="157"/>
        <v>5.360480585476286</v>
      </c>
      <c r="AQ178" s="112">
        <f t="shared" si="157"/>
        <v>5.3606292459950105</v>
      </c>
      <c r="AR178" s="112">
        <f t="shared" si="157"/>
        <v>5.3615406034060742</v>
      </c>
      <c r="AS178" s="112">
        <f t="shared" si="157"/>
        <v>5.3671039243538123</v>
      </c>
      <c r="AT178" s="112">
        <f t="shared" si="157"/>
        <v>5.4002328978455267</v>
      </c>
      <c r="AU178" s="112">
        <f t="shared" si="152"/>
        <v>5.57571041931274</v>
      </c>
      <c r="AV178" s="112"/>
      <c r="AW178" s="112"/>
      <c r="AX178" s="112"/>
      <c r="AY178" s="112"/>
      <c r="AZ178" s="112"/>
      <c r="BA178" s="112"/>
      <c r="BB178" s="112"/>
      <c r="BC178" s="112"/>
      <c r="BD178" s="112"/>
      <c r="BE178" s="112"/>
      <c r="BF178" s="112"/>
      <c r="BG178" s="112"/>
      <c r="BH178" s="112"/>
      <c r="BI178" s="112"/>
      <c r="BJ178" s="112"/>
      <c r="BK178" s="112"/>
      <c r="BL178" s="112"/>
      <c r="BM178" s="112"/>
      <c r="BN178" s="112"/>
      <c r="BO178" s="112"/>
      <c r="BP178" s="112"/>
    </row>
    <row r="179" spans="1:68" s="158" customFormat="1" ht="12.95" customHeight="1" x14ac:dyDescent="0.2">
      <c r="A179" s="47" t="s">
        <v>102</v>
      </c>
      <c r="B179" s="25" t="s">
        <v>81</v>
      </c>
      <c r="C179" s="11">
        <v>55277.648500000003</v>
      </c>
      <c r="D179" s="11">
        <v>1E-4</v>
      </c>
      <c r="E179" s="224">
        <f t="shared" si="134"/>
        <v>27222.837278497438</v>
      </c>
      <c r="F179" s="112">
        <f t="shared" si="135"/>
        <v>27223</v>
      </c>
      <c r="G179" s="200">
        <f t="shared" si="158"/>
        <v>-0.11120490000030259</v>
      </c>
      <c r="K179" s="158">
        <f t="shared" si="155"/>
        <v>-0.11120490000030259</v>
      </c>
      <c r="N179" s="158">
        <f t="shared" ca="1" si="154"/>
        <v>-0.11407229318515333</v>
      </c>
      <c r="O179" s="218"/>
      <c r="P179" s="221">
        <f t="shared" si="136"/>
        <v>40259.148500000003</v>
      </c>
      <c r="R179" s="158">
        <f t="shared" ca="1" si="137"/>
        <v>8.2219436765284804E-6</v>
      </c>
      <c r="S179" s="156">
        <v>1</v>
      </c>
      <c r="T179" s="158">
        <f t="shared" ca="1" si="138"/>
        <v>8.2219436765284804E-6</v>
      </c>
      <c r="Y179" s="61"/>
      <c r="Z179" s="112">
        <f t="shared" si="139"/>
        <v>27223</v>
      </c>
      <c r="AA179" s="112">
        <f t="shared" si="140"/>
        <v>-0.10974727736201936</v>
      </c>
      <c r="AB179" s="112">
        <f t="shared" si="141"/>
        <v>-0.10743373988528322</v>
      </c>
      <c r="AC179" s="112">
        <f t="shared" si="142"/>
        <v>-40259.259704900003</v>
      </c>
      <c r="AD179" s="112">
        <f t="shared" si="143"/>
        <v>-1.4576226382832236E-3</v>
      </c>
      <c r="AE179" s="112">
        <f t="shared" si="144"/>
        <v>2.1246637556357453E-6</v>
      </c>
      <c r="AF179" s="112">
        <f t="shared" si="145"/>
        <v>-40259.259704900003</v>
      </c>
      <c r="AG179" s="139"/>
      <c r="AH179" s="112">
        <f t="shared" si="146"/>
        <v>-3.7711601150193634E-3</v>
      </c>
      <c r="AI179" s="112">
        <f t="shared" si="147"/>
        <v>1.1092920044994896</v>
      </c>
      <c r="AJ179" s="112">
        <f t="shared" si="148"/>
        <v>-0.62415724733406419</v>
      </c>
      <c r="AK179" s="112">
        <f t="shared" si="149"/>
        <v>-0.24689118605669902</v>
      </c>
      <c r="AL179" s="112">
        <f t="shared" si="150"/>
        <v>-1.1540524114738031</v>
      </c>
      <c r="AM179" s="112">
        <f t="shared" si="151"/>
        <v>-0.65092641850569599</v>
      </c>
      <c r="AN179" s="112">
        <f t="shared" si="157"/>
        <v>5.3663092269921542</v>
      </c>
      <c r="AO179" s="112">
        <f t="shared" si="157"/>
        <v>5.3663133290697056</v>
      </c>
      <c r="AP179" s="112">
        <f t="shared" si="157"/>
        <v>5.3663383043881741</v>
      </c>
      <c r="AQ179" s="112">
        <f t="shared" si="157"/>
        <v>5.3664903479568897</v>
      </c>
      <c r="AR179" s="112">
        <f t="shared" si="157"/>
        <v>5.3674153020517936</v>
      </c>
      <c r="AS179" s="112">
        <f t="shared" si="157"/>
        <v>5.3730184479640863</v>
      </c>
      <c r="AT179" s="112">
        <f t="shared" si="157"/>
        <v>5.4061387266813936</v>
      </c>
      <c r="AU179" s="112">
        <f t="shared" si="152"/>
        <v>5.5806089592667227</v>
      </c>
      <c r="AV179" s="112"/>
      <c r="AW179" s="112"/>
      <c r="AX179" s="112"/>
      <c r="AY179" s="112"/>
      <c r="AZ179" s="112"/>
      <c r="BA179" s="112"/>
      <c r="BB179" s="112"/>
      <c r="BC179" s="112"/>
      <c r="BD179" s="112"/>
      <c r="BE179" s="112"/>
      <c r="BF179" s="112"/>
      <c r="BG179" s="112"/>
      <c r="BH179" s="112"/>
      <c r="BI179" s="112"/>
      <c r="BJ179" s="112"/>
      <c r="BK179" s="112"/>
      <c r="BL179" s="112"/>
      <c r="BM179" s="112"/>
      <c r="BN179" s="112"/>
      <c r="BO179" s="112"/>
      <c r="BP179" s="112"/>
    </row>
    <row r="180" spans="1:68" s="158" customFormat="1" ht="12.95" customHeight="1" x14ac:dyDescent="0.2">
      <c r="A180" s="11" t="s">
        <v>99</v>
      </c>
      <c r="B180" s="25" t="s">
        <v>75</v>
      </c>
      <c r="C180" s="11">
        <v>55294.394200000002</v>
      </c>
      <c r="D180" s="11">
        <v>3.0000000000000001E-3</v>
      </c>
      <c r="E180" s="224">
        <f t="shared" si="134"/>
        <v>27247.340564463633</v>
      </c>
      <c r="F180" s="112">
        <f t="shared" si="135"/>
        <v>27247.5</v>
      </c>
      <c r="G180" s="200">
        <f t="shared" si="158"/>
        <v>-0.10895924999931594</v>
      </c>
      <c r="J180" s="158">
        <f>G180</f>
        <v>-0.10895924999931594</v>
      </c>
      <c r="N180" s="158">
        <f t="shared" ca="1" si="154"/>
        <v>-0.11419353768902407</v>
      </c>
      <c r="O180" s="218"/>
      <c r="P180" s="221">
        <f t="shared" si="136"/>
        <v>40275.894200000002</v>
      </c>
      <c r="R180" s="158">
        <f t="shared" ca="1" si="137"/>
        <v>2.7397767618630052E-5</v>
      </c>
      <c r="S180" s="156">
        <v>1</v>
      </c>
      <c r="T180" s="158">
        <f t="shared" ca="1" si="138"/>
        <v>2.7397767618630052E-5</v>
      </c>
      <c r="Y180" s="61"/>
      <c r="Z180" s="112">
        <f t="shared" si="139"/>
        <v>27247.5</v>
      </c>
      <c r="AA180" s="112">
        <f t="shared" si="140"/>
        <v>-0.10985987812029299</v>
      </c>
      <c r="AB180" s="112">
        <f t="shared" si="141"/>
        <v>-0.10526632652277294</v>
      </c>
      <c r="AC180" s="112">
        <f t="shared" si="142"/>
        <v>-40276.003159250002</v>
      </c>
      <c r="AD180" s="112">
        <f t="shared" si="143"/>
        <v>9.0062812097704836E-4</v>
      </c>
      <c r="AE180" s="112">
        <f t="shared" si="144"/>
        <v>8.1113101229464888E-7</v>
      </c>
      <c r="AF180" s="112">
        <f t="shared" si="145"/>
        <v>-40276.003159250002</v>
      </c>
      <c r="AG180" s="139"/>
      <c r="AH180" s="112">
        <f t="shared" si="146"/>
        <v>-3.692923476543005E-3</v>
      </c>
      <c r="AI180" s="112">
        <f t="shared" si="147"/>
        <v>1.1119271501641093</v>
      </c>
      <c r="AJ180" s="112">
        <f t="shared" si="148"/>
        <v>-0.61576268907371079</v>
      </c>
      <c r="AK180" s="112">
        <f t="shared" si="149"/>
        <v>-0.24570777980385758</v>
      </c>
      <c r="AL180" s="112">
        <f t="shared" si="150"/>
        <v>-1.1433535642933188</v>
      </c>
      <c r="AM180" s="112">
        <f t="shared" si="151"/>
        <v>-0.64333677168088232</v>
      </c>
      <c r="AN180" s="112">
        <f t="shared" si="157"/>
        <v>5.3755847552242289</v>
      </c>
      <c r="AO180" s="112">
        <f t="shared" si="157"/>
        <v>5.3755891057930434</v>
      </c>
      <c r="AP180" s="112">
        <f t="shared" si="157"/>
        <v>5.375615278395995</v>
      </c>
      <c r="AQ180" s="112">
        <f t="shared" si="157"/>
        <v>5.3757727117560208</v>
      </c>
      <c r="AR180" s="112">
        <f t="shared" si="157"/>
        <v>5.3767190362452286</v>
      </c>
      <c r="AS180" s="112">
        <f t="shared" si="157"/>
        <v>5.3823834532572326</v>
      </c>
      <c r="AT180" s="112">
        <f t="shared" si="157"/>
        <v>5.4154822754733543</v>
      </c>
      <c r="AU180" s="112">
        <f t="shared" si="152"/>
        <v>5.5883518127423741</v>
      </c>
      <c r="AV180" s="112"/>
      <c r="AW180" s="112"/>
      <c r="AX180" s="112"/>
      <c r="AY180" s="112"/>
      <c r="AZ180" s="112"/>
      <c r="BA180" s="112"/>
      <c r="BB180" s="112"/>
      <c r="BC180" s="112"/>
      <c r="BD180" s="112"/>
      <c r="BE180" s="112"/>
      <c r="BF180" s="112"/>
      <c r="BG180" s="112"/>
      <c r="BH180" s="112"/>
      <c r="BI180" s="112"/>
      <c r="BJ180" s="112"/>
      <c r="BK180" s="112"/>
      <c r="BL180" s="112"/>
      <c r="BM180" s="112"/>
      <c r="BN180" s="112"/>
      <c r="BO180" s="112"/>
      <c r="BP180" s="112"/>
    </row>
    <row r="181" spans="1:68" s="158" customFormat="1" ht="12.95" customHeight="1" x14ac:dyDescent="0.2">
      <c r="A181" s="11" t="s">
        <v>99</v>
      </c>
      <c r="B181" s="25" t="s">
        <v>81</v>
      </c>
      <c r="C181" s="68">
        <v>55295.417800000003</v>
      </c>
      <c r="D181" s="11">
        <v>1.47E-2</v>
      </c>
      <c r="E181" s="224">
        <f t="shared" si="134"/>
        <v>27248.838355748259</v>
      </c>
      <c r="F181" s="112">
        <f t="shared" si="135"/>
        <v>27249</v>
      </c>
      <c r="G181" s="200">
        <f t="shared" si="158"/>
        <v>-0.11046869999699993</v>
      </c>
      <c r="J181" s="158">
        <f>G181</f>
        <v>-0.11046869999699993</v>
      </c>
      <c r="N181" s="158">
        <f t="shared" ca="1" si="154"/>
        <v>-0.11420096082191414</v>
      </c>
      <c r="O181" s="218"/>
      <c r="P181" s="221">
        <f t="shared" si="136"/>
        <v>40276.917800000003</v>
      </c>
      <c r="R181" s="158">
        <f t="shared" ca="1" si="137"/>
        <v>1.3929770865189281E-5</v>
      </c>
      <c r="S181" s="156">
        <v>1</v>
      </c>
      <c r="T181" s="158">
        <f t="shared" ca="1" si="138"/>
        <v>1.3929770865189281E-5</v>
      </c>
      <c r="Y181" s="61"/>
      <c r="Z181" s="112">
        <f t="shared" ref="Z181:Z210" si="159">F181</f>
        <v>27249</v>
      </c>
      <c r="AA181" s="112">
        <f t="shared" ref="AA181:AA210" si="160">AB$3+AB$4*Z181+AB$5*Z181^2+AH181</f>
        <v>-0.10986676118599518</v>
      </c>
      <c r="AB181" s="112">
        <f t="shared" ref="AB181:AB210" si="161">IF(S181&lt;&gt;0,G181-AH181, -9999)</f>
        <v>-0.10678058295400475</v>
      </c>
      <c r="AC181" s="112">
        <f t="shared" ref="AC181:AC210" si="162">+G181-P181</f>
        <v>-40277.0282687</v>
      </c>
      <c r="AD181" s="112">
        <f t="shared" ref="AD181:AD210" si="163">IF(S181&lt;&gt;0,G181-AA181, -9999)</f>
        <v>-6.0193881100474578E-4</v>
      </c>
      <c r="AE181" s="112">
        <f t="shared" ref="AE181:AE210" si="164">+(G181-AA181)^2*S181</f>
        <v>3.6233033219380704E-7</v>
      </c>
      <c r="AF181" s="112">
        <f t="shared" ref="AF181:AF210" si="165">IF(S181&lt;&gt;0,G181-P181, -9999)</f>
        <v>-40277.0282687</v>
      </c>
      <c r="AG181" s="139"/>
      <c r="AH181" s="112">
        <f t="shared" ref="AH181:AH210" si="166">$AB$6*($AB$11/AI181*AJ181+$AB$12)</f>
        <v>-3.6881170429951858E-3</v>
      </c>
      <c r="AI181" s="112">
        <f t="shared" si="147"/>
        <v>1.1120884778050315</v>
      </c>
      <c r="AJ181" s="112">
        <f t="shared" si="148"/>
        <v>-0.61524513609080211</v>
      </c>
      <c r="AK181" s="112">
        <f t="shared" si="149"/>
        <v>-0.24563422632717732</v>
      </c>
      <c r="AL181" s="112">
        <f t="shared" si="150"/>
        <v>-1.1426968826617392</v>
      </c>
      <c r="AM181" s="112">
        <f t="shared" si="151"/>
        <v>-0.64287263447006426</v>
      </c>
      <c r="AN181" s="112">
        <f t="shared" ref="AN181:AT190" si="167">$AU181+$AB$7*SIN(AO181)</f>
        <v>5.3761533597593871</v>
      </c>
      <c r="AO181" s="112">
        <f t="shared" si="167"/>
        <v>5.3761577258387216</v>
      </c>
      <c r="AP181" s="112">
        <f t="shared" si="167"/>
        <v>5.376183972651555</v>
      </c>
      <c r="AQ181" s="112">
        <f t="shared" si="167"/>
        <v>5.3763417375732372</v>
      </c>
      <c r="AR181" s="112">
        <f t="shared" si="167"/>
        <v>5.3772893651506513</v>
      </c>
      <c r="AS181" s="112">
        <f t="shared" si="167"/>
        <v>5.3829574655125949</v>
      </c>
      <c r="AT181" s="112">
        <f t="shared" si="167"/>
        <v>5.4160546671425642</v>
      </c>
      <c r="AU181" s="112">
        <f t="shared" si="152"/>
        <v>5.5888258649959859</v>
      </c>
      <c r="AV181" s="112"/>
      <c r="AW181" s="112"/>
      <c r="AX181" s="112"/>
      <c r="AY181" s="112"/>
      <c r="AZ181" s="112"/>
      <c r="BA181" s="112"/>
      <c r="BB181" s="112"/>
      <c r="BC181" s="112"/>
      <c r="BD181" s="112"/>
      <c r="BE181" s="112"/>
      <c r="BF181" s="112"/>
      <c r="BG181" s="112"/>
      <c r="BH181" s="112"/>
      <c r="BI181" s="112"/>
      <c r="BJ181" s="112"/>
      <c r="BK181" s="112"/>
      <c r="BL181" s="112"/>
      <c r="BM181" s="112"/>
      <c r="BN181" s="112"/>
      <c r="BO181" s="112"/>
      <c r="BP181" s="112"/>
    </row>
    <row r="182" spans="1:68" s="158" customFormat="1" ht="12.95" customHeight="1" x14ac:dyDescent="0.2">
      <c r="A182" s="11" t="s">
        <v>100</v>
      </c>
      <c r="B182" s="25" t="s">
        <v>81</v>
      </c>
      <c r="C182" s="11">
        <v>55572.878900000003</v>
      </c>
      <c r="D182" s="11">
        <v>5.9999999999999995E-4</v>
      </c>
      <c r="E182" s="224">
        <f t="shared" si="134"/>
        <v>27654.835637306831</v>
      </c>
      <c r="F182" s="112">
        <f t="shared" si="135"/>
        <v>27655</v>
      </c>
      <c r="G182" s="200">
        <f t="shared" si="158"/>
        <v>-0.11232649999874411</v>
      </c>
      <c r="K182" s="158">
        <f t="shared" ref="K182:K188" si="168">G182</f>
        <v>-0.11232649999874411</v>
      </c>
      <c r="N182" s="158">
        <f t="shared" ca="1" si="154"/>
        <v>-0.11621015545748659</v>
      </c>
      <c r="O182" s="218"/>
      <c r="P182" s="221">
        <f t="shared" si="136"/>
        <v>40554.378900000003</v>
      </c>
      <c r="R182" s="158">
        <f t="shared" ca="1" si="137"/>
        <v>1.5082779722220218E-5</v>
      </c>
      <c r="S182" s="156">
        <v>1</v>
      </c>
      <c r="T182" s="158">
        <f t="shared" ca="1" si="138"/>
        <v>1.5082779722220218E-5</v>
      </c>
      <c r="Y182" s="61"/>
      <c r="Z182" s="112">
        <f t="shared" si="159"/>
        <v>27655</v>
      </c>
      <c r="AA182" s="112">
        <f t="shared" si="160"/>
        <v>-0.11168788599678803</v>
      </c>
      <c r="AB182" s="112">
        <f t="shared" si="161"/>
        <v>-0.11000487457695608</v>
      </c>
      <c r="AC182" s="112">
        <f t="shared" si="162"/>
        <v>-40554.491226500002</v>
      </c>
      <c r="AD182" s="112">
        <f t="shared" si="163"/>
        <v>-6.3861400195608375E-4</v>
      </c>
      <c r="AE182" s="112">
        <f t="shared" si="164"/>
        <v>4.0782784349436493E-7</v>
      </c>
      <c r="AF182" s="112">
        <f t="shared" si="165"/>
        <v>-40554.491226500002</v>
      </c>
      <c r="AG182" s="139"/>
      <c r="AH182" s="112">
        <f t="shared" si="166"/>
        <v>-2.3216254217880241E-3</v>
      </c>
      <c r="AI182" s="112">
        <f t="shared" si="147"/>
        <v>1.155315741353387</v>
      </c>
      <c r="AJ182" s="112">
        <f t="shared" si="148"/>
        <v>-0.45991062344187689</v>
      </c>
      <c r="AK182" s="112">
        <f t="shared" si="149"/>
        <v>-0.22085520253742677</v>
      </c>
      <c r="AL182" s="112">
        <f t="shared" si="150"/>
        <v>-0.95789454267473662</v>
      </c>
      <c r="AM182" s="112">
        <f t="shared" si="151"/>
        <v>-0.51927352097208701</v>
      </c>
      <c r="AN182" s="112">
        <f t="shared" si="167"/>
        <v>5.5330733385502171</v>
      </c>
      <c r="AO182" s="112">
        <f t="shared" si="167"/>
        <v>5.5330830297825377</v>
      </c>
      <c r="AP182" s="112">
        <f t="shared" si="167"/>
        <v>5.5331320889586628</v>
      </c>
      <c r="AQ182" s="112">
        <f t="shared" si="167"/>
        <v>5.5333804030356273</v>
      </c>
      <c r="AR182" s="112">
        <f t="shared" si="167"/>
        <v>5.5346363706000554</v>
      </c>
      <c r="AS182" s="112">
        <f t="shared" si="167"/>
        <v>5.5409667520184733</v>
      </c>
      <c r="AT182" s="112">
        <f t="shared" si="167"/>
        <v>5.5723345366272916</v>
      </c>
      <c r="AU182" s="112">
        <f t="shared" si="152"/>
        <v>5.7171360083067775</v>
      </c>
      <c r="AV182" s="112"/>
      <c r="AW182" s="112"/>
      <c r="AX182" s="112"/>
      <c r="AY182" s="112"/>
      <c r="AZ182" s="112"/>
      <c r="BA182" s="112"/>
      <c r="BB182" s="112"/>
      <c r="BC182" s="112"/>
      <c r="BD182" s="112"/>
      <c r="BE182" s="112"/>
      <c r="BF182" s="112"/>
      <c r="BG182" s="112"/>
      <c r="BH182" s="112"/>
      <c r="BI182" s="112"/>
      <c r="BJ182" s="112"/>
      <c r="BK182" s="112"/>
      <c r="BL182" s="112"/>
      <c r="BM182" s="112"/>
      <c r="BN182" s="112"/>
      <c r="BO182" s="112"/>
      <c r="BP182" s="112"/>
    </row>
    <row r="183" spans="1:68" s="158" customFormat="1" ht="12.95" customHeight="1" x14ac:dyDescent="0.2">
      <c r="A183" s="161" t="s">
        <v>106</v>
      </c>
      <c r="B183" s="160" t="s">
        <v>75</v>
      </c>
      <c r="C183" s="161">
        <v>55646.684399999998</v>
      </c>
      <c r="D183" s="161">
        <v>2.0000000000000001E-4</v>
      </c>
      <c r="E183" s="224">
        <f t="shared" si="134"/>
        <v>27762.832154166561</v>
      </c>
      <c r="F183" s="112">
        <f t="shared" si="135"/>
        <v>27763</v>
      </c>
      <c r="G183" s="200">
        <f t="shared" si="158"/>
        <v>-0.11470689999987371</v>
      </c>
      <c r="K183" s="158">
        <f t="shared" si="168"/>
        <v>-0.11470689999987371</v>
      </c>
      <c r="N183" s="158">
        <f t="shared" ca="1" si="154"/>
        <v>-0.11674462102556987</v>
      </c>
      <c r="O183" s="218"/>
      <c r="P183" s="221">
        <f t="shared" si="136"/>
        <v>40628.184399999998</v>
      </c>
      <c r="R183" s="158">
        <f t="shared" ca="1" si="137"/>
        <v>4.1523069785642092E-6</v>
      </c>
      <c r="S183" s="156">
        <v>1</v>
      </c>
      <c r="T183" s="158">
        <f t="shared" ca="1" si="138"/>
        <v>4.1523069785642092E-6</v>
      </c>
      <c r="Y183" s="61"/>
      <c r="Z183" s="112">
        <f t="shared" si="159"/>
        <v>27763</v>
      </c>
      <c r="AA183" s="112">
        <f t="shared" si="160"/>
        <v>-0.11216023153691447</v>
      </c>
      <c r="AB183" s="112">
        <f t="shared" si="161"/>
        <v>-0.11276880462995924</v>
      </c>
      <c r="AC183" s="112">
        <f t="shared" si="162"/>
        <v>-40628.299106899998</v>
      </c>
      <c r="AD183" s="112">
        <f t="shared" si="163"/>
        <v>-2.5466684629592423E-3</v>
      </c>
      <c r="AE183" s="112">
        <f t="shared" si="164"/>
        <v>6.4855202602311894E-6</v>
      </c>
      <c r="AF183" s="112">
        <f t="shared" si="165"/>
        <v>-40628.299106899998</v>
      </c>
      <c r="AG183" s="139"/>
      <c r="AH183" s="112">
        <f t="shared" si="166"/>
        <v>-1.9380953699144746E-3</v>
      </c>
      <c r="AI183" s="112">
        <f t="shared" si="147"/>
        <v>1.1664857362454575</v>
      </c>
      <c r="AJ183" s="112">
        <f t="shared" si="148"/>
        <v>-0.41356130114858414</v>
      </c>
      <c r="AK183" s="112">
        <f t="shared" si="149"/>
        <v>-0.21256175485446105</v>
      </c>
      <c r="AL183" s="112">
        <f t="shared" si="150"/>
        <v>-0.90636207410522096</v>
      </c>
      <c r="AM183" s="112">
        <f t="shared" si="151"/>
        <v>-0.48698442401088476</v>
      </c>
      <c r="AN183" s="112">
        <f t="shared" si="167"/>
        <v>5.5758137970582951</v>
      </c>
      <c r="AO183" s="112">
        <f t="shared" si="167"/>
        <v>5.575825169000157</v>
      </c>
      <c r="AP183" s="112">
        <f t="shared" si="167"/>
        <v>5.5758805806759568</v>
      </c>
      <c r="AQ183" s="112">
        <f t="shared" si="167"/>
        <v>5.5761505457280967</v>
      </c>
      <c r="AR183" s="112">
        <f t="shared" si="167"/>
        <v>5.5774649230446478</v>
      </c>
      <c r="AS183" s="112">
        <f t="shared" si="167"/>
        <v>5.583843348434832</v>
      </c>
      <c r="AT183" s="112">
        <f t="shared" si="167"/>
        <v>5.6143273143359176</v>
      </c>
      <c r="AU183" s="112">
        <f t="shared" si="152"/>
        <v>5.7512677705667912</v>
      </c>
      <c r="AV183" s="112"/>
      <c r="AW183" s="112"/>
      <c r="AX183" s="112"/>
      <c r="AY183" s="112"/>
      <c r="AZ183" s="112"/>
      <c r="BA183" s="112"/>
      <c r="BB183" s="112"/>
      <c r="BC183" s="112"/>
      <c r="BD183" s="112"/>
      <c r="BE183" s="112"/>
      <c r="BF183" s="112"/>
      <c r="BG183" s="112"/>
      <c r="BH183" s="112"/>
      <c r="BI183" s="112"/>
      <c r="BJ183" s="112"/>
      <c r="BK183" s="112"/>
      <c r="BL183" s="112"/>
      <c r="BM183" s="112"/>
      <c r="BN183" s="112"/>
      <c r="BO183" s="112"/>
      <c r="BP183" s="112"/>
    </row>
    <row r="184" spans="1:68" s="158" customFormat="1" ht="12.95" customHeight="1" x14ac:dyDescent="0.2">
      <c r="A184" s="225" t="s">
        <v>716</v>
      </c>
      <c r="B184" s="162" t="s">
        <v>75</v>
      </c>
      <c r="C184" s="163">
        <v>55929.26397</v>
      </c>
      <c r="D184" s="163">
        <v>4.8000000000000001E-4</v>
      </c>
      <c r="E184" s="224">
        <f t="shared" si="134"/>
        <v>28176.319079879715</v>
      </c>
      <c r="F184" s="112">
        <f t="shared" si="135"/>
        <v>28176.5</v>
      </c>
      <c r="G184" s="200">
        <f t="shared" si="158"/>
        <v>-0.12364194999827305</v>
      </c>
      <c r="K184" s="158">
        <f t="shared" si="168"/>
        <v>-0.12364194999827305</v>
      </c>
      <c r="N184" s="158">
        <f t="shared" ca="1" si="154"/>
        <v>-0.11879093132559257</v>
      </c>
      <c r="O184" s="218"/>
      <c r="P184" s="221">
        <f t="shared" si="136"/>
        <v>40910.76397</v>
      </c>
      <c r="R184" s="158">
        <f t="shared" ca="1" si="137"/>
        <v>2.3532382162694679E-5</v>
      </c>
      <c r="S184" s="156">
        <v>1</v>
      </c>
      <c r="T184" s="158">
        <f t="shared" ca="1" si="138"/>
        <v>2.3532382162694679E-5</v>
      </c>
      <c r="X184" s="158" t="s">
        <v>714</v>
      </c>
      <c r="Y184" s="61"/>
      <c r="Z184" s="112">
        <f t="shared" si="159"/>
        <v>28176.5</v>
      </c>
      <c r="AA184" s="112">
        <f t="shared" si="160"/>
        <v>-0.11393922072956433</v>
      </c>
      <c r="AB184" s="112">
        <f t="shared" si="161"/>
        <v>-0.12323259604045872</v>
      </c>
      <c r="AC184" s="112">
        <f t="shared" si="162"/>
        <v>-40910.887611949998</v>
      </c>
      <c r="AD184" s="112">
        <f t="shared" si="163"/>
        <v>-9.7027292687087152E-3</v>
      </c>
      <c r="AE184" s="112">
        <f t="shared" si="164"/>
        <v>9.4142955261856766E-5</v>
      </c>
      <c r="AF184" s="112">
        <f t="shared" si="165"/>
        <v>-40910.887611949998</v>
      </c>
      <c r="AG184" s="139"/>
      <c r="AH184" s="112">
        <f t="shared" si="166"/>
        <v>-4.0935395781433218E-4</v>
      </c>
      <c r="AI184" s="112">
        <f t="shared" si="147"/>
        <v>1.2064896246957069</v>
      </c>
      <c r="AJ184" s="112">
        <f t="shared" si="148"/>
        <v>-0.21832929274442595</v>
      </c>
      <c r="AK184" s="112">
        <f t="shared" si="149"/>
        <v>-0.17395986575364478</v>
      </c>
      <c r="AL184" s="112">
        <f t="shared" si="150"/>
        <v>-0.70010213245457198</v>
      </c>
      <c r="AM184" s="112">
        <f t="shared" si="151"/>
        <v>-0.36508636649693688</v>
      </c>
      <c r="AN184" s="112">
        <f t="shared" si="167"/>
        <v>5.7431204431540879</v>
      </c>
      <c r="AO184" s="112">
        <f t="shared" si="167"/>
        <v>5.7431377454803751</v>
      </c>
      <c r="AP184" s="112">
        <f t="shared" si="167"/>
        <v>5.7432124597549912</v>
      </c>
      <c r="AQ184" s="112">
        <f t="shared" si="167"/>
        <v>5.7435350498053586</v>
      </c>
      <c r="AR184" s="112">
        <f t="shared" si="167"/>
        <v>5.7449271660581953</v>
      </c>
      <c r="AS184" s="112">
        <f t="shared" si="167"/>
        <v>5.750921562845039</v>
      </c>
      <c r="AT184" s="112">
        <f t="shared" si="167"/>
        <v>5.7764976452647456</v>
      </c>
      <c r="AU184" s="112">
        <f t="shared" si="152"/>
        <v>5.8819481751456397</v>
      </c>
      <c r="AV184" s="112"/>
      <c r="AW184" s="112"/>
      <c r="AX184" s="112"/>
      <c r="AY184" s="112"/>
      <c r="AZ184" s="112"/>
      <c r="BA184" s="112"/>
      <c r="BB184" s="112"/>
      <c r="BC184" s="112"/>
      <c r="BD184" s="112"/>
      <c r="BE184" s="112"/>
      <c r="BF184" s="112"/>
      <c r="BG184" s="112"/>
      <c r="BH184" s="112"/>
      <c r="BI184" s="112"/>
      <c r="BJ184" s="112"/>
      <c r="BK184" s="112"/>
      <c r="BL184" s="112"/>
      <c r="BM184" s="112"/>
      <c r="BN184" s="112"/>
      <c r="BO184" s="112"/>
      <c r="BP184" s="112"/>
    </row>
    <row r="185" spans="1:68" s="158" customFormat="1" ht="12.95" customHeight="1" x14ac:dyDescent="0.2">
      <c r="A185" s="164" t="s">
        <v>716</v>
      </c>
      <c r="B185" s="162" t="s">
        <v>75</v>
      </c>
      <c r="C185" s="163">
        <v>55929.266499999998</v>
      </c>
      <c r="D185" s="163" t="s">
        <v>118</v>
      </c>
      <c r="E185" s="224">
        <f t="shared" si="134"/>
        <v>28176.322781923431</v>
      </c>
      <c r="F185" s="112">
        <f t="shared" si="135"/>
        <v>28176.5</v>
      </c>
      <c r="G185" s="200">
        <f t="shared" si="158"/>
        <v>-0.12111195000034058</v>
      </c>
      <c r="K185" s="158">
        <f t="shared" si="168"/>
        <v>-0.12111195000034058</v>
      </c>
      <c r="N185" s="158">
        <f t="shared" ca="1" si="154"/>
        <v>-0.11879093132559257</v>
      </c>
      <c r="O185" s="218"/>
      <c r="P185" s="221">
        <f t="shared" si="136"/>
        <v>40910.766499999998</v>
      </c>
      <c r="R185" s="158">
        <f t="shared" ca="1" si="137"/>
        <v>5.387127688529034E-6</v>
      </c>
      <c r="S185" s="156">
        <v>1</v>
      </c>
      <c r="T185" s="158">
        <f t="shared" ca="1" si="138"/>
        <v>5.387127688529034E-6</v>
      </c>
      <c r="V185" s="157"/>
      <c r="X185" s="157">
        <v>45</v>
      </c>
      <c r="Y185" s="61"/>
      <c r="Z185" s="112">
        <f t="shared" si="159"/>
        <v>28176.5</v>
      </c>
      <c r="AA185" s="112">
        <f t="shared" si="160"/>
        <v>-0.11393922072956433</v>
      </c>
      <c r="AB185" s="112">
        <f t="shared" si="161"/>
        <v>-0.12070259604252626</v>
      </c>
      <c r="AC185" s="112">
        <f t="shared" si="162"/>
        <v>-40910.887611949998</v>
      </c>
      <c r="AD185" s="112">
        <f t="shared" si="163"/>
        <v>-7.1727292707762513E-3</v>
      </c>
      <c r="AE185" s="112">
        <f t="shared" si="164"/>
        <v>5.1448045191850417E-5</v>
      </c>
      <c r="AF185" s="112">
        <f t="shared" si="165"/>
        <v>-40910.887611949998</v>
      </c>
      <c r="AG185" s="139"/>
      <c r="AH185" s="112">
        <f t="shared" si="166"/>
        <v>-4.0935395781433218E-4</v>
      </c>
      <c r="AI185" s="112">
        <f t="shared" si="147"/>
        <v>1.2064896246957069</v>
      </c>
      <c r="AJ185" s="112">
        <f t="shared" si="148"/>
        <v>-0.21832929274442595</v>
      </c>
      <c r="AK185" s="112">
        <f t="shared" si="149"/>
        <v>-0.17395986575364478</v>
      </c>
      <c r="AL185" s="112">
        <f t="shared" si="150"/>
        <v>-0.70010213245457198</v>
      </c>
      <c r="AM185" s="112">
        <f t="shared" si="151"/>
        <v>-0.36508636649693688</v>
      </c>
      <c r="AN185" s="112">
        <f t="shared" si="167"/>
        <v>5.7431204431540879</v>
      </c>
      <c r="AO185" s="112">
        <f t="shared" si="167"/>
        <v>5.7431377454803751</v>
      </c>
      <c r="AP185" s="112">
        <f t="shared" si="167"/>
        <v>5.7432124597549912</v>
      </c>
      <c r="AQ185" s="112">
        <f t="shared" si="167"/>
        <v>5.7435350498053586</v>
      </c>
      <c r="AR185" s="112">
        <f t="shared" si="167"/>
        <v>5.7449271660581953</v>
      </c>
      <c r="AS185" s="112">
        <f t="shared" si="167"/>
        <v>5.750921562845039</v>
      </c>
      <c r="AT185" s="112">
        <f t="shared" si="167"/>
        <v>5.7764976452647456</v>
      </c>
      <c r="AU185" s="112">
        <f t="shared" si="152"/>
        <v>5.8819481751456397</v>
      </c>
      <c r="AV185" s="112"/>
      <c r="AW185" s="112"/>
      <c r="AX185" s="112"/>
      <c r="AY185" s="112"/>
      <c r="AZ185" s="112"/>
      <c r="BA185" s="112"/>
      <c r="BB185" s="112"/>
      <c r="BC185" s="112"/>
      <c r="BD185" s="112"/>
      <c r="BE185" s="112"/>
      <c r="BF185" s="112"/>
      <c r="BG185" s="112"/>
      <c r="BH185" s="112"/>
      <c r="BI185" s="112"/>
      <c r="BJ185" s="112"/>
      <c r="BK185" s="112"/>
      <c r="BL185" s="112"/>
      <c r="BM185" s="112"/>
      <c r="BN185" s="112"/>
      <c r="BO185" s="112"/>
      <c r="BP185" s="112"/>
    </row>
    <row r="186" spans="1:68" s="158" customFormat="1" ht="12.95" customHeight="1" x14ac:dyDescent="0.2">
      <c r="A186" s="225" t="s">
        <v>716</v>
      </c>
      <c r="B186" s="162" t="s">
        <v>75</v>
      </c>
      <c r="C186" s="163">
        <v>55929.266600000003</v>
      </c>
      <c r="D186" s="163">
        <v>4.6000000000000001E-4</v>
      </c>
      <c r="E186" s="224">
        <f t="shared" si="134"/>
        <v>28176.322928249276</v>
      </c>
      <c r="F186" s="112">
        <f t="shared" si="135"/>
        <v>28176.5</v>
      </c>
      <c r="G186" s="200">
        <f t="shared" si="158"/>
        <v>-0.12101194999559084</v>
      </c>
      <c r="K186" s="158">
        <f t="shared" si="168"/>
        <v>-0.12101194999559084</v>
      </c>
      <c r="N186" s="158">
        <f t="shared" ca="1" si="154"/>
        <v>-0.11879093132559257</v>
      </c>
      <c r="O186" s="218"/>
      <c r="P186" s="221">
        <f t="shared" si="136"/>
        <v>40910.766600000003</v>
      </c>
      <c r="R186" s="158">
        <f t="shared" ca="1" si="137"/>
        <v>4.9329239324808858E-6</v>
      </c>
      <c r="S186" s="156">
        <v>1</v>
      </c>
      <c r="T186" s="158">
        <f t="shared" ca="1" si="138"/>
        <v>4.9329239324808858E-6</v>
      </c>
      <c r="X186" s="158" t="s">
        <v>714</v>
      </c>
      <c r="Y186" s="61"/>
      <c r="Z186" s="112">
        <f t="shared" si="159"/>
        <v>28176.5</v>
      </c>
      <c r="AA186" s="112">
        <f t="shared" si="160"/>
        <v>-0.11393922072956433</v>
      </c>
      <c r="AB186" s="112">
        <f t="shared" si="161"/>
        <v>-0.12060259603777651</v>
      </c>
      <c r="AC186" s="112">
        <f t="shared" si="162"/>
        <v>-40910.887611949998</v>
      </c>
      <c r="AD186" s="112">
        <f t="shared" si="163"/>
        <v>-7.0727292660265062E-3</v>
      </c>
      <c r="AE186" s="112">
        <f t="shared" si="164"/>
        <v>5.0023499270507843E-5</v>
      </c>
      <c r="AF186" s="112">
        <f t="shared" si="165"/>
        <v>-40910.887611949998</v>
      </c>
      <c r="AG186" s="139"/>
      <c r="AH186" s="112">
        <f t="shared" si="166"/>
        <v>-4.0935395781433218E-4</v>
      </c>
      <c r="AI186" s="112">
        <f t="shared" si="147"/>
        <v>1.2064896246957069</v>
      </c>
      <c r="AJ186" s="112">
        <f t="shared" si="148"/>
        <v>-0.21832929274442595</v>
      </c>
      <c r="AK186" s="112">
        <f t="shared" si="149"/>
        <v>-0.17395986575364478</v>
      </c>
      <c r="AL186" s="112">
        <f t="shared" si="150"/>
        <v>-0.70010213245457198</v>
      </c>
      <c r="AM186" s="112">
        <f t="shared" si="151"/>
        <v>-0.36508636649693688</v>
      </c>
      <c r="AN186" s="112">
        <f t="shared" si="167"/>
        <v>5.7431204431540879</v>
      </c>
      <c r="AO186" s="112">
        <f t="shared" si="167"/>
        <v>5.7431377454803751</v>
      </c>
      <c r="AP186" s="112">
        <f t="shared" si="167"/>
        <v>5.7432124597549912</v>
      </c>
      <c r="AQ186" s="112">
        <f t="shared" si="167"/>
        <v>5.7435350498053586</v>
      </c>
      <c r="AR186" s="112">
        <f t="shared" si="167"/>
        <v>5.7449271660581953</v>
      </c>
      <c r="AS186" s="112">
        <f t="shared" si="167"/>
        <v>5.750921562845039</v>
      </c>
      <c r="AT186" s="112">
        <f t="shared" si="167"/>
        <v>5.7764976452647456</v>
      </c>
      <c r="AU186" s="112">
        <f t="shared" si="152"/>
        <v>5.8819481751456397</v>
      </c>
      <c r="AV186" s="112"/>
      <c r="AW186" s="112"/>
      <c r="AX186" s="112"/>
      <c r="AY186" s="112"/>
      <c r="AZ186" s="112"/>
      <c r="BA186" s="112"/>
      <c r="BB186" s="112"/>
      <c r="BC186" s="112"/>
      <c r="BD186" s="112"/>
      <c r="BE186" s="112"/>
      <c r="BF186" s="112"/>
      <c r="BG186" s="112"/>
      <c r="BH186" s="112"/>
      <c r="BI186" s="112"/>
      <c r="BJ186" s="112"/>
      <c r="BK186" s="112"/>
      <c r="BL186" s="112"/>
      <c r="BM186" s="112"/>
      <c r="BN186" s="112"/>
      <c r="BO186" s="112"/>
      <c r="BP186" s="112"/>
    </row>
    <row r="187" spans="1:68" s="158" customFormat="1" ht="12.95" customHeight="1" x14ac:dyDescent="0.2">
      <c r="A187" s="153" t="s">
        <v>716</v>
      </c>
      <c r="B187" s="156" t="s">
        <v>75</v>
      </c>
      <c r="C187" s="157">
        <v>55929.268900000003</v>
      </c>
      <c r="D187" s="157">
        <v>3.8999999999999999E-4</v>
      </c>
      <c r="E187" s="224">
        <f t="shared" si="134"/>
        <v>28176.326293743565</v>
      </c>
      <c r="F187" s="112">
        <f t="shared" si="135"/>
        <v>28176.5</v>
      </c>
      <c r="G187" s="200">
        <f t="shared" si="158"/>
        <v>-0.11871194999548607</v>
      </c>
      <c r="K187" s="158">
        <f t="shared" si="168"/>
        <v>-0.11871194999548607</v>
      </c>
      <c r="N187" s="158">
        <f t="shared" ref="N187:N218" ca="1" si="169">+C$11+C$12*F187</f>
        <v>-0.11879093132559257</v>
      </c>
      <c r="O187" s="218"/>
      <c r="P187" s="221">
        <f t="shared" si="136"/>
        <v>40910.768900000003</v>
      </c>
      <c r="R187" s="158">
        <f t="shared" ca="1" si="137"/>
        <v>6.2380505053924654E-9</v>
      </c>
      <c r="S187" s="156">
        <v>1</v>
      </c>
      <c r="T187" s="158">
        <f t="shared" ca="1" si="138"/>
        <v>6.2380505053924654E-9</v>
      </c>
      <c r="X187" s="158" t="s">
        <v>714</v>
      </c>
      <c r="Y187" s="61"/>
      <c r="Z187" s="112">
        <f t="shared" si="159"/>
        <v>28176.5</v>
      </c>
      <c r="AA187" s="112">
        <f t="shared" si="160"/>
        <v>-0.11393922072956433</v>
      </c>
      <c r="AB187" s="112">
        <f t="shared" si="161"/>
        <v>-0.11830259603767174</v>
      </c>
      <c r="AC187" s="112">
        <f t="shared" si="162"/>
        <v>-40910.887611949998</v>
      </c>
      <c r="AD187" s="112">
        <f t="shared" si="163"/>
        <v>-4.7727292659217324E-3</v>
      </c>
      <c r="AE187" s="112">
        <f t="shared" si="164"/>
        <v>2.27789446457858E-5</v>
      </c>
      <c r="AF187" s="112">
        <f t="shared" si="165"/>
        <v>-40910.887611949998</v>
      </c>
      <c r="AG187" s="139"/>
      <c r="AH187" s="112">
        <f t="shared" si="166"/>
        <v>-4.0935395781433218E-4</v>
      </c>
      <c r="AI187" s="112">
        <f t="shared" si="147"/>
        <v>1.2064896246957069</v>
      </c>
      <c r="AJ187" s="112">
        <f t="shared" si="148"/>
        <v>-0.21832929274442595</v>
      </c>
      <c r="AK187" s="112">
        <f t="shared" si="149"/>
        <v>-0.17395986575364478</v>
      </c>
      <c r="AL187" s="112">
        <f t="shared" si="150"/>
        <v>-0.70010213245457198</v>
      </c>
      <c r="AM187" s="112">
        <f t="shared" si="151"/>
        <v>-0.36508636649693688</v>
      </c>
      <c r="AN187" s="112">
        <f t="shared" si="167"/>
        <v>5.7431204431540879</v>
      </c>
      <c r="AO187" s="112">
        <f t="shared" si="167"/>
        <v>5.7431377454803751</v>
      </c>
      <c r="AP187" s="112">
        <f t="shared" si="167"/>
        <v>5.7432124597549912</v>
      </c>
      <c r="AQ187" s="112">
        <f t="shared" si="167"/>
        <v>5.7435350498053586</v>
      </c>
      <c r="AR187" s="112">
        <f t="shared" si="167"/>
        <v>5.7449271660581953</v>
      </c>
      <c r="AS187" s="112">
        <f t="shared" si="167"/>
        <v>5.750921562845039</v>
      </c>
      <c r="AT187" s="112">
        <f t="shared" si="167"/>
        <v>5.7764976452647456</v>
      </c>
      <c r="AU187" s="112">
        <f t="shared" si="152"/>
        <v>5.8819481751456397</v>
      </c>
      <c r="AV187" s="112"/>
      <c r="AW187" s="112"/>
      <c r="AX187" s="112"/>
      <c r="AY187" s="112"/>
      <c r="AZ187" s="112"/>
      <c r="BA187" s="112"/>
      <c r="BB187" s="112"/>
      <c r="BC187" s="112"/>
      <c r="BD187" s="112"/>
      <c r="BE187" s="112"/>
      <c r="BF187" s="112"/>
      <c r="BG187" s="112"/>
      <c r="BH187" s="112"/>
      <c r="BI187" s="112"/>
      <c r="BJ187" s="112"/>
      <c r="BK187" s="112"/>
      <c r="BL187" s="112"/>
      <c r="BM187" s="112"/>
      <c r="BN187" s="112"/>
      <c r="BO187" s="112"/>
      <c r="BP187" s="112"/>
    </row>
    <row r="188" spans="1:68" s="158" customFormat="1" ht="12.95" customHeight="1" x14ac:dyDescent="0.2">
      <c r="A188" s="11" t="s">
        <v>107</v>
      </c>
      <c r="B188" s="25" t="s">
        <v>81</v>
      </c>
      <c r="C188" s="11">
        <v>56013.6734</v>
      </c>
      <c r="D188" s="11">
        <v>5.9999999999999995E-4</v>
      </c>
      <c r="E188" s="224">
        <f t="shared" si="134"/>
        <v>28299.831886243952</v>
      </c>
      <c r="F188" s="224">
        <f t="shared" si="135"/>
        <v>28300</v>
      </c>
      <c r="G188" s="17">
        <f t="shared" si="158"/>
        <v>-0.11488999999710359</v>
      </c>
      <c r="K188" s="158">
        <f t="shared" si="168"/>
        <v>-0.11488999999710359</v>
      </c>
      <c r="N188" s="158">
        <f t="shared" ca="1" si="169"/>
        <v>-0.11940210260020634</v>
      </c>
      <c r="P188" s="221">
        <f t="shared" si="136"/>
        <v>40995.1734</v>
      </c>
      <c r="R188" s="158">
        <f t="shared" ca="1" si="137"/>
        <v>2.0359069900926633E-5</v>
      </c>
      <c r="S188" s="156">
        <v>1</v>
      </c>
      <c r="T188" s="158">
        <f t="shared" ca="1" si="138"/>
        <v>2.0359069900926633E-5</v>
      </c>
      <c r="Y188" s="61"/>
      <c r="Z188" s="112">
        <f t="shared" si="159"/>
        <v>28300</v>
      </c>
      <c r="AA188" s="112">
        <f t="shared" si="160"/>
        <v>-0.11446616114516675</v>
      </c>
      <c r="AB188" s="112">
        <f t="shared" si="161"/>
        <v>-0.11495110885193684</v>
      </c>
      <c r="AC188" s="112">
        <f t="shared" si="162"/>
        <v>-40995.288289999997</v>
      </c>
      <c r="AD188" s="112">
        <f t="shared" si="163"/>
        <v>-4.2383885193683635E-4</v>
      </c>
      <c r="AE188" s="112">
        <f t="shared" si="164"/>
        <v>1.7963937241113548E-7</v>
      </c>
      <c r="AF188" s="112">
        <f t="shared" si="165"/>
        <v>-40995.288289999997</v>
      </c>
      <c r="AG188" s="139"/>
      <c r="AH188" s="112">
        <f t="shared" si="166"/>
        <v>6.1108854833244797E-5</v>
      </c>
      <c r="AI188" s="112">
        <f t="shared" si="147"/>
        <v>1.2172278457687227</v>
      </c>
      <c r="AJ188" s="112">
        <f t="shared" si="148"/>
        <v>-0.15525250311454677</v>
      </c>
      <c r="AK188" s="112">
        <f t="shared" si="149"/>
        <v>-0.1603498145389638</v>
      </c>
      <c r="AL188" s="112">
        <f t="shared" si="150"/>
        <v>-0.63588305055228234</v>
      </c>
      <c r="AM188" s="112">
        <f t="shared" si="151"/>
        <v>-0.32910642511815447</v>
      </c>
      <c r="AN188" s="112">
        <f t="shared" si="167"/>
        <v>5.7941418141617875</v>
      </c>
      <c r="AO188" s="112">
        <f t="shared" si="167"/>
        <v>5.7941602741306264</v>
      </c>
      <c r="AP188" s="112">
        <f t="shared" si="167"/>
        <v>5.7942377203486268</v>
      </c>
      <c r="AQ188" s="112">
        <f t="shared" si="167"/>
        <v>5.794562600360913</v>
      </c>
      <c r="AR188" s="112">
        <f t="shared" si="167"/>
        <v>5.7959248326335553</v>
      </c>
      <c r="AS188" s="112">
        <f t="shared" si="167"/>
        <v>5.8016260722179736</v>
      </c>
      <c r="AT188" s="112">
        <f t="shared" si="167"/>
        <v>5.825307017880152</v>
      </c>
      <c r="AU188" s="112">
        <f t="shared" si="152"/>
        <v>5.9209784773596379</v>
      </c>
      <c r="AV188" s="112"/>
      <c r="AW188" s="112"/>
      <c r="AX188" s="112"/>
      <c r="AY188" s="112"/>
      <c r="AZ188" s="112"/>
      <c r="BA188" s="112"/>
      <c r="BB188" s="112"/>
      <c r="BC188" s="112"/>
      <c r="BD188" s="112"/>
      <c r="BE188" s="112"/>
      <c r="BF188" s="112"/>
      <c r="BG188" s="112"/>
      <c r="BH188" s="112"/>
      <c r="BI188" s="112"/>
      <c r="BJ188" s="112"/>
      <c r="BK188" s="112"/>
      <c r="BL188" s="112"/>
      <c r="BM188" s="112"/>
      <c r="BN188" s="112"/>
      <c r="BO188" s="112"/>
      <c r="BP188" s="112"/>
    </row>
    <row r="189" spans="1:68" s="158" customFormat="1" ht="12.95" customHeight="1" x14ac:dyDescent="0.2">
      <c r="A189" s="47" t="s">
        <v>108</v>
      </c>
      <c r="B189" s="25" t="s">
        <v>81</v>
      </c>
      <c r="C189" s="11">
        <v>56284.980499999998</v>
      </c>
      <c r="D189" s="11">
        <v>2.0000000000000001E-4</v>
      </c>
      <c r="E189" s="224">
        <f t="shared" si="134"/>
        <v>28696.824275690753</v>
      </c>
      <c r="F189" s="224">
        <f t="shared" si="135"/>
        <v>28697</v>
      </c>
      <c r="G189" s="17">
        <f t="shared" si="158"/>
        <v>-0.12009109999780776</v>
      </c>
      <c r="N189" s="158">
        <f t="shared" ca="1" si="169"/>
        <v>-0.12136675843843853</v>
      </c>
      <c r="P189" s="221">
        <f t="shared" si="136"/>
        <v>41266.480499999998</v>
      </c>
      <c r="R189" s="158">
        <f t="shared" ca="1" si="137"/>
        <v>1.62730445715252E-6</v>
      </c>
      <c r="S189" s="156">
        <v>0.1</v>
      </c>
      <c r="T189" s="158">
        <f t="shared" ca="1" si="138"/>
        <v>1.6273044571525201E-7</v>
      </c>
      <c r="Y189" s="61"/>
      <c r="Z189" s="112">
        <f t="shared" si="159"/>
        <v>28697</v>
      </c>
      <c r="AA189" s="112">
        <f t="shared" si="160"/>
        <v>-0.11617146390605836</v>
      </c>
      <c r="AB189" s="112">
        <f t="shared" si="161"/>
        <v>-0.1216826827787494</v>
      </c>
      <c r="AC189" s="112">
        <f t="shared" si="162"/>
        <v>-41266.600591099996</v>
      </c>
      <c r="AD189" s="112">
        <f t="shared" si="163"/>
        <v>-3.9196360917494039E-3</v>
      </c>
      <c r="AE189" s="112">
        <f t="shared" si="164"/>
        <v>1.5363547091744542E-6</v>
      </c>
      <c r="AF189" s="112">
        <f t="shared" si="165"/>
        <v>-41266.600591099996</v>
      </c>
      <c r="AG189" s="139"/>
      <c r="AH189" s="112">
        <f t="shared" si="166"/>
        <v>1.5915827809416336E-3</v>
      </c>
      <c r="AI189" s="112">
        <f t="shared" si="147"/>
        <v>1.2462735216934608</v>
      </c>
      <c r="AJ189" s="112">
        <f t="shared" si="148"/>
        <v>5.7608260477924236E-2</v>
      </c>
      <c r="AK189" s="112">
        <f t="shared" si="149"/>
        <v>-0.11067679301777969</v>
      </c>
      <c r="AL189" s="112">
        <f t="shared" si="150"/>
        <v>-0.42235982764010893</v>
      </c>
      <c r="AM189" s="112">
        <f t="shared" si="151"/>
        <v>-0.21437627220304048</v>
      </c>
      <c r="AN189" s="112">
        <f t="shared" si="167"/>
        <v>5.960941037440076</v>
      </c>
      <c r="AO189" s="112">
        <f t="shared" si="167"/>
        <v>5.9609593080890253</v>
      </c>
      <c r="AP189" s="112">
        <f t="shared" si="167"/>
        <v>5.9610306480167452</v>
      </c>
      <c r="AQ189" s="112">
        <f t="shared" si="167"/>
        <v>5.9613091870110972</v>
      </c>
      <c r="AR189" s="112">
        <f t="shared" si="167"/>
        <v>5.9623964648234891</v>
      </c>
      <c r="AS189" s="112">
        <f t="shared" si="167"/>
        <v>5.9666369150138232</v>
      </c>
      <c r="AT189" s="112">
        <f t="shared" si="167"/>
        <v>5.9831196467452115</v>
      </c>
      <c r="AU189" s="112">
        <f t="shared" si="152"/>
        <v>6.0464443071487626</v>
      </c>
      <c r="AV189" s="112"/>
      <c r="AW189" s="112"/>
      <c r="AX189" s="112"/>
      <c r="AY189" s="112"/>
      <c r="AZ189" s="112"/>
      <c r="BA189" s="112"/>
      <c r="BB189" s="112"/>
      <c r="BC189" s="112"/>
      <c r="BD189" s="112"/>
      <c r="BE189" s="112"/>
      <c r="BF189" s="112"/>
      <c r="BG189" s="112"/>
      <c r="BH189" s="112"/>
      <c r="BI189" s="112"/>
      <c r="BJ189" s="112"/>
      <c r="BK189" s="112"/>
      <c r="BL189" s="112"/>
      <c r="BM189" s="112"/>
      <c r="BN189" s="112"/>
      <c r="BO189" s="112"/>
      <c r="BP189" s="112"/>
    </row>
    <row r="190" spans="1:68" s="158" customFormat="1" ht="12.95" customHeight="1" x14ac:dyDescent="0.2">
      <c r="A190" s="140" t="s">
        <v>669</v>
      </c>
      <c r="B190" s="141" t="s">
        <v>81</v>
      </c>
      <c r="C190" s="142">
        <v>56358.103600000002</v>
      </c>
      <c r="D190" s="142" t="s">
        <v>125</v>
      </c>
      <c r="E190" s="224">
        <f t="shared" si="134"/>
        <v>28803.822265027411</v>
      </c>
      <c r="F190" s="224">
        <f t="shared" si="135"/>
        <v>28804</v>
      </c>
      <c r="G190" s="17">
        <f t="shared" si="158"/>
        <v>-0.12146519999805605</v>
      </c>
      <c r="K190" s="158">
        <f>G190</f>
        <v>-0.12146519999805605</v>
      </c>
      <c r="N190" s="158">
        <f t="shared" ca="1" si="169"/>
        <v>-0.12189627525126179</v>
      </c>
      <c r="P190" s="221">
        <f t="shared" si="136"/>
        <v>41339.603600000002</v>
      </c>
      <c r="R190" s="158">
        <f t="shared" ca="1" si="137"/>
        <v>1.8582587392639038E-7</v>
      </c>
      <c r="S190" s="156">
        <v>1</v>
      </c>
      <c r="T190" s="158">
        <f t="shared" ca="1" si="138"/>
        <v>1.8582587392639038E-7</v>
      </c>
      <c r="Y190" s="61"/>
      <c r="Z190" s="112">
        <f t="shared" si="159"/>
        <v>28804</v>
      </c>
      <c r="AA190" s="112">
        <f t="shared" si="160"/>
        <v>-0.11663906097967223</v>
      </c>
      <c r="AB190" s="112">
        <f t="shared" si="161"/>
        <v>-0.12346900850638381</v>
      </c>
      <c r="AC190" s="112">
        <f t="shared" si="162"/>
        <v>-41339.7250652</v>
      </c>
      <c r="AD190" s="112">
        <f t="shared" si="163"/>
        <v>-4.8261390183838154E-3</v>
      </c>
      <c r="AE190" s="112">
        <f t="shared" si="164"/>
        <v>2.3291617824766696E-5</v>
      </c>
      <c r="AF190" s="112">
        <f t="shared" si="165"/>
        <v>-41339.7250652</v>
      </c>
      <c r="AG190" s="139"/>
      <c r="AH190" s="112">
        <f t="shared" si="166"/>
        <v>2.0038085083277654E-3</v>
      </c>
      <c r="AI190" s="112">
        <f t="shared" si="147"/>
        <v>1.2523838698229941</v>
      </c>
      <c r="AJ190" s="112">
        <f t="shared" si="148"/>
        <v>0.11650754366661666</v>
      </c>
      <c r="AK190" s="112">
        <f t="shared" si="149"/>
        <v>-9.5929048015551785E-2</v>
      </c>
      <c r="AL190" s="112">
        <f t="shared" si="150"/>
        <v>-0.36322725413283263</v>
      </c>
      <c r="AM190" s="112">
        <f t="shared" si="151"/>
        <v>-0.18363707908526472</v>
      </c>
      <c r="AN190" s="112">
        <f t="shared" si="167"/>
        <v>6.0065120793548497</v>
      </c>
      <c r="AO190" s="112">
        <f t="shared" si="167"/>
        <v>6.0065290630320582</v>
      </c>
      <c r="AP190" s="112">
        <f t="shared" si="167"/>
        <v>6.0065944514061886</v>
      </c>
      <c r="AQ190" s="112">
        <f t="shared" si="167"/>
        <v>6.006846190003035</v>
      </c>
      <c r="AR190" s="112">
        <f t="shared" si="167"/>
        <v>6.0078151904275998</v>
      </c>
      <c r="AS190" s="112">
        <f t="shared" si="167"/>
        <v>6.0115426331002206</v>
      </c>
      <c r="AT190" s="112">
        <f t="shared" si="167"/>
        <v>6.0258454661534691</v>
      </c>
      <c r="AU190" s="112">
        <f t="shared" si="152"/>
        <v>6.0802600345730351</v>
      </c>
      <c r="AV190" s="112"/>
      <c r="AW190" s="112"/>
      <c r="AX190" s="112"/>
      <c r="AY190" s="112"/>
      <c r="AZ190" s="112"/>
      <c r="BA190" s="112"/>
      <c r="BB190" s="112"/>
      <c r="BC190" s="112"/>
      <c r="BD190" s="112"/>
      <c r="BE190" s="112"/>
      <c r="BF190" s="112"/>
      <c r="BG190" s="112"/>
      <c r="BH190" s="112"/>
      <c r="BI190" s="112"/>
      <c r="BJ190" s="112"/>
      <c r="BK190" s="112"/>
      <c r="BL190" s="112"/>
      <c r="BM190" s="112"/>
      <c r="BN190" s="112"/>
      <c r="BO190" s="112"/>
      <c r="BP190" s="112"/>
    </row>
    <row r="191" spans="1:68" s="158" customFormat="1" ht="12.95" customHeight="1" x14ac:dyDescent="0.2">
      <c r="A191" s="152" t="s">
        <v>113</v>
      </c>
      <c r="B191" s="144"/>
      <c r="C191" s="151">
        <v>56687.842972582032</v>
      </c>
      <c r="D191" s="151">
        <v>1E-3</v>
      </c>
      <c r="E191" s="224">
        <f t="shared" si="134"/>
        <v>29286.316167383928</v>
      </c>
      <c r="F191" s="224">
        <f t="shared" si="135"/>
        <v>29286.5</v>
      </c>
      <c r="G191" s="17">
        <f t="shared" si="158"/>
        <v>-0.12563236796995625</v>
      </c>
      <c r="K191" s="158">
        <f>G191</f>
        <v>-0.12563236796995625</v>
      </c>
      <c r="N191" s="158">
        <f t="shared" ca="1" si="169"/>
        <v>-0.1242840496642266</v>
      </c>
      <c r="P191" s="221">
        <f t="shared" si="136"/>
        <v>41669.342972582032</v>
      </c>
      <c r="R191" s="158">
        <f t="shared" ca="1" si="137"/>
        <v>1.8179622535656767E-6</v>
      </c>
      <c r="S191" s="156">
        <v>0.5</v>
      </c>
      <c r="T191" s="158">
        <f t="shared" ca="1" si="138"/>
        <v>9.0898112678283837E-7</v>
      </c>
      <c r="Y191" s="61" t="s">
        <v>807</v>
      </c>
      <c r="Z191" s="112">
        <f t="shared" si="159"/>
        <v>29286.5</v>
      </c>
      <c r="AA191" s="112">
        <f t="shared" si="160"/>
        <v>-0.11883449343510451</v>
      </c>
      <c r="AB191" s="112">
        <f t="shared" si="161"/>
        <v>-0.12944884329660175</v>
      </c>
      <c r="AC191" s="112">
        <f t="shared" si="162"/>
        <v>-41669.468604950001</v>
      </c>
      <c r="AD191" s="112">
        <f t="shared" si="163"/>
        <v>-6.7978745348517416E-3</v>
      </c>
      <c r="AE191" s="112">
        <f t="shared" si="164"/>
        <v>2.3105549095792892E-5</v>
      </c>
      <c r="AF191" s="112">
        <f t="shared" si="165"/>
        <v>-41669.468604950001</v>
      </c>
      <c r="AG191" s="139"/>
      <c r="AH191" s="112">
        <f t="shared" si="166"/>
        <v>3.8164753266454934E-3</v>
      </c>
      <c r="AI191" s="112">
        <f t="shared" si="147"/>
        <v>1.2688809290829119</v>
      </c>
      <c r="AJ191" s="112">
        <f t="shared" si="148"/>
        <v>0.37919142359722791</v>
      </c>
      <c r="AK191" s="112">
        <f t="shared" si="149"/>
        <v>-2.4556994431526886E-2</v>
      </c>
      <c r="AL191" s="112">
        <f t="shared" si="150"/>
        <v>-9.1077696155478283E-2</v>
      </c>
      <c r="AM191" s="112">
        <f t="shared" si="151"/>
        <v>-4.557035349779201E-2</v>
      </c>
      <c r="AN191" s="112">
        <f t="shared" ref="AN191:AT200" si="170">$AU191+$AB$7*SIN(AO191)</f>
        <v>6.2141137494073657</v>
      </c>
      <c r="AO191" s="112">
        <f t="shared" si="170"/>
        <v>6.214118953591381</v>
      </c>
      <c r="AP191" s="112">
        <f t="shared" si="170"/>
        <v>6.2141382743974791</v>
      </c>
      <c r="AQ191" s="112">
        <f t="shared" si="170"/>
        <v>6.2142100036776489</v>
      </c>
      <c r="AR191" s="112">
        <f t="shared" si="170"/>
        <v>6.2144762984476305</v>
      </c>
      <c r="AS191" s="112">
        <f t="shared" si="170"/>
        <v>6.2154648745668801</v>
      </c>
      <c r="AT191" s="112">
        <f t="shared" si="170"/>
        <v>6.2191342309891313</v>
      </c>
      <c r="AU191" s="112">
        <f t="shared" si="152"/>
        <v>6.2327468428180044</v>
      </c>
      <c r="AV191" s="112"/>
      <c r="AW191" s="112"/>
      <c r="AX191" s="112"/>
      <c r="AY191" s="112"/>
      <c r="AZ191" s="112"/>
      <c r="BA191" s="112"/>
      <c r="BB191" s="112"/>
      <c r="BC191" s="112"/>
      <c r="BD191" s="112"/>
      <c r="BE191" s="112"/>
      <c r="BF191" s="112"/>
      <c r="BG191" s="112"/>
      <c r="BH191" s="112"/>
      <c r="BI191" s="112"/>
      <c r="BJ191" s="112"/>
      <c r="BK191" s="112"/>
      <c r="BL191" s="112"/>
      <c r="BM191" s="112"/>
      <c r="BN191" s="112"/>
      <c r="BO191" s="112"/>
      <c r="BP191" s="112"/>
    </row>
    <row r="192" spans="1:68" s="158" customFormat="1" ht="12.95" customHeight="1" x14ac:dyDescent="0.2">
      <c r="A192" s="165" t="s">
        <v>115</v>
      </c>
      <c r="B192" s="166" t="s">
        <v>81</v>
      </c>
      <c r="C192" s="165">
        <v>56725.427300000003</v>
      </c>
      <c r="D192" s="165">
        <v>1.11E-2</v>
      </c>
      <c r="E192" s="224">
        <f t="shared" si="134"/>
        <v>29341.311749686829</v>
      </c>
      <c r="F192" s="224">
        <f t="shared" si="135"/>
        <v>29341.5</v>
      </c>
      <c r="G192" s="17">
        <f t="shared" si="158"/>
        <v>-0.12865144999523181</v>
      </c>
      <c r="J192" s="158">
        <f>G192</f>
        <v>-0.12865144999523181</v>
      </c>
      <c r="N192" s="158">
        <f t="shared" ca="1" si="169"/>
        <v>-0.12455623120352827</v>
      </c>
      <c r="P192" s="221">
        <f t="shared" si="136"/>
        <v>41706.927300000003</v>
      </c>
      <c r="R192" s="158">
        <f t="shared" ca="1" si="137"/>
        <v>1.6770816951921863E-5</v>
      </c>
      <c r="S192" s="156">
        <v>0.05</v>
      </c>
      <c r="T192" s="158">
        <f t="shared" ca="1" si="138"/>
        <v>8.3854084759609323E-7</v>
      </c>
      <c r="Y192" s="61"/>
      <c r="Z192" s="112">
        <f t="shared" si="159"/>
        <v>29341.5</v>
      </c>
      <c r="AA192" s="112">
        <f t="shared" si="160"/>
        <v>-0.1190968921957202</v>
      </c>
      <c r="AB192" s="112">
        <f t="shared" si="161"/>
        <v>-0.13266663578126162</v>
      </c>
      <c r="AC192" s="112">
        <f t="shared" si="162"/>
        <v>-41707.055951449998</v>
      </c>
      <c r="AD192" s="112">
        <f t="shared" si="163"/>
        <v>-9.5545577995116149E-3</v>
      </c>
      <c r="AE192" s="112">
        <f t="shared" si="164"/>
        <v>4.5644787372104118E-6</v>
      </c>
      <c r="AF192" s="112">
        <f t="shared" si="165"/>
        <v>-41707.055951449998</v>
      </c>
      <c r="AG192" s="139"/>
      <c r="AH192" s="112">
        <f t="shared" si="166"/>
        <v>4.0151857860297986E-3</v>
      </c>
      <c r="AI192" s="112">
        <f t="shared" si="147"/>
        <v>1.269518816146078</v>
      </c>
      <c r="AJ192" s="112">
        <f t="shared" si="148"/>
        <v>0.40802446759899169</v>
      </c>
      <c r="AK192" s="112">
        <f t="shared" si="149"/>
        <v>-1.6112347538973285E-2</v>
      </c>
      <c r="AL192" s="112">
        <f t="shared" si="150"/>
        <v>-5.9710836941567064E-2</v>
      </c>
      <c r="AM192" s="112">
        <f t="shared" si="151"/>
        <v>-2.9864292137330703E-2</v>
      </c>
      <c r="AN192" s="112">
        <f t="shared" si="170"/>
        <v>6.2379093549666154</v>
      </c>
      <c r="AO192" s="112">
        <f t="shared" si="170"/>
        <v>6.2379127924943534</v>
      </c>
      <c r="AP192" s="112">
        <f t="shared" si="170"/>
        <v>6.2379255371333722</v>
      </c>
      <c r="AQ192" s="112">
        <f t="shared" si="170"/>
        <v>6.2379727878366342</v>
      </c>
      <c r="AR192" s="112">
        <f t="shared" si="170"/>
        <v>6.2381479687681614</v>
      </c>
      <c r="AS192" s="112">
        <f t="shared" si="170"/>
        <v>6.2387974361494489</v>
      </c>
      <c r="AT192" s="112">
        <f t="shared" si="170"/>
        <v>6.241205116120784</v>
      </c>
      <c r="AU192" s="112">
        <f t="shared" si="152"/>
        <v>6.2501287587837524</v>
      </c>
      <c r="AV192" s="112"/>
      <c r="AW192" s="112"/>
      <c r="AX192" s="112"/>
      <c r="AY192" s="112"/>
      <c r="AZ192" s="112"/>
      <c r="BA192" s="112"/>
      <c r="BB192" s="112"/>
      <c r="BC192" s="112"/>
      <c r="BD192" s="112"/>
      <c r="BE192" s="112"/>
      <c r="BF192" s="112"/>
      <c r="BG192" s="112"/>
      <c r="BH192" s="112"/>
      <c r="BI192" s="112"/>
      <c r="BJ192" s="112"/>
      <c r="BK192" s="112"/>
      <c r="BL192" s="112"/>
      <c r="BM192" s="112"/>
      <c r="BN192" s="112"/>
      <c r="BO192" s="112"/>
      <c r="BP192" s="112"/>
    </row>
    <row r="193" spans="1:68" s="158" customFormat="1" ht="12.95" customHeight="1" x14ac:dyDescent="0.2">
      <c r="A193" s="165" t="s">
        <v>115</v>
      </c>
      <c r="B193" s="166" t="s">
        <v>81</v>
      </c>
      <c r="C193" s="165">
        <v>56726.456200000001</v>
      </c>
      <c r="D193" s="165">
        <v>2.3999999999999998E-3</v>
      </c>
      <c r="E193" s="224">
        <f t="shared" si="134"/>
        <v>29342.817296240904</v>
      </c>
      <c r="F193" s="224">
        <f t="shared" si="135"/>
        <v>29343</v>
      </c>
      <c r="G193" s="17">
        <f t="shared" si="158"/>
        <v>-0.12486090000311378</v>
      </c>
      <c r="J193" s="158">
        <f>G193</f>
        <v>-0.12486090000311378</v>
      </c>
      <c r="N193" s="158">
        <f t="shared" ca="1" si="169"/>
        <v>-0.12456365433641833</v>
      </c>
      <c r="P193" s="221">
        <f t="shared" si="136"/>
        <v>41707.956200000001</v>
      </c>
      <c r="R193" s="158">
        <f t="shared" ca="1" si="137"/>
        <v>8.8354986369222775E-8</v>
      </c>
      <c r="S193" s="156">
        <v>0.2</v>
      </c>
      <c r="T193" s="158">
        <f t="shared" ca="1" si="138"/>
        <v>1.7670997273844556E-8</v>
      </c>
      <c r="Y193" s="61"/>
      <c r="Z193" s="112">
        <f t="shared" si="159"/>
        <v>29343</v>
      </c>
      <c r="AA193" s="112">
        <f t="shared" si="160"/>
        <v>-0.11910409069582684</v>
      </c>
      <c r="AB193" s="112">
        <f t="shared" si="161"/>
        <v>-0.12888147511428696</v>
      </c>
      <c r="AC193" s="112">
        <f t="shared" si="162"/>
        <v>-41708.081060900004</v>
      </c>
      <c r="AD193" s="112">
        <f t="shared" si="163"/>
        <v>-5.7568093072869475E-3</v>
      </c>
      <c r="AE193" s="112">
        <f t="shared" si="164"/>
        <v>6.6281706800931244E-6</v>
      </c>
      <c r="AF193" s="112">
        <f t="shared" si="165"/>
        <v>-41708.081060900004</v>
      </c>
      <c r="AG193" s="139"/>
      <c r="AH193" s="112">
        <f t="shared" si="166"/>
        <v>4.0205751111731698E-3</v>
      </c>
      <c r="AI193" s="112">
        <f t="shared" si="147"/>
        <v>1.2695325074906503</v>
      </c>
      <c r="AJ193" s="112">
        <f t="shared" si="148"/>
        <v>0.40880570165152513</v>
      </c>
      <c r="AK193" s="112">
        <f t="shared" si="149"/>
        <v>-1.5881668860752384E-2</v>
      </c>
      <c r="AL193" s="112">
        <f t="shared" si="150"/>
        <v>-5.8854967921217083E-2</v>
      </c>
      <c r="AM193" s="112">
        <f t="shared" si="151"/>
        <v>-2.9435981410309377E-2</v>
      </c>
      <c r="AN193" s="112">
        <f t="shared" si="170"/>
        <v>6.2385584811204051</v>
      </c>
      <c r="AO193" s="112">
        <f t="shared" si="170"/>
        <v>6.2385618699200949</v>
      </c>
      <c r="AP193" s="112">
        <f t="shared" si="170"/>
        <v>6.238574433533115</v>
      </c>
      <c r="AQ193" s="112">
        <f t="shared" si="170"/>
        <v>6.238621011725475</v>
      </c>
      <c r="AR193" s="112">
        <f t="shared" si="170"/>
        <v>6.2387936943290834</v>
      </c>
      <c r="AS193" s="112">
        <f t="shared" si="170"/>
        <v>6.2394338811549908</v>
      </c>
      <c r="AT193" s="112">
        <f t="shared" si="170"/>
        <v>6.2418070935552867</v>
      </c>
      <c r="AU193" s="112">
        <f t="shared" si="152"/>
        <v>6.2506028110373641</v>
      </c>
      <c r="AV193" s="112"/>
      <c r="AW193" s="112"/>
      <c r="AX193" s="112"/>
      <c r="AY193" s="112"/>
      <c r="AZ193" s="112"/>
      <c r="BA193" s="112"/>
      <c r="BB193" s="112"/>
      <c r="BC193" s="112"/>
      <c r="BD193" s="112"/>
      <c r="BE193" s="112"/>
      <c r="BF193" s="112"/>
      <c r="BG193" s="112"/>
      <c r="BH193" s="112"/>
      <c r="BI193" s="112"/>
      <c r="BJ193" s="112"/>
      <c r="BK193" s="112"/>
      <c r="BL193" s="112"/>
      <c r="BM193" s="112"/>
      <c r="BN193" s="112"/>
      <c r="BO193" s="112"/>
      <c r="BP193" s="112"/>
    </row>
    <row r="194" spans="1:68" s="158" customFormat="1" ht="12.95" customHeight="1" x14ac:dyDescent="0.2">
      <c r="A194" s="165" t="s">
        <v>115</v>
      </c>
      <c r="B194" s="166" t="s">
        <v>81</v>
      </c>
      <c r="C194" s="165">
        <v>56728.503199999999</v>
      </c>
      <c r="D194" s="165">
        <v>4.4000000000000003E-3</v>
      </c>
      <c r="E194" s="224">
        <f t="shared" si="134"/>
        <v>29345.812586158481</v>
      </c>
      <c r="F194" s="224">
        <f t="shared" si="135"/>
        <v>29346</v>
      </c>
      <c r="G194" s="17">
        <f t="shared" si="158"/>
        <v>-0.12807980000070529</v>
      </c>
      <c r="J194" s="158">
        <f>G194</f>
        <v>-0.12807980000070529</v>
      </c>
      <c r="N194" s="158">
        <f t="shared" ca="1" si="169"/>
        <v>-0.12457850060219841</v>
      </c>
      <c r="P194" s="221">
        <f t="shared" si="136"/>
        <v>41710.003199999999</v>
      </c>
      <c r="R194" s="158">
        <f t="shared" ca="1" si="137"/>
        <v>1.2259097477984637E-5</v>
      </c>
      <c r="S194" s="156">
        <v>0.1</v>
      </c>
      <c r="T194" s="158">
        <f t="shared" ca="1" si="138"/>
        <v>1.2259097477984637E-6</v>
      </c>
      <c r="Y194" s="61"/>
      <c r="Z194" s="112">
        <f t="shared" si="159"/>
        <v>29346</v>
      </c>
      <c r="AA194" s="112">
        <f t="shared" si="160"/>
        <v>-0.11911849453932202</v>
      </c>
      <c r="AB194" s="112">
        <f t="shared" si="161"/>
        <v>-0.13211114884938327</v>
      </c>
      <c r="AC194" s="112">
        <f t="shared" si="162"/>
        <v>-41710.1312798</v>
      </c>
      <c r="AD194" s="112">
        <f t="shared" si="163"/>
        <v>-8.9613054613832677E-3</v>
      </c>
      <c r="AE194" s="112">
        <f t="shared" si="164"/>
        <v>8.0304995572217587E-6</v>
      </c>
      <c r="AF194" s="112">
        <f t="shared" si="165"/>
        <v>-41710.1312798</v>
      </c>
      <c r="AG194" s="139"/>
      <c r="AH194" s="112">
        <f t="shared" si="166"/>
        <v>4.0313488486779748E-3</v>
      </c>
      <c r="AI194" s="112">
        <f t="shared" si="147"/>
        <v>1.2695592987058448</v>
      </c>
      <c r="AJ194" s="112">
        <f t="shared" si="148"/>
        <v>0.41036732067919462</v>
      </c>
      <c r="AK194" s="112">
        <f t="shared" si="149"/>
        <v>-1.5420262034517032E-2</v>
      </c>
      <c r="AL194" s="112">
        <f t="shared" si="150"/>
        <v>-5.7143175205161621E-2</v>
      </c>
      <c r="AM194" s="112">
        <f t="shared" si="151"/>
        <v>-2.8579364810324213E-2</v>
      </c>
      <c r="AN194" s="112">
        <f t="shared" si="170"/>
        <v>6.23985675414594</v>
      </c>
      <c r="AO194" s="112">
        <f t="shared" si="170"/>
        <v>6.2398600454162665</v>
      </c>
      <c r="AP194" s="112">
        <f t="shared" si="170"/>
        <v>6.2398722467527836</v>
      </c>
      <c r="AQ194" s="112">
        <f t="shared" si="170"/>
        <v>6.2399174792656966</v>
      </c>
      <c r="AR194" s="112">
        <f t="shared" si="170"/>
        <v>6.2400851634206536</v>
      </c>
      <c r="AS194" s="112">
        <f t="shared" si="170"/>
        <v>6.2407067848413247</v>
      </c>
      <c r="AT194" s="112">
        <f t="shared" si="170"/>
        <v>6.2430110543254083</v>
      </c>
      <c r="AU194" s="112">
        <f t="shared" si="152"/>
        <v>6.2515509155445859</v>
      </c>
      <c r="AV194" s="112"/>
      <c r="AW194" s="112"/>
      <c r="AX194" s="112"/>
      <c r="AY194" s="112"/>
      <c r="AZ194" s="112"/>
      <c r="BA194" s="112"/>
      <c r="BB194" s="112"/>
      <c r="BC194" s="112"/>
      <c r="BD194" s="112"/>
      <c r="BE194" s="112"/>
      <c r="BF194" s="112"/>
      <c r="BG194" s="112"/>
      <c r="BH194" s="112"/>
      <c r="BI194" s="112"/>
      <c r="BJ194" s="112"/>
      <c r="BK194" s="112"/>
      <c r="BL194" s="112"/>
      <c r="BM194" s="112"/>
      <c r="BN194" s="112"/>
      <c r="BO194" s="112"/>
      <c r="BP194" s="112"/>
    </row>
    <row r="195" spans="1:68" s="158" customFormat="1" ht="12.95" customHeight="1" x14ac:dyDescent="0.2">
      <c r="A195" s="167" t="s">
        <v>114</v>
      </c>
      <c r="B195" s="168" t="s">
        <v>81</v>
      </c>
      <c r="C195" s="169">
        <v>56773.609700000001</v>
      </c>
      <c r="D195" s="169">
        <v>2.0000000000000001E-4</v>
      </c>
      <c r="E195" s="224">
        <f t="shared" si="134"/>
        <v>29411.815050578258</v>
      </c>
      <c r="F195" s="224">
        <f t="shared" si="135"/>
        <v>29412</v>
      </c>
      <c r="G195" s="17">
        <f t="shared" si="158"/>
        <v>-0.12639560000388883</v>
      </c>
      <c r="N195" s="158">
        <f t="shared" ca="1" si="169"/>
        <v>-0.12490511844936045</v>
      </c>
      <c r="P195" s="221">
        <f t="shared" si="136"/>
        <v>41755.109700000001</v>
      </c>
      <c r="R195" s="158">
        <f t="shared" ca="1" si="137"/>
        <v>2.2215352643893462E-6</v>
      </c>
      <c r="S195" s="156">
        <v>0.1</v>
      </c>
      <c r="T195" s="158">
        <f t="shared" ca="1" si="138"/>
        <v>2.2215352643893464E-7</v>
      </c>
      <c r="Y195" s="61"/>
      <c r="Z195" s="112">
        <f t="shared" si="159"/>
        <v>29412</v>
      </c>
      <c r="AA195" s="112">
        <f t="shared" si="160"/>
        <v>-0.11943773737942728</v>
      </c>
      <c r="AB195" s="112">
        <f t="shared" si="161"/>
        <v>-0.13066226401646155</v>
      </c>
      <c r="AC195" s="112">
        <f t="shared" si="162"/>
        <v>-41755.236095600005</v>
      </c>
      <c r="AD195" s="112">
        <f t="shared" si="163"/>
        <v>-6.9578626244615471E-3</v>
      </c>
      <c r="AE195" s="112">
        <f t="shared" si="164"/>
        <v>4.8411852300878936E-6</v>
      </c>
      <c r="AF195" s="112">
        <f t="shared" si="165"/>
        <v>-41755.236095600005</v>
      </c>
      <c r="AG195" s="139"/>
      <c r="AH195" s="112">
        <f t="shared" si="166"/>
        <v>4.2666640125727162E-3</v>
      </c>
      <c r="AI195" s="112">
        <f t="shared" si="147"/>
        <v>1.2699488282860918</v>
      </c>
      <c r="AJ195" s="112">
        <f t="shared" si="148"/>
        <v>0.4444233939680291</v>
      </c>
      <c r="AK195" s="112">
        <f t="shared" si="149"/>
        <v>-5.2564348151665271E-3</v>
      </c>
      <c r="AL195" s="112">
        <f t="shared" si="150"/>
        <v>-1.9469507093994056E-2</v>
      </c>
      <c r="AM195" s="112">
        <f t="shared" si="151"/>
        <v>-9.7350610646781601E-3</v>
      </c>
      <c r="AN195" s="112">
        <f t="shared" si="170"/>
        <v>6.2684241515391523</v>
      </c>
      <c r="AO195" s="112">
        <f t="shared" si="170"/>
        <v>6.268425278051331</v>
      </c>
      <c r="AP195" s="112">
        <f t="shared" si="170"/>
        <v>6.2684294507730538</v>
      </c>
      <c r="AQ195" s="112">
        <f t="shared" si="170"/>
        <v>6.2684449069788402</v>
      </c>
      <c r="AR195" s="112">
        <f t="shared" si="170"/>
        <v>6.2685021583809952</v>
      </c>
      <c r="AS195" s="112">
        <f t="shared" si="170"/>
        <v>6.268714223142263</v>
      </c>
      <c r="AT195" s="112">
        <f t="shared" si="170"/>
        <v>6.2694997260460239</v>
      </c>
      <c r="AU195" s="112">
        <f t="shared" si="152"/>
        <v>6.2724092147034831</v>
      </c>
      <c r="AV195" s="112"/>
      <c r="AW195" s="112"/>
      <c r="AX195" s="112"/>
      <c r="AY195" s="112"/>
      <c r="AZ195" s="112"/>
      <c r="BA195" s="112"/>
      <c r="BB195" s="112"/>
      <c r="BC195" s="112"/>
      <c r="BD195" s="112"/>
      <c r="BE195" s="112"/>
      <c r="BF195" s="112"/>
      <c r="BG195" s="112"/>
      <c r="BH195" s="112"/>
      <c r="BI195" s="112"/>
      <c r="BJ195" s="112"/>
      <c r="BK195" s="112"/>
      <c r="BL195" s="112"/>
      <c r="BM195" s="112"/>
      <c r="BN195" s="112"/>
      <c r="BO195" s="112"/>
      <c r="BP195" s="112"/>
    </row>
    <row r="196" spans="1:68" s="158" customFormat="1" ht="12.95" customHeight="1" x14ac:dyDescent="0.2">
      <c r="A196" s="140" t="s">
        <v>702</v>
      </c>
      <c r="B196" s="141"/>
      <c r="C196" s="142">
        <v>57090.362999999998</v>
      </c>
      <c r="D196" s="142">
        <v>2.9999999999999997E-4</v>
      </c>
      <c r="E196" s="224">
        <f t="shared" si="134"/>
        <v>29875.306973318795</v>
      </c>
      <c r="F196" s="224">
        <f t="shared" si="135"/>
        <v>29875.5</v>
      </c>
      <c r="G196" s="17">
        <f t="shared" si="158"/>
        <v>-0.13191565000306582</v>
      </c>
      <c r="J196" s="158">
        <f>G196</f>
        <v>-0.13191565000306582</v>
      </c>
      <c r="N196" s="158">
        <f t="shared" ca="1" si="169"/>
        <v>-0.12719886651238466</v>
      </c>
      <c r="P196" s="221">
        <f t="shared" si="136"/>
        <v>42071.862999999998</v>
      </c>
      <c r="R196" s="158">
        <f t="shared" ca="1" si="137"/>
        <v>2.2248046497962393E-5</v>
      </c>
      <c r="S196" s="156">
        <v>0.1</v>
      </c>
      <c r="T196" s="158">
        <f t="shared" ca="1" si="138"/>
        <v>2.2248046497962394E-6</v>
      </c>
      <c r="Y196" s="61"/>
      <c r="Z196" s="112">
        <f t="shared" si="159"/>
        <v>29875.5</v>
      </c>
      <c r="AA196" s="112">
        <f t="shared" si="160"/>
        <v>-0.12182591981423377</v>
      </c>
      <c r="AB196" s="112">
        <f t="shared" si="161"/>
        <v>-0.13772373672458205</v>
      </c>
      <c r="AC196" s="112">
        <f t="shared" si="162"/>
        <v>-42071.994915650001</v>
      </c>
      <c r="AD196" s="112">
        <f t="shared" si="163"/>
        <v>-1.0089730188832052E-2</v>
      </c>
      <c r="AE196" s="112">
        <f t="shared" si="164"/>
        <v>1.0180265528342888E-5</v>
      </c>
      <c r="AF196" s="112">
        <f t="shared" si="165"/>
        <v>-42071.994915650001</v>
      </c>
      <c r="AG196" s="139"/>
      <c r="AH196" s="112">
        <f t="shared" si="166"/>
        <v>5.8080867215162309E-3</v>
      </c>
      <c r="AI196" s="112">
        <f t="shared" si="147"/>
        <v>1.2619921598910426</v>
      </c>
      <c r="AJ196" s="112">
        <f t="shared" si="148"/>
        <v>0.66250460101860031</v>
      </c>
      <c r="AK196" s="112">
        <f t="shared" si="149"/>
        <v>6.5269504024669717E-2</v>
      </c>
      <c r="AL196" s="112">
        <f t="shared" si="150"/>
        <v>0.24415750586400942</v>
      </c>
      <c r="AM196" s="112">
        <f t="shared" si="151"/>
        <v>0.12268884571163148</v>
      </c>
      <c r="AN196" s="112">
        <f t="shared" si="170"/>
        <v>6.4686865292291014</v>
      </c>
      <c r="AO196" s="112">
        <f t="shared" si="170"/>
        <v>6.4686736777800373</v>
      </c>
      <c r="AP196" s="112">
        <f t="shared" si="170"/>
        <v>6.4686252493093033</v>
      </c>
      <c r="AQ196" s="112">
        <f t="shared" si="170"/>
        <v>6.4684427589161713</v>
      </c>
      <c r="AR196" s="112">
        <f t="shared" si="170"/>
        <v>6.4677551462272911</v>
      </c>
      <c r="AS196" s="112">
        <f t="shared" si="170"/>
        <v>6.4651650533230267</v>
      </c>
      <c r="AT196" s="112">
        <f t="shared" si="170"/>
        <v>6.4554196359974636</v>
      </c>
      <c r="AU196" s="112">
        <f t="shared" si="152"/>
        <v>6.4188913610693756</v>
      </c>
      <c r="AV196" s="112"/>
      <c r="AW196" s="112"/>
      <c r="AX196" s="112"/>
      <c r="AY196" s="112"/>
      <c r="AZ196" s="112"/>
      <c r="BA196" s="112"/>
      <c r="BB196" s="112"/>
      <c r="BC196" s="112"/>
      <c r="BD196" s="112"/>
      <c r="BE196" s="112"/>
      <c r="BF196" s="112"/>
      <c r="BG196" s="112"/>
      <c r="BH196" s="112"/>
      <c r="BI196" s="112"/>
      <c r="BJ196" s="112"/>
      <c r="BK196" s="112"/>
      <c r="BL196" s="112"/>
      <c r="BM196" s="112"/>
      <c r="BN196" s="112"/>
      <c r="BO196" s="112"/>
      <c r="BP196" s="112"/>
    </row>
    <row r="197" spans="1:68" s="158" customFormat="1" ht="12.95" customHeight="1" x14ac:dyDescent="0.2">
      <c r="A197" s="140" t="s">
        <v>702</v>
      </c>
      <c r="B197" s="141"/>
      <c r="C197" s="142">
        <v>57091.391100000001</v>
      </c>
      <c r="D197" s="142">
        <v>2.0999999999999999E-3</v>
      </c>
      <c r="E197" s="224">
        <f t="shared" si="134"/>
        <v>29876.811349266169</v>
      </c>
      <c r="F197" s="224">
        <f t="shared" si="135"/>
        <v>29877</v>
      </c>
      <c r="G197" s="17">
        <f t="shared" si="158"/>
        <v>-0.12892509999801405</v>
      </c>
      <c r="J197" s="158">
        <f>G197</f>
        <v>-0.12892509999801405</v>
      </c>
      <c r="N197" s="158">
        <f t="shared" ca="1" si="169"/>
        <v>-0.12720628964527469</v>
      </c>
      <c r="P197" s="221">
        <f t="shared" si="136"/>
        <v>42072.891100000001</v>
      </c>
      <c r="R197" s="158">
        <f t="shared" ca="1" si="137"/>
        <v>2.9543090286839782E-6</v>
      </c>
      <c r="S197" s="156">
        <v>1</v>
      </c>
      <c r="T197" s="158">
        <f t="shared" ca="1" si="138"/>
        <v>2.9543090286839782E-6</v>
      </c>
      <c r="Y197" s="61"/>
      <c r="Z197" s="112">
        <f t="shared" si="159"/>
        <v>29877</v>
      </c>
      <c r="AA197" s="112">
        <f t="shared" si="160"/>
        <v>-0.1218341144892196</v>
      </c>
      <c r="AB197" s="112">
        <f t="shared" si="161"/>
        <v>-0.13473780895579443</v>
      </c>
      <c r="AC197" s="112">
        <f t="shared" si="162"/>
        <v>-42073.020025099999</v>
      </c>
      <c r="AD197" s="112">
        <f t="shared" si="163"/>
        <v>-7.0909855087944451E-3</v>
      </c>
      <c r="AE197" s="112">
        <f t="shared" si="164"/>
        <v>5.0282075485932816E-5</v>
      </c>
      <c r="AF197" s="112">
        <f t="shared" si="165"/>
        <v>-42073.020025099999</v>
      </c>
      <c r="AG197" s="139"/>
      <c r="AH197" s="112">
        <f t="shared" si="166"/>
        <v>5.8127089577803756E-3</v>
      </c>
      <c r="AI197" s="112">
        <f t="shared" si="147"/>
        <v>1.2619368670282805</v>
      </c>
      <c r="AJ197" s="112">
        <f t="shared" si="148"/>
        <v>0.66313785093660171</v>
      </c>
      <c r="AK197" s="112">
        <f t="shared" si="149"/>
        <v>6.5491050468052134E-2</v>
      </c>
      <c r="AL197" s="112">
        <f t="shared" si="150"/>
        <v>0.24500321747300507</v>
      </c>
      <c r="AM197" s="112">
        <f t="shared" si="151"/>
        <v>0.12311808887006567</v>
      </c>
      <c r="AN197" s="112">
        <f t="shared" si="170"/>
        <v>6.4693317947129296</v>
      </c>
      <c r="AO197" s="112">
        <f t="shared" si="170"/>
        <v>6.469318907364408</v>
      </c>
      <c r="AP197" s="112">
        <f t="shared" si="170"/>
        <v>6.4692703377235388</v>
      </c>
      <c r="AQ197" s="112">
        <f t="shared" si="170"/>
        <v>6.4690872931979859</v>
      </c>
      <c r="AR197" s="112">
        <f t="shared" si="170"/>
        <v>6.4683975094084376</v>
      </c>
      <c r="AS197" s="112">
        <f t="shared" si="170"/>
        <v>6.4657989305327543</v>
      </c>
      <c r="AT197" s="112">
        <f t="shared" si="170"/>
        <v>6.4560205014797436</v>
      </c>
      <c r="AU197" s="112">
        <f t="shared" si="152"/>
        <v>6.4193654133229874</v>
      </c>
      <c r="AV197" s="112"/>
      <c r="AW197" s="112"/>
      <c r="AX197" s="112"/>
      <c r="AY197" s="112"/>
      <c r="AZ197" s="112"/>
      <c r="BA197" s="112"/>
      <c r="BB197" s="112"/>
      <c r="BC197" s="112"/>
      <c r="BD197" s="112"/>
      <c r="BE197" s="112"/>
      <c r="BF197" s="112"/>
      <c r="BG197" s="112"/>
      <c r="BH197" s="112"/>
      <c r="BI197" s="112"/>
      <c r="BJ197" s="112"/>
      <c r="BK197" s="112"/>
      <c r="BL197" s="112"/>
      <c r="BM197" s="112"/>
      <c r="BN197" s="112"/>
      <c r="BO197" s="112"/>
      <c r="BP197" s="112"/>
    </row>
    <row r="198" spans="1:68" s="158" customFormat="1" ht="12.95" customHeight="1" x14ac:dyDescent="0.2">
      <c r="A198" s="55" t="s">
        <v>710</v>
      </c>
      <c r="B198" s="57" t="s">
        <v>81</v>
      </c>
      <c r="C198" s="55">
        <v>57140.597500000003</v>
      </c>
      <c r="D198" s="55">
        <v>2.0000000000000001E-4</v>
      </c>
      <c r="E198" s="224">
        <f t="shared" si="134"/>
        <v>29948.813026745589</v>
      </c>
      <c r="F198" s="224">
        <f t="shared" si="135"/>
        <v>29949</v>
      </c>
      <c r="G198" s="17">
        <f t="shared" si="158"/>
        <v>-0.12777869999990799</v>
      </c>
      <c r="K198" s="158">
        <f t="shared" ref="K198:K212" si="171">G198</f>
        <v>-0.12777869999990799</v>
      </c>
      <c r="N198" s="158">
        <f t="shared" ca="1" si="169"/>
        <v>-0.12756260002399689</v>
      </c>
      <c r="P198" s="221">
        <f t="shared" si="136"/>
        <v>42122.097500000003</v>
      </c>
      <c r="R198" s="158">
        <f t="shared" ca="1" si="137"/>
        <v>4.6699199588777698E-8</v>
      </c>
      <c r="S198" s="156">
        <v>1</v>
      </c>
      <c r="T198" s="158">
        <f t="shared" ca="1" si="138"/>
        <v>4.6699199588777698E-8</v>
      </c>
      <c r="Y198" s="61"/>
      <c r="Z198" s="112">
        <f t="shared" si="159"/>
        <v>29949</v>
      </c>
      <c r="AA198" s="112">
        <f t="shared" si="160"/>
        <v>-0.12223134104192092</v>
      </c>
      <c r="AB198" s="112">
        <f t="shared" si="161"/>
        <v>-0.13381015090098705</v>
      </c>
      <c r="AC198" s="112">
        <f t="shared" si="162"/>
        <v>-42122.225278700003</v>
      </c>
      <c r="AD198" s="112">
        <f t="shared" si="163"/>
        <v>-5.5473589579870669E-3</v>
      </c>
      <c r="AE198" s="112">
        <f t="shared" si="164"/>
        <v>3.0773191408759358E-5</v>
      </c>
      <c r="AF198" s="112">
        <f t="shared" si="165"/>
        <v>-42122.225278700003</v>
      </c>
      <c r="AG198" s="139"/>
      <c r="AH198" s="112">
        <f t="shared" si="166"/>
        <v>6.0314509010790792E-3</v>
      </c>
      <c r="AI198" s="112">
        <f t="shared" si="147"/>
        <v>1.2590702217149503</v>
      </c>
      <c r="AJ198" s="112">
        <f t="shared" si="148"/>
        <v>0.69290173595909876</v>
      </c>
      <c r="AK198" s="112">
        <f t="shared" si="149"/>
        <v>7.6043541609833773E-2</v>
      </c>
      <c r="AL198" s="112">
        <f t="shared" si="150"/>
        <v>0.28550573176723498</v>
      </c>
      <c r="AM198" s="112">
        <f t="shared" si="151"/>
        <v>0.14373052666495398</v>
      </c>
      <c r="AN198" s="112">
        <f t="shared" si="170"/>
        <v>6.5002695727256521</v>
      </c>
      <c r="AO198" s="112">
        <f t="shared" si="170"/>
        <v>6.5002550693182393</v>
      </c>
      <c r="AP198" s="112">
        <f t="shared" si="170"/>
        <v>6.5002000624591156</v>
      </c>
      <c r="AQ198" s="112">
        <f t="shared" si="170"/>
        <v>6.4999914448184466</v>
      </c>
      <c r="AR198" s="112">
        <f t="shared" si="170"/>
        <v>6.4992003337924702</v>
      </c>
      <c r="AS198" s="112">
        <f t="shared" si="170"/>
        <v>6.4962015587852084</v>
      </c>
      <c r="AT198" s="112">
        <f t="shared" si="170"/>
        <v>6.4848518329136313</v>
      </c>
      <c r="AU198" s="112">
        <f t="shared" si="152"/>
        <v>6.4421199214963298</v>
      </c>
      <c r="AV198" s="112"/>
      <c r="AW198" s="112"/>
      <c r="AX198" s="112"/>
      <c r="AY198" s="112"/>
      <c r="AZ198" s="112"/>
      <c r="BA198" s="112"/>
      <c r="BB198" s="112"/>
      <c r="BC198" s="112"/>
      <c r="BD198" s="112"/>
      <c r="BE198" s="112"/>
      <c r="BF198" s="112"/>
      <c r="BG198" s="112"/>
      <c r="BH198" s="112"/>
      <c r="BI198" s="112"/>
      <c r="BJ198" s="112"/>
      <c r="BK198" s="112"/>
      <c r="BL198" s="112"/>
      <c r="BM198" s="112"/>
      <c r="BN198" s="112"/>
      <c r="BO198" s="112"/>
      <c r="BP198" s="112"/>
    </row>
    <row r="199" spans="1:68" s="158" customFormat="1" ht="12.95" customHeight="1" x14ac:dyDescent="0.2">
      <c r="A199" s="55" t="s">
        <v>711</v>
      </c>
      <c r="B199" s="57" t="s">
        <v>81</v>
      </c>
      <c r="C199" s="55">
        <v>57431.726000000002</v>
      </c>
      <c r="D199" s="55">
        <v>2.0000000000000001E-4</v>
      </c>
      <c r="E199" s="224">
        <f t="shared" si="134"/>
        <v>30374.809245978566</v>
      </c>
      <c r="F199" s="224">
        <f t="shared" si="135"/>
        <v>30375</v>
      </c>
      <c r="G199" s="17">
        <f t="shared" si="158"/>
        <v>-0.13036249999277061</v>
      </c>
      <c r="K199" s="158">
        <f t="shared" si="171"/>
        <v>-0.13036249999277061</v>
      </c>
      <c r="N199" s="158">
        <f t="shared" ca="1" si="169"/>
        <v>-0.12967076976476996</v>
      </c>
      <c r="P199" s="221">
        <f t="shared" si="136"/>
        <v>42413.226000000002</v>
      </c>
      <c r="R199" s="158">
        <f t="shared" ca="1" si="137"/>
        <v>4.7849070832982798E-7</v>
      </c>
      <c r="S199" s="156">
        <v>1</v>
      </c>
      <c r="T199" s="158">
        <f t="shared" ca="1" si="138"/>
        <v>4.7849070832982798E-7</v>
      </c>
      <c r="Y199" s="61"/>
      <c r="Z199" s="112">
        <f t="shared" si="159"/>
        <v>30375</v>
      </c>
      <c r="AA199" s="112">
        <f t="shared" si="160"/>
        <v>-0.12474741944908836</v>
      </c>
      <c r="AB199" s="112">
        <f t="shared" si="161"/>
        <v>-0.13755268991868225</v>
      </c>
      <c r="AC199" s="112">
        <f t="shared" si="162"/>
        <v>-42413.356362499995</v>
      </c>
      <c r="AD199" s="112">
        <f t="shared" si="163"/>
        <v>-5.6150805436822465E-3</v>
      </c>
      <c r="AE199" s="112">
        <f t="shared" si="164"/>
        <v>3.1529129512038913E-5</v>
      </c>
      <c r="AF199" s="112">
        <f t="shared" si="165"/>
        <v>-42413.356362499995</v>
      </c>
      <c r="AG199" s="139"/>
      <c r="AH199" s="112">
        <f t="shared" si="166"/>
        <v>7.19018992591163E-3</v>
      </c>
      <c r="AI199" s="112">
        <f t="shared" si="147"/>
        <v>1.2342696542351275</v>
      </c>
      <c r="AJ199" s="112">
        <f t="shared" si="148"/>
        <v>0.84163813293314937</v>
      </c>
      <c r="AK199" s="112">
        <f t="shared" si="149"/>
        <v>0.13423013486007479</v>
      </c>
      <c r="AL199" s="112">
        <f t="shared" si="150"/>
        <v>0.5203094349432188</v>
      </c>
      <c r="AM199" s="112">
        <f t="shared" si="151"/>
        <v>0.26618721498059228</v>
      </c>
      <c r="AN199" s="112">
        <f t="shared" si="170"/>
        <v>6.6814596245242068</v>
      </c>
      <c r="AO199" s="112">
        <f t="shared" si="170"/>
        <v>6.681440421004031</v>
      </c>
      <c r="AP199" s="112">
        <f t="shared" si="170"/>
        <v>6.6813632592608183</v>
      </c>
      <c r="AQ199" s="112">
        <f t="shared" si="170"/>
        <v>6.6810532405853627</v>
      </c>
      <c r="AR199" s="112">
        <f t="shared" si="170"/>
        <v>6.6798080613513813</v>
      </c>
      <c r="AS199" s="112">
        <f t="shared" si="170"/>
        <v>6.6748133509830678</v>
      </c>
      <c r="AT199" s="112">
        <f t="shared" si="170"/>
        <v>6.6548798447924913</v>
      </c>
      <c r="AU199" s="112">
        <f t="shared" si="152"/>
        <v>6.5767507615219394</v>
      </c>
      <c r="AV199" s="112"/>
      <c r="AW199" s="112"/>
      <c r="AX199" s="112"/>
      <c r="AY199" s="112"/>
      <c r="AZ199" s="112"/>
      <c r="BA199" s="112"/>
      <c r="BB199" s="112"/>
      <c r="BC199" s="112"/>
      <c r="BD199" s="112"/>
      <c r="BE199" s="112"/>
      <c r="BF199" s="112"/>
      <c r="BG199" s="112"/>
      <c r="BH199" s="112"/>
      <c r="BI199" s="112"/>
      <c r="BJ199" s="112"/>
      <c r="BK199" s="112"/>
      <c r="BL199" s="112"/>
      <c r="BM199" s="112"/>
      <c r="BN199" s="112"/>
      <c r="BO199" s="112"/>
      <c r="BP199" s="112"/>
    </row>
    <row r="200" spans="1:68" s="158" customFormat="1" ht="12.95" customHeight="1" x14ac:dyDescent="0.2">
      <c r="A200" s="170" t="s">
        <v>703</v>
      </c>
      <c r="B200" s="171" t="s">
        <v>81</v>
      </c>
      <c r="C200" s="172">
        <v>57457.352899999998</v>
      </c>
      <c r="D200" s="172">
        <v>2.8999999999999998E-3</v>
      </c>
      <c r="E200" s="224">
        <f t="shared" si="134"/>
        <v>30412.308022328736</v>
      </c>
      <c r="F200" s="224">
        <f t="shared" si="135"/>
        <v>30412.5</v>
      </c>
      <c r="G200" s="17">
        <f t="shared" si="158"/>
        <v>-0.13119875000120373</v>
      </c>
      <c r="K200" s="158">
        <f t="shared" si="171"/>
        <v>-0.13119875000120373</v>
      </c>
      <c r="N200" s="158">
        <f t="shared" ca="1" si="169"/>
        <v>-0.1298563480870211</v>
      </c>
      <c r="P200" s="221">
        <f t="shared" si="136"/>
        <v>42438.852899999998</v>
      </c>
      <c r="R200" s="158">
        <f t="shared" ca="1" si="137"/>
        <v>1.8020428992012141E-6</v>
      </c>
      <c r="S200" s="156">
        <v>1</v>
      </c>
      <c r="T200" s="158">
        <f t="shared" ca="1" si="138"/>
        <v>1.8020428992012141E-6</v>
      </c>
      <c r="Y200" s="61"/>
      <c r="Z200" s="112">
        <f t="shared" si="159"/>
        <v>30412.5</v>
      </c>
      <c r="AA200" s="112">
        <f t="shared" si="160"/>
        <v>-0.12498323956765607</v>
      </c>
      <c r="AB200" s="112">
        <f t="shared" si="161"/>
        <v>-0.13847909277729767</v>
      </c>
      <c r="AC200" s="112">
        <f t="shared" si="162"/>
        <v>-42438.984098749999</v>
      </c>
      <c r="AD200" s="112">
        <f t="shared" si="163"/>
        <v>-6.2155104335476635E-3</v>
      </c>
      <c r="AE200" s="112">
        <f t="shared" si="164"/>
        <v>3.8632569949539867E-5</v>
      </c>
      <c r="AF200" s="112">
        <f t="shared" si="165"/>
        <v>-42438.984098749999</v>
      </c>
      <c r="AG200" s="139"/>
      <c r="AH200" s="112">
        <f t="shared" si="166"/>
        <v>7.2803427760939248E-3</v>
      </c>
      <c r="AI200" s="112">
        <f t="shared" si="147"/>
        <v>1.2315133032957628</v>
      </c>
      <c r="AJ200" s="112">
        <f t="shared" si="148"/>
        <v>0.85236434141448225</v>
      </c>
      <c r="AK200" s="112">
        <f t="shared" si="149"/>
        <v>0.13893016374093911</v>
      </c>
      <c r="AL200" s="112">
        <f t="shared" si="150"/>
        <v>0.54048994732718003</v>
      </c>
      <c r="AM200" s="112">
        <f t="shared" si="151"/>
        <v>0.2770218911999755</v>
      </c>
      <c r="AN200" s="112">
        <f t="shared" si="170"/>
        <v>6.6972200531679693</v>
      </c>
      <c r="AO200" s="112">
        <f t="shared" si="170"/>
        <v>6.6972008414183559</v>
      </c>
      <c r="AP200" s="112">
        <f t="shared" si="170"/>
        <v>6.6971231216824867</v>
      </c>
      <c r="AQ200" s="112">
        <f t="shared" si="170"/>
        <v>6.6968087392164231</v>
      </c>
      <c r="AR200" s="112">
        <f t="shared" si="170"/>
        <v>6.6955374794412945</v>
      </c>
      <c r="AS200" s="112">
        <f t="shared" si="170"/>
        <v>6.6904040927140844</v>
      </c>
      <c r="AT200" s="112">
        <f t="shared" si="170"/>
        <v>6.6697885501192307</v>
      </c>
      <c r="AU200" s="112">
        <f t="shared" si="152"/>
        <v>6.5886020678622224</v>
      </c>
      <c r="AV200" s="112"/>
      <c r="AW200" s="112"/>
      <c r="AX200" s="112"/>
      <c r="AY200" s="112"/>
      <c r="AZ200" s="112"/>
      <c r="BA200" s="112"/>
      <c r="BB200" s="112"/>
      <c r="BC200" s="112"/>
      <c r="BD200" s="112"/>
      <c r="BE200" s="112"/>
      <c r="BF200" s="112"/>
      <c r="BG200" s="112"/>
      <c r="BH200" s="112"/>
      <c r="BI200" s="112"/>
      <c r="BJ200" s="112"/>
      <c r="BK200" s="112"/>
      <c r="BL200" s="112"/>
      <c r="BM200" s="112"/>
      <c r="BN200" s="112"/>
      <c r="BO200" s="112"/>
      <c r="BP200" s="112"/>
    </row>
    <row r="201" spans="1:68" s="158" customFormat="1" ht="12.95" customHeight="1" x14ac:dyDescent="0.2">
      <c r="A201" s="64" t="s">
        <v>712</v>
      </c>
      <c r="B201" s="56" t="s">
        <v>81</v>
      </c>
      <c r="C201" s="173">
        <v>57811.698199999999</v>
      </c>
      <c r="D201" s="173">
        <v>1E-4</v>
      </c>
      <c r="E201" s="224">
        <f t="shared" si="134"/>
        <v>30930.806754342182</v>
      </c>
      <c r="F201" s="224">
        <f t="shared" si="135"/>
        <v>30931</v>
      </c>
      <c r="G201" s="17">
        <f t="shared" si="158"/>
        <v>-0.13206530000024941</v>
      </c>
      <c r="K201" s="158">
        <f t="shared" si="171"/>
        <v>-0.13206530000024941</v>
      </c>
      <c r="N201" s="158">
        <f t="shared" ca="1" si="169"/>
        <v>-0.132422277689347</v>
      </c>
      <c r="P201" s="221">
        <f t="shared" si="136"/>
        <v>42793.198199999999</v>
      </c>
      <c r="R201" s="158">
        <f t="shared" ca="1" si="137"/>
        <v>1.2743307051345768E-7</v>
      </c>
      <c r="S201" s="156">
        <v>1</v>
      </c>
      <c r="T201" s="158">
        <f t="shared" ca="1" si="138"/>
        <v>1.2743307051345768E-7</v>
      </c>
      <c r="Y201" s="61"/>
      <c r="Z201" s="112">
        <f t="shared" si="159"/>
        <v>30931</v>
      </c>
      <c r="AA201" s="112">
        <f t="shared" si="160"/>
        <v>-0.12849558380722684</v>
      </c>
      <c r="AB201" s="112">
        <f t="shared" si="161"/>
        <v>-0.14038164301602257</v>
      </c>
      <c r="AC201" s="112">
        <f t="shared" si="162"/>
        <v>-42793.330265299999</v>
      </c>
      <c r="AD201" s="112">
        <f t="shared" si="163"/>
        <v>-3.5697161930225707E-3</v>
      </c>
      <c r="AE201" s="112">
        <f t="shared" si="164"/>
        <v>1.2742873698727555E-5</v>
      </c>
      <c r="AF201" s="112">
        <f t="shared" si="165"/>
        <v>-42793.330265299999</v>
      </c>
      <c r="AG201" s="139"/>
      <c r="AH201" s="112">
        <f t="shared" si="166"/>
        <v>8.3163430157731592E-3</v>
      </c>
      <c r="AI201" s="112">
        <f t="shared" si="147"/>
        <v>1.1863135059882419</v>
      </c>
      <c r="AJ201" s="112">
        <f t="shared" si="148"/>
        <v>0.96062366422663337</v>
      </c>
      <c r="AK201" s="112">
        <f t="shared" si="149"/>
        <v>0.19541565312525347</v>
      </c>
      <c r="AL201" s="112">
        <f t="shared" si="150"/>
        <v>0.80923816216662425</v>
      </c>
      <c r="AM201" s="112">
        <f t="shared" si="151"/>
        <v>0.42824867237282449</v>
      </c>
      <c r="AN201" s="112">
        <f t="shared" ref="AN201:AT210" si="172">$AU201+$AB$7*SIN(AO201)</f>
        <v>6.9110702706498115</v>
      </c>
      <c r="AO201" s="112">
        <f t="shared" si="172"/>
        <v>6.9110558239638653</v>
      </c>
      <c r="AP201" s="112">
        <f t="shared" si="172"/>
        <v>6.9109897097092521</v>
      </c>
      <c r="AQ201" s="112">
        <f t="shared" si="172"/>
        <v>6.9106871828822145</v>
      </c>
      <c r="AR201" s="112">
        <f t="shared" si="172"/>
        <v>6.9093037205902057</v>
      </c>
      <c r="AS201" s="112">
        <f t="shared" si="172"/>
        <v>6.9029946330760534</v>
      </c>
      <c r="AT201" s="112">
        <f t="shared" si="172"/>
        <v>6.8745722728823608</v>
      </c>
      <c r="AU201" s="112">
        <f t="shared" si="152"/>
        <v>6.7524661301938629</v>
      </c>
      <c r="AV201" s="112"/>
      <c r="AW201" s="112"/>
      <c r="AX201" s="112"/>
      <c r="AY201" s="112"/>
      <c r="AZ201" s="112"/>
      <c r="BA201" s="112"/>
      <c r="BB201" s="112"/>
      <c r="BC201" s="112"/>
      <c r="BD201" s="112"/>
      <c r="BE201" s="112"/>
      <c r="BF201" s="112"/>
      <c r="BG201" s="112"/>
      <c r="BH201" s="112"/>
      <c r="BI201" s="112"/>
      <c r="BJ201" s="112"/>
      <c r="BK201" s="112"/>
      <c r="BL201" s="112"/>
      <c r="BM201" s="112"/>
      <c r="BN201" s="112"/>
      <c r="BO201" s="112"/>
      <c r="BP201" s="112"/>
    </row>
    <row r="202" spans="1:68" s="158" customFormat="1" ht="12.95" customHeight="1" x14ac:dyDescent="0.2">
      <c r="A202" s="64" t="s">
        <v>712</v>
      </c>
      <c r="B202" s="56" t="s">
        <v>81</v>
      </c>
      <c r="C202" s="173">
        <v>57811.6993</v>
      </c>
      <c r="D202" s="173">
        <v>1E-4</v>
      </c>
      <c r="E202" s="224">
        <f t="shared" si="134"/>
        <v>30930.808363926408</v>
      </c>
      <c r="F202" s="224">
        <f t="shared" si="135"/>
        <v>30931</v>
      </c>
      <c r="G202" s="17">
        <f t="shared" si="158"/>
        <v>-0.13096529999893392</v>
      </c>
      <c r="K202" s="158">
        <f t="shared" si="171"/>
        <v>-0.13096529999893392</v>
      </c>
      <c r="N202" s="158">
        <f t="shared" ca="1" si="169"/>
        <v>-0.132422277689347</v>
      </c>
      <c r="P202" s="221">
        <f t="shared" si="136"/>
        <v>42793.1993</v>
      </c>
      <c r="R202" s="158">
        <f t="shared" ca="1" si="137"/>
        <v>2.1227839903614501E-6</v>
      </c>
      <c r="S202" s="156">
        <v>1</v>
      </c>
      <c r="T202" s="158">
        <f t="shared" ca="1" si="138"/>
        <v>2.1227839903614501E-6</v>
      </c>
      <c r="Y202" s="61"/>
      <c r="Z202" s="112">
        <f t="shared" si="159"/>
        <v>30931</v>
      </c>
      <c r="AA202" s="112">
        <f t="shared" si="160"/>
        <v>-0.12849558380722684</v>
      </c>
      <c r="AB202" s="112">
        <f t="shared" si="161"/>
        <v>-0.13928164301470708</v>
      </c>
      <c r="AC202" s="112">
        <f t="shared" si="162"/>
        <v>-42793.330265299999</v>
      </c>
      <c r="AD202" s="112">
        <f t="shared" si="163"/>
        <v>-2.4697161917070776E-3</v>
      </c>
      <c r="AE202" s="112">
        <f t="shared" si="164"/>
        <v>6.0994980675801105E-6</v>
      </c>
      <c r="AF202" s="112">
        <f t="shared" si="165"/>
        <v>-42793.330265299999</v>
      </c>
      <c r="AG202" s="139"/>
      <c r="AH202" s="112">
        <f t="shared" si="166"/>
        <v>8.3163430157731592E-3</v>
      </c>
      <c r="AI202" s="112">
        <f t="shared" si="147"/>
        <v>1.1863135059882419</v>
      </c>
      <c r="AJ202" s="112">
        <f t="shared" si="148"/>
        <v>0.96062366422663337</v>
      </c>
      <c r="AK202" s="112">
        <f t="shared" si="149"/>
        <v>0.19541565312525347</v>
      </c>
      <c r="AL202" s="112">
        <f t="shared" si="150"/>
        <v>0.80923816216662425</v>
      </c>
      <c r="AM202" s="112">
        <f t="shared" si="151"/>
        <v>0.42824867237282449</v>
      </c>
      <c r="AN202" s="112">
        <f t="shared" si="172"/>
        <v>6.9110702706498115</v>
      </c>
      <c r="AO202" s="112">
        <f t="shared" si="172"/>
        <v>6.9110558239638653</v>
      </c>
      <c r="AP202" s="112">
        <f t="shared" si="172"/>
        <v>6.9109897097092521</v>
      </c>
      <c r="AQ202" s="112">
        <f t="shared" si="172"/>
        <v>6.9106871828822145</v>
      </c>
      <c r="AR202" s="112">
        <f t="shared" si="172"/>
        <v>6.9093037205902057</v>
      </c>
      <c r="AS202" s="112">
        <f t="shared" si="172"/>
        <v>6.9029946330760534</v>
      </c>
      <c r="AT202" s="112">
        <f t="shared" si="172"/>
        <v>6.8745722728823608</v>
      </c>
      <c r="AU202" s="112">
        <f t="shared" si="152"/>
        <v>6.7524661301938629</v>
      </c>
      <c r="AV202" s="112"/>
      <c r="AW202" s="112"/>
      <c r="AX202" s="112"/>
      <c r="AY202" s="112"/>
      <c r="AZ202" s="112"/>
      <c r="BA202" s="112"/>
      <c r="BB202" s="112"/>
      <c r="BC202" s="112"/>
      <c r="BD202" s="112"/>
      <c r="BE202" s="112"/>
      <c r="BF202" s="112"/>
      <c r="BG202" s="112"/>
      <c r="BH202" s="112"/>
      <c r="BI202" s="112"/>
      <c r="BJ202" s="112"/>
      <c r="BK202" s="112"/>
      <c r="BL202" s="112"/>
      <c r="BM202" s="112"/>
      <c r="BN202" s="112"/>
      <c r="BO202" s="112"/>
      <c r="BP202" s="112"/>
    </row>
    <row r="203" spans="1:68" s="158" customFormat="1" ht="12.95" customHeight="1" x14ac:dyDescent="0.2">
      <c r="A203" s="174" t="s">
        <v>704</v>
      </c>
      <c r="B203" s="156"/>
      <c r="C203" s="157">
        <v>58109.998</v>
      </c>
      <c r="D203" s="157">
        <v>4.0000000000000001E-3</v>
      </c>
      <c r="E203" s="224">
        <f t="shared" si="134"/>
        <v>31367.296438443718</v>
      </c>
      <c r="F203" s="224">
        <f t="shared" si="135"/>
        <v>31367.5</v>
      </c>
      <c r="G203" s="17">
        <f t="shared" si="158"/>
        <v>-0.13911525000003166</v>
      </c>
      <c r="K203" s="158">
        <f t="shared" si="171"/>
        <v>-0.13911525000003166</v>
      </c>
      <c r="N203" s="158">
        <f t="shared" ca="1" si="169"/>
        <v>-0.13458240936035037</v>
      </c>
      <c r="P203" s="221">
        <f t="shared" si="136"/>
        <v>43091.498</v>
      </c>
      <c r="R203" s="158">
        <f t="shared" ca="1" si="137"/>
        <v>2.0546644264746288E-5</v>
      </c>
      <c r="S203" s="156">
        <v>0.1</v>
      </c>
      <c r="T203" s="158">
        <f t="shared" ca="1" si="138"/>
        <v>2.0546644264746289E-6</v>
      </c>
      <c r="Y203" s="61" t="s">
        <v>806</v>
      </c>
      <c r="Z203" s="112">
        <f t="shared" si="159"/>
        <v>31367.5</v>
      </c>
      <c r="AA203" s="112">
        <f t="shared" si="160"/>
        <v>-0.13182110095660729</v>
      </c>
      <c r="AB203" s="112">
        <f t="shared" si="161"/>
        <v>-0.14799471708717438</v>
      </c>
      <c r="AC203" s="112">
        <f t="shared" si="162"/>
        <v>-43091.63711525</v>
      </c>
      <c r="AD203" s="112">
        <f t="shared" si="163"/>
        <v>-7.294149043424375E-3</v>
      </c>
      <c r="AE203" s="112">
        <f t="shared" si="164"/>
        <v>5.320461026768873E-6</v>
      </c>
      <c r="AF203" s="112">
        <f t="shared" si="165"/>
        <v>-43091.63711525</v>
      </c>
      <c r="AG203" s="139"/>
      <c r="AH203" s="112">
        <f t="shared" si="166"/>
        <v>8.8794670871427048E-3</v>
      </c>
      <c r="AI203" s="112">
        <f t="shared" si="147"/>
        <v>1.1415976407573813</v>
      </c>
      <c r="AJ203" s="112">
        <f t="shared" si="148"/>
        <v>0.99740536061682161</v>
      </c>
      <c r="AK203" s="112">
        <f t="shared" si="149"/>
        <v>0.22989151383194545</v>
      </c>
      <c r="AL203" s="112">
        <f t="shared" si="150"/>
        <v>1.0187440931619505</v>
      </c>
      <c r="AM203" s="112">
        <f t="shared" si="151"/>
        <v>0.55853457616744773</v>
      </c>
      <c r="AN203" s="112">
        <f t="shared" si="172"/>
        <v>7.0843118044952336</v>
      </c>
      <c r="AO203" s="112">
        <f t="shared" si="172"/>
        <v>7.0843040371685531</v>
      </c>
      <c r="AP203" s="112">
        <f t="shared" si="172"/>
        <v>7.0842626991772093</v>
      </c>
      <c r="AQ203" s="112">
        <f t="shared" si="172"/>
        <v>7.0840427265589714</v>
      </c>
      <c r="AR203" s="112">
        <f t="shared" si="172"/>
        <v>7.0828730203168888</v>
      </c>
      <c r="AS203" s="112">
        <f t="shared" si="172"/>
        <v>7.0766765572198098</v>
      </c>
      <c r="AT203" s="112">
        <f t="shared" si="172"/>
        <v>7.0444759492430178</v>
      </c>
      <c r="AU203" s="112">
        <f t="shared" si="152"/>
        <v>6.8904153359947511</v>
      </c>
      <c r="AV203" s="112"/>
      <c r="AW203" s="112"/>
      <c r="AX203" s="112"/>
      <c r="AY203" s="112"/>
      <c r="AZ203" s="112"/>
      <c r="BA203" s="112"/>
      <c r="BB203" s="112"/>
      <c r="BC203" s="112"/>
      <c r="BD203" s="112"/>
      <c r="BE203" s="112"/>
      <c r="BF203" s="112"/>
      <c r="BG203" s="112"/>
      <c r="BH203" s="112"/>
      <c r="BI203" s="112"/>
      <c r="BJ203" s="112"/>
      <c r="BK203" s="112"/>
      <c r="BL203" s="112"/>
      <c r="BM203" s="112"/>
      <c r="BN203" s="112"/>
      <c r="BO203" s="112"/>
      <c r="BP203" s="112"/>
    </row>
    <row r="204" spans="1:68" s="158" customFormat="1" ht="12.95" customHeight="1" x14ac:dyDescent="0.2">
      <c r="A204" s="174" t="s">
        <v>706</v>
      </c>
      <c r="B204" s="156"/>
      <c r="C204" s="157">
        <v>58172.862200000003</v>
      </c>
      <c r="D204" s="157">
        <v>1E-3</v>
      </c>
      <c r="E204" s="224">
        <f t="shared" si="134"/>
        <v>31459.283006317037</v>
      </c>
      <c r="F204" s="224">
        <f t="shared" si="135"/>
        <v>31459.5</v>
      </c>
      <c r="G204" s="17">
        <f t="shared" si="158"/>
        <v>-0.14829484999791021</v>
      </c>
      <c r="K204" s="158">
        <f t="shared" si="171"/>
        <v>-0.14829484999791021</v>
      </c>
      <c r="N204" s="158">
        <f t="shared" ca="1" si="169"/>
        <v>-0.13503769484427319</v>
      </c>
      <c r="P204" s="221">
        <f t="shared" si="136"/>
        <v>43154.362200000003</v>
      </c>
      <c r="R204" s="158">
        <f t="shared" ca="1" si="137"/>
        <v>1.757521627676044E-4</v>
      </c>
      <c r="S204" s="156">
        <v>0.5</v>
      </c>
      <c r="T204" s="158">
        <f t="shared" ca="1" si="138"/>
        <v>8.7876081383802201E-5</v>
      </c>
      <c r="Y204" s="61" t="s">
        <v>806</v>
      </c>
      <c r="Z204" s="112">
        <f t="shared" si="159"/>
        <v>31459.5</v>
      </c>
      <c r="AA204" s="112">
        <f t="shared" si="160"/>
        <v>-0.13256434214513024</v>
      </c>
      <c r="AB204" s="112">
        <f t="shared" si="161"/>
        <v>-0.15725762790852996</v>
      </c>
      <c r="AC204" s="112">
        <f t="shared" si="162"/>
        <v>-43154.510494850001</v>
      </c>
      <c r="AD204" s="112">
        <f t="shared" si="163"/>
        <v>-1.5730507852779962E-2</v>
      </c>
      <c r="AE204" s="112">
        <f t="shared" si="164"/>
        <v>1.2372443865318604E-4</v>
      </c>
      <c r="AF204" s="112">
        <f t="shared" si="165"/>
        <v>-43154.510494850001</v>
      </c>
      <c r="AG204" s="139"/>
      <c r="AH204" s="112">
        <f t="shared" si="166"/>
        <v>8.9627779106197496E-3</v>
      </c>
      <c r="AI204" s="112">
        <f t="shared" si="147"/>
        <v>1.1317999544460819</v>
      </c>
      <c r="AJ204" s="112">
        <f t="shared" si="148"/>
        <v>0.99955103907544773</v>
      </c>
      <c r="AK204" s="112">
        <f t="shared" si="149"/>
        <v>0.23564543706172364</v>
      </c>
      <c r="AL204" s="112">
        <f t="shared" si="150"/>
        <v>1.0608298614413234</v>
      </c>
      <c r="AM204" s="112">
        <f t="shared" si="151"/>
        <v>0.58647452408645118</v>
      </c>
      <c r="AN204" s="112">
        <f t="shared" si="172"/>
        <v>7.1199608682368813</v>
      </c>
      <c r="AO204" s="112">
        <f t="shared" si="172"/>
        <v>7.1199543510191701</v>
      </c>
      <c r="AP204" s="112">
        <f t="shared" si="172"/>
        <v>7.1199183178595602</v>
      </c>
      <c r="AQ204" s="112">
        <f t="shared" si="172"/>
        <v>7.119719119455822</v>
      </c>
      <c r="AR204" s="112">
        <f t="shared" si="172"/>
        <v>7.1186187035166224</v>
      </c>
      <c r="AS204" s="112">
        <f t="shared" si="172"/>
        <v>7.1125636889027852</v>
      </c>
      <c r="AT204" s="112">
        <f t="shared" si="172"/>
        <v>7.0799320510653079</v>
      </c>
      <c r="AU204" s="112">
        <f t="shared" si="152"/>
        <v>6.9194905408829115</v>
      </c>
      <c r="AV204" s="112"/>
      <c r="AW204" s="112"/>
      <c r="AX204" s="112"/>
      <c r="AY204" s="112"/>
      <c r="AZ204" s="112"/>
      <c r="BA204" s="112"/>
      <c r="BB204" s="112"/>
      <c r="BC204" s="112"/>
      <c r="BD204" s="112"/>
      <c r="BE204" s="112"/>
      <c r="BF204" s="112"/>
      <c r="BG204" s="112"/>
      <c r="BH204" s="112"/>
      <c r="BI204" s="112"/>
      <c r="BJ204" s="112"/>
      <c r="BK204" s="112"/>
      <c r="BL204" s="112"/>
      <c r="BM204" s="112"/>
      <c r="BN204" s="112"/>
      <c r="BO204" s="112"/>
      <c r="BP204" s="112"/>
    </row>
    <row r="205" spans="1:68" s="158" customFormat="1" ht="12.95" customHeight="1" x14ac:dyDescent="0.2">
      <c r="A205" s="174" t="s">
        <v>707</v>
      </c>
      <c r="B205" s="156"/>
      <c r="C205" s="157">
        <v>58172.8649</v>
      </c>
      <c r="D205" s="157">
        <v>8.0000000000000004E-4</v>
      </c>
      <c r="E205" s="224">
        <f t="shared" si="134"/>
        <v>31459.286957114677</v>
      </c>
      <c r="F205" s="224">
        <f t="shared" si="135"/>
        <v>31459.5</v>
      </c>
      <c r="G205" s="17">
        <f t="shared" si="158"/>
        <v>-0.14559485000063432</v>
      </c>
      <c r="K205" s="158">
        <f t="shared" si="171"/>
        <v>-0.14559485000063432</v>
      </c>
      <c r="N205" s="158">
        <f t="shared" ca="1" si="169"/>
        <v>-0.13503769484427319</v>
      </c>
      <c r="P205" s="221">
        <f t="shared" si="136"/>
        <v>43154.3649</v>
      </c>
      <c r="R205" s="158">
        <f t="shared" ca="1" si="137"/>
        <v>1.1145352499548242E-4</v>
      </c>
      <c r="S205" s="156">
        <v>1</v>
      </c>
      <c r="T205" s="158">
        <f t="shared" ca="1" si="138"/>
        <v>1.1145352499548242E-4</v>
      </c>
      <c r="Y205" s="61" t="s">
        <v>806</v>
      </c>
      <c r="Z205" s="112">
        <f t="shared" si="159"/>
        <v>31459.5</v>
      </c>
      <c r="AA205" s="112">
        <f t="shared" si="160"/>
        <v>-0.13256434214513024</v>
      </c>
      <c r="AB205" s="112">
        <f t="shared" si="161"/>
        <v>-0.15455762791125408</v>
      </c>
      <c r="AC205" s="112">
        <f t="shared" si="162"/>
        <v>-43154.510494850001</v>
      </c>
      <c r="AD205" s="112">
        <f t="shared" si="163"/>
        <v>-1.3030507855504081E-2</v>
      </c>
      <c r="AE205" s="112">
        <f t="shared" si="164"/>
        <v>1.6979413497235357E-4</v>
      </c>
      <c r="AF205" s="112">
        <f t="shared" si="165"/>
        <v>-43154.510494850001</v>
      </c>
      <c r="AG205" s="139"/>
      <c r="AH205" s="112">
        <f t="shared" si="166"/>
        <v>8.9627779106197496E-3</v>
      </c>
      <c r="AI205" s="112">
        <f t="shared" si="147"/>
        <v>1.1317999544460819</v>
      </c>
      <c r="AJ205" s="112">
        <f t="shared" si="148"/>
        <v>0.99955103907544773</v>
      </c>
      <c r="AK205" s="112">
        <f t="shared" si="149"/>
        <v>0.23564543706172364</v>
      </c>
      <c r="AL205" s="112">
        <f t="shared" si="150"/>
        <v>1.0608298614413234</v>
      </c>
      <c r="AM205" s="112">
        <f t="shared" si="151"/>
        <v>0.58647452408645118</v>
      </c>
      <c r="AN205" s="112">
        <f t="shared" si="172"/>
        <v>7.1199608682368813</v>
      </c>
      <c r="AO205" s="112">
        <f t="shared" si="172"/>
        <v>7.1199543510191701</v>
      </c>
      <c r="AP205" s="112">
        <f t="shared" si="172"/>
        <v>7.1199183178595602</v>
      </c>
      <c r="AQ205" s="112">
        <f t="shared" si="172"/>
        <v>7.119719119455822</v>
      </c>
      <c r="AR205" s="112">
        <f t="shared" si="172"/>
        <v>7.1186187035166224</v>
      </c>
      <c r="AS205" s="112">
        <f t="shared" si="172"/>
        <v>7.1125636889027852</v>
      </c>
      <c r="AT205" s="112">
        <f t="shared" si="172"/>
        <v>7.0799320510653079</v>
      </c>
      <c r="AU205" s="112">
        <f t="shared" si="152"/>
        <v>6.9194905408829115</v>
      </c>
      <c r="AV205" s="112"/>
      <c r="AW205" s="112"/>
      <c r="AX205" s="112"/>
      <c r="AY205" s="112"/>
      <c r="AZ205" s="112"/>
      <c r="BA205" s="112"/>
      <c r="BB205" s="112"/>
      <c r="BC205" s="112"/>
      <c r="BD205" s="112"/>
      <c r="BE205" s="112"/>
      <c r="BF205" s="112"/>
      <c r="BG205" s="112"/>
      <c r="BH205" s="112"/>
      <c r="BI205" s="112"/>
      <c r="BJ205" s="112"/>
      <c r="BK205" s="112"/>
      <c r="BL205" s="112"/>
      <c r="BM205" s="112"/>
      <c r="BN205" s="112"/>
      <c r="BO205" s="112"/>
      <c r="BP205" s="112"/>
    </row>
    <row r="206" spans="1:68" s="158" customFormat="1" ht="12.95" customHeight="1" x14ac:dyDescent="0.2">
      <c r="A206" s="174" t="s">
        <v>708</v>
      </c>
      <c r="B206" s="156"/>
      <c r="C206" s="157">
        <v>58172.8681</v>
      </c>
      <c r="D206" s="157">
        <v>2.0000000000000001E-4</v>
      </c>
      <c r="E206" s="224">
        <f t="shared" si="134"/>
        <v>31459.291639541512</v>
      </c>
      <c r="F206" s="224">
        <f t="shared" si="135"/>
        <v>31459.5</v>
      </c>
      <c r="G206" s="17">
        <f t="shared" si="158"/>
        <v>-0.14239485000143759</v>
      </c>
      <c r="K206" s="158">
        <f t="shared" si="171"/>
        <v>-0.14239485000143759</v>
      </c>
      <c r="N206" s="158">
        <f t="shared" ca="1" si="169"/>
        <v>-0.13503769484427319</v>
      </c>
      <c r="P206" s="221">
        <f t="shared" si="136"/>
        <v>43154.3681</v>
      </c>
      <c r="R206" s="158">
        <f t="shared" ca="1" si="137"/>
        <v>5.4127732006590676E-5</v>
      </c>
      <c r="S206" s="156">
        <v>1</v>
      </c>
      <c r="T206" s="158">
        <f t="shared" ca="1" si="138"/>
        <v>5.4127732006590676E-5</v>
      </c>
      <c r="Y206" s="61" t="s">
        <v>806</v>
      </c>
      <c r="Z206" s="112">
        <f t="shared" si="159"/>
        <v>31459.5</v>
      </c>
      <c r="AA206" s="112">
        <f t="shared" si="160"/>
        <v>-0.13256434214513024</v>
      </c>
      <c r="AB206" s="112">
        <f t="shared" si="161"/>
        <v>-0.15135762791205734</v>
      </c>
      <c r="AC206" s="112">
        <f t="shared" si="162"/>
        <v>-43154.510494850001</v>
      </c>
      <c r="AD206" s="112">
        <f t="shared" si="163"/>
        <v>-9.8305078563073467E-3</v>
      </c>
      <c r="AE206" s="112">
        <f t="shared" si="164"/>
        <v>9.6638884712920469E-5</v>
      </c>
      <c r="AF206" s="112">
        <f t="shared" si="165"/>
        <v>-43154.510494850001</v>
      </c>
      <c r="AG206" s="139"/>
      <c r="AH206" s="112">
        <f t="shared" si="166"/>
        <v>8.9627779106197496E-3</v>
      </c>
      <c r="AI206" s="112">
        <f t="shared" si="147"/>
        <v>1.1317999544460819</v>
      </c>
      <c r="AJ206" s="112">
        <f t="shared" si="148"/>
        <v>0.99955103907544773</v>
      </c>
      <c r="AK206" s="112">
        <f t="shared" si="149"/>
        <v>0.23564543706172364</v>
      </c>
      <c r="AL206" s="112">
        <f t="shared" si="150"/>
        <v>1.0608298614413234</v>
      </c>
      <c r="AM206" s="112">
        <f t="shared" si="151"/>
        <v>0.58647452408645118</v>
      </c>
      <c r="AN206" s="112">
        <f t="shared" si="172"/>
        <v>7.1199608682368813</v>
      </c>
      <c r="AO206" s="112">
        <f t="shared" si="172"/>
        <v>7.1199543510191701</v>
      </c>
      <c r="AP206" s="112">
        <f t="shared" si="172"/>
        <v>7.1199183178595602</v>
      </c>
      <c r="AQ206" s="112">
        <f t="shared" si="172"/>
        <v>7.119719119455822</v>
      </c>
      <c r="AR206" s="112">
        <f t="shared" si="172"/>
        <v>7.1186187035166224</v>
      </c>
      <c r="AS206" s="112">
        <f t="shared" si="172"/>
        <v>7.1125636889027852</v>
      </c>
      <c r="AT206" s="112">
        <f t="shared" si="172"/>
        <v>7.0799320510653079</v>
      </c>
      <c r="AU206" s="112">
        <f t="shared" si="152"/>
        <v>6.9194905408829115</v>
      </c>
      <c r="AV206" s="112"/>
      <c r="AW206" s="112"/>
      <c r="AX206" s="112"/>
      <c r="AY206" s="112"/>
      <c r="AZ206" s="112"/>
      <c r="BA206" s="112"/>
      <c r="BB206" s="112"/>
      <c r="BC206" s="112"/>
      <c r="BD206" s="112"/>
      <c r="BE206" s="112"/>
      <c r="BF206" s="112"/>
      <c r="BG206" s="112"/>
      <c r="BH206" s="112"/>
      <c r="BI206" s="112"/>
      <c r="BJ206" s="112"/>
      <c r="BK206" s="112"/>
      <c r="BL206" s="112"/>
      <c r="BM206" s="112"/>
      <c r="BN206" s="112"/>
      <c r="BO206" s="112"/>
      <c r="BP206" s="112"/>
    </row>
    <row r="207" spans="1:68" s="158" customFormat="1" ht="12.95" customHeight="1" x14ac:dyDescent="0.2">
      <c r="A207" s="174" t="s">
        <v>706</v>
      </c>
      <c r="B207" s="156"/>
      <c r="C207" s="226">
        <v>58179.708100000003</v>
      </c>
      <c r="D207" s="157">
        <v>1E-3</v>
      </c>
      <c r="E207" s="224">
        <f t="shared" si="134"/>
        <v>31469.300326906559</v>
      </c>
      <c r="F207" s="224">
        <f t="shared" si="135"/>
        <v>31469.5</v>
      </c>
      <c r="G207" s="17">
        <f t="shared" si="158"/>
        <v>-0.13645784999243915</v>
      </c>
      <c r="K207" s="158">
        <f t="shared" si="171"/>
        <v>-0.13645784999243915</v>
      </c>
      <c r="N207" s="158">
        <f t="shared" ca="1" si="169"/>
        <v>-0.13508718239687351</v>
      </c>
      <c r="P207" s="221">
        <f t="shared" si="136"/>
        <v>43161.208100000003</v>
      </c>
      <c r="R207" s="158">
        <f t="shared" ca="1" si="137"/>
        <v>1.8787296575337051E-6</v>
      </c>
      <c r="S207" s="156">
        <v>0.5</v>
      </c>
      <c r="T207" s="158">
        <f t="shared" ca="1" si="138"/>
        <v>9.3936482876685255E-7</v>
      </c>
      <c r="Y207" s="61" t="s">
        <v>806</v>
      </c>
      <c r="Z207" s="112">
        <f t="shared" si="159"/>
        <v>31469.5</v>
      </c>
      <c r="AA207" s="112">
        <f t="shared" si="160"/>
        <v>-0.13264599933211349</v>
      </c>
      <c r="AB207" s="112">
        <f t="shared" si="161"/>
        <v>-0.14542895918607565</v>
      </c>
      <c r="AC207" s="112">
        <f t="shared" si="162"/>
        <v>-43161.344557849996</v>
      </c>
      <c r="AD207" s="112">
        <f t="shared" si="163"/>
        <v>-3.8118506603256608E-3</v>
      </c>
      <c r="AE207" s="112">
        <f t="shared" si="164"/>
        <v>7.265102728312588E-6</v>
      </c>
      <c r="AF207" s="112">
        <f t="shared" si="165"/>
        <v>-43161.344557849996</v>
      </c>
      <c r="AG207" s="139"/>
      <c r="AH207" s="112">
        <f t="shared" si="166"/>
        <v>8.9711091936365023E-3</v>
      </c>
      <c r="AI207" s="112">
        <f t="shared" si="147"/>
        <v>1.1307309350437482</v>
      </c>
      <c r="AJ207" s="112">
        <f t="shared" si="148"/>
        <v>0.99967653175543925</v>
      </c>
      <c r="AK207" s="112">
        <f t="shared" si="149"/>
        <v>0.23624017994953211</v>
      </c>
      <c r="AL207" s="112">
        <f t="shared" si="150"/>
        <v>1.0653606949103651</v>
      </c>
      <c r="AM207" s="112">
        <f t="shared" si="151"/>
        <v>0.58952319197354097</v>
      </c>
      <c r="AN207" s="112">
        <f t="shared" si="172"/>
        <v>7.1238172215380571</v>
      </c>
      <c r="AO207" s="112">
        <f t="shared" si="172"/>
        <v>7.1238108337484078</v>
      </c>
      <c r="AP207" s="112">
        <f t="shared" si="172"/>
        <v>7.1237753643009913</v>
      </c>
      <c r="AQ207" s="112">
        <f t="shared" si="172"/>
        <v>7.1235784388367245</v>
      </c>
      <c r="AR207" s="112">
        <f t="shared" si="172"/>
        <v>7.1224859000427809</v>
      </c>
      <c r="AS207" s="112">
        <f t="shared" si="172"/>
        <v>7.1164484726425332</v>
      </c>
      <c r="AT207" s="112">
        <f t="shared" si="172"/>
        <v>7.0837778987102569</v>
      </c>
      <c r="AU207" s="112">
        <f t="shared" si="152"/>
        <v>6.9226508892403196</v>
      </c>
      <c r="AV207" s="112"/>
      <c r="AW207" s="112"/>
      <c r="AX207" s="112"/>
      <c r="AY207" s="112"/>
      <c r="AZ207" s="112"/>
      <c r="BA207" s="112"/>
      <c r="BB207" s="112"/>
      <c r="BC207" s="112"/>
      <c r="BD207" s="112"/>
      <c r="BE207" s="112"/>
      <c r="BF207" s="112"/>
      <c r="BG207" s="112"/>
      <c r="BH207" s="112"/>
      <c r="BI207" s="112"/>
      <c r="BJ207" s="112"/>
      <c r="BK207" s="112"/>
      <c r="BL207" s="112"/>
      <c r="BM207" s="112"/>
      <c r="BN207" s="112"/>
      <c r="BO207" s="112"/>
      <c r="BP207" s="112"/>
    </row>
    <row r="208" spans="1:68" s="158" customFormat="1" ht="12.95" customHeight="1" x14ac:dyDescent="0.2">
      <c r="A208" s="175" t="s">
        <v>707</v>
      </c>
      <c r="B208" s="156"/>
      <c r="C208" s="227">
        <v>58179.709499999997</v>
      </c>
      <c r="D208" s="157">
        <v>5.9999999999999995E-4</v>
      </c>
      <c r="E208" s="224">
        <f t="shared" si="134"/>
        <v>31469.302375468294</v>
      </c>
      <c r="F208" s="224">
        <f t="shared" si="135"/>
        <v>31469.5</v>
      </c>
      <c r="G208" s="17">
        <f t="shared" si="158"/>
        <v>-0.1350578499987023</v>
      </c>
      <c r="K208" s="158">
        <f t="shared" si="171"/>
        <v>-0.1350578499987023</v>
      </c>
      <c r="N208" s="158">
        <f t="shared" ca="1" si="169"/>
        <v>-0.13508718239687351</v>
      </c>
      <c r="P208" s="221">
        <f t="shared" si="136"/>
        <v>43161.209499999997</v>
      </c>
      <c r="R208" s="158">
        <f t="shared" ca="1" si="137"/>
        <v>8.6038958247447705E-10</v>
      </c>
      <c r="S208" s="156">
        <v>1</v>
      </c>
      <c r="T208" s="158">
        <f t="shared" ca="1" si="138"/>
        <v>8.6038958247447705E-10</v>
      </c>
      <c r="Y208" s="61" t="s">
        <v>806</v>
      </c>
      <c r="Z208" s="112">
        <f t="shared" si="159"/>
        <v>31469.5</v>
      </c>
      <c r="AA208" s="112">
        <f t="shared" si="160"/>
        <v>-0.13264599933211349</v>
      </c>
      <c r="AB208" s="112">
        <f t="shared" si="161"/>
        <v>-0.1440289591923388</v>
      </c>
      <c r="AC208" s="112">
        <f t="shared" si="162"/>
        <v>-43161.344557849996</v>
      </c>
      <c r="AD208" s="112">
        <f t="shared" si="163"/>
        <v>-2.4118506665888051E-3</v>
      </c>
      <c r="AE208" s="112">
        <f t="shared" si="164"/>
        <v>5.8170236379248639E-6</v>
      </c>
      <c r="AF208" s="112">
        <f t="shared" si="165"/>
        <v>-43161.344557849996</v>
      </c>
      <c r="AG208" s="139"/>
      <c r="AH208" s="112">
        <f t="shared" si="166"/>
        <v>8.9711091936365023E-3</v>
      </c>
      <c r="AI208" s="112">
        <f t="shared" si="147"/>
        <v>1.1307309350437482</v>
      </c>
      <c r="AJ208" s="112">
        <f t="shared" si="148"/>
        <v>0.99967653175543925</v>
      </c>
      <c r="AK208" s="112">
        <f t="shared" si="149"/>
        <v>0.23624017994953211</v>
      </c>
      <c r="AL208" s="112">
        <f t="shared" si="150"/>
        <v>1.0653606949103651</v>
      </c>
      <c r="AM208" s="112">
        <f t="shared" si="151"/>
        <v>0.58952319197354097</v>
      </c>
      <c r="AN208" s="112">
        <f t="shared" si="172"/>
        <v>7.1238172215380571</v>
      </c>
      <c r="AO208" s="112">
        <f t="shared" si="172"/>
        <v>7.1238108337484078</v>
      </c>
      <c r="AP208" s="112">
        <f t="shared" si="172"/>
        <v>7.1237753643009913</v>
      </c>
      <c r="AQ208" s="112">
        <f t="shared" si="172"/>
        <v>7.1235784388367245</v>
      </c>
      <c r="AR208" s="112">
        <f t="shared" si="172"/>
        <v>7.1224859000427809</v>
      </c>
      <c r="AS208" s="112">
        <f t="shared" si="172"/>
        <v>7.1164484726425332</v>
      </c>
      <c r="AT208" s="112">
        <f t="shared" si="172"/>
        <v>7.0837778987102569</v>
      </c>
      <c r="AU208" s="112">
        <f t="shared" si="152"/>
        <v>6.9226508892403196</v>
      </c>
      <c r="AV208" s="112"/>
      <c r="AW208" s="112"/>
      <c r="AX208" s="112"/>
      <c r="AY208" s="112"/>
      <c r="AZ208" s="112"/>
      <c r="BA208" s="112"/>
      <c r="BB208" s="112"/>
      <c r="BC208" s="112"/>
      <c r="BD208" s="112"/>
      <c r="BE208" s="112"/>
      <c r="BF208" s="112"/>
      <c r="BG208" s="112"/>
      <c r="BH208" s="112"/>
      <c r="BI208" s="112"/>
      <c r="BJ208" s="112"/>
      <c r="BK208" s="112"/>
      <c r="BL208" s="112"/>
      <c r="BM208" s="112"/>
      <c r="BN208" s="112"/>
      <c r="BO208" s="112"/>
      <c r="BP208" s="112"/>
    </row>
    <row r="209" spans="1:68" s="158" customFormat="1" ht="12.95" customHeight="1" x14ac:dyDescent="0.2">
      <c r="A209" s="175" t="s">
        <v>708</v>
      </c>
      <c r="B209" s="156"/>
      <c r="C209" s="227">
        <v>58179.709900000002</v>
      </c>
      <c r="D209" s="157">
        <v>2.9999999999999997E-4</v>
      </c>
      <c r="E209" s="224">
        <f t="shared" si="134"/>
        <v>31469.302960771656</v>
      </c>
      <c r="F209" s="224">
        <f t="shared" si="135"/>
        <v>31469.5</v>
      </c>
      <c r="G209" s="17">
        <f t="shared" ref="G209:G227" si="173">+C209-(C$7+F209*C$8)</f>
        <v>-0.13465784999425523</v>
      </c>
      <c r="K209" s="158">
        <f t="shared" si="171"/>
        <v>-0.13465784999425523</v>
      </c>
      <c r="N209" s="158">
        <f t="shared" ca="1" si="169"/>
        <v>-0.13508718239687351</v>
      </c>
      <c r="P209" s="221">
        <f t="shared" si="136"/>
        <v>43161.209900000002</v>
      </c>
      <c r="R209" s="158">
        <f t="shared" ca="1" si="137"/>
        <v>1.8432631193798191E-7</v>
      </c>
      <c r="S209" s="156">
        <v>1</v>
      </c>
      <c r="T209" s="158">
        <f t="shared" ca="1" si="138"/>
        <v>1.8432631193798191E-7</v>
      </c>
      <c r="Y209" s="61" t="s">
        <v>806</v>
      </c>
      <c r="Z209" s="112">
        <f t="shared" si="159"/>
        <v>31469.5</v>
      </c>
      <c r="AA209" s="112">
        <f t="shared" si="160"/>
        <v>-0.13264599933211349</v>
      </c>
      <c r="AB209" s="112">
        <f t="shared" si="161"/>
        <v>-0.14362895918789173</v>
      </c>
      <c r="AC209" s="112">
        <f t="shared" si="162"/>
        <v>-43161.344557849996</v>
      </c>
      <c r="AD209" s="112">
        <f t="shared" si="163"/>
        <v>-2.0118506621417398E-3</v>
      </c>
      <c r="AE209" s="112">
        <f t="shared" si="164"/>
        <v>4.0475430867601566E-6</v>
      </c>
      <c r="AF209" s="112">
        <f t="shared" si="165"/>
        <v>-43161.344557849996</v>
      </c>
      <c r="AG209" s="139"/>
      <c r="AH209" s="112">
        <f t="shared" si="166"/>
        <v>8.9711091936365023E-3</v>
      </c>
      <c r="AI209" s="112">
        <f t="shared" si="147"/>
        <v>1.1307309350437482</v>
      </c>
      <c r="AJ209" s="112">
        <f t="shared" si="148"/>
        <v>0.99967653175543925</v>
      </c>
      <c r="AK209" s="112">
        <f t="shared" si="149"/>
        <v>0.23624017994953211</v>
      </c>
      <c r="AL209" s="112">
        <f t="shared" si="150"/>
        <v>1.0653606949103651</v>
      </c>
      <c r="AM209" s="112">
        <f t="shared" si="151"/>
        <v>0.58952319197354097</v>
      </c>
      <c r="AN209" s="112">
        <f t="shared" si="172"/>
        <v>7.1238172215380571</v>
      </c>
      <c r="AO209" s="112">
        <f t="shared" si="172"/>
        <v>7.1238108337484078</v>
      </c>
      <c r="AP209" s="112">
        <f t="shared" si="172"/>
        <v>7.1237753643009913</v>
      </c>
      <c r="AQ209" s="112">
        <f t="shared" si="172"/>
        <v>7.1235784388367245</v>
      </c>
      <c r="AR209" s="112">
        <f t="shared" si="172"/>
        <v>7.1224859000427809</v>
      </c>
      <c r="AS209" s="112">
        <f t="shared" si="172"/>
        <v>7.1164484726425332</v>
      </c>
      <c r="AT209" s="112">
        <f t="shared" si="172"/>
        <v>7.0837778987102569</v>
      </c>
      <c r="AU209" s="112">
        <f t="shared" si="152"/>
        <v>6.9226508892403196</v>
      </c>
      <c r="AV209" s="112"/>
      <c r="AW209" s="112"/>
      <c r="AX209" s="112"/>
      <c r="AY209" s="112"/>
      <c r="AZ209" s="112"/>
      <c r="BA209" s="112"/>
      <c r="BB209" s="112"/>
      <c r="BC209" s="112"/>
      <c r="BD209" s="112"/>
      <c r="BE209" s="112"/>
      <c r="BF209" s="112"/>
      <c r="BG209" s="112"/>
      <c r="BH209" s="112"/>
      <c r="BI209" s="112"/>
      <c r="BJ209" s="112"/>
      <c r="BK209" s="112"/>
      <c r="BL209" s="112"/>
      <c r="BM209" s="112"/>
      <c r="BN209" s="112"/>
      <c r="BO209" s="112"/>
      <c r="BP209" s="112"/>
    </row>
    <row r="210" spans="1:68" s="158" customFormat="1" ht="12.95" customHeight="1" x14ac:dyDescent="0.2">
      <c r="A210" s="175" t="s">
        <v>709</v>
      </c>
      <c r="B210" s="156"/>
      <c r="C210" s="157">
        <v>58180.734600000003</v>
      </c>
      <c r="D210" s="157">
        <v>6.9999999999999999E-4</v>
      </c>
      <c r="E210" s="224">
        <f t="shared" si="134"/>
        <v>31470.802361640512</v>
      </c>
      <c r="F210" s="224">
        <f t="shared" si="135"/>
        <v>31471</v>
      </c>
      <c r="G210" s="17">
        <f t="shared" si="173"/>
        <v>-0.13506729999789968</v>
      </c>
      <c r="K210" s="158">
        <f t="shared" si="171"/>
        <v>-0.13506729999789968</v>
      </c>
      <c r="N210" s="158">
        <f t="shared" ca="1" si="169"/>
        <v>-0.13509460552976355</v>
      </c>
      <c r="P210" s="221">
        <f t="shared" si="136"/>
        <v>43162.234600000003</v>
      </c>
      <c r="R210" s="158">
        <f t="shared" ca="1" si="137"/>
        <v>7.4559207036847869E-10</v>
      </c>
      <c r="S210" s="156">
        <v>1</v>
      </c>
      <c r="T210" s="158">
        <f t="shared" ca="1" si="138"/>
        <v>7.4559207036847869E-10</v>
      </c>
      <c r="Y210" s="61" t="s">
        <v>806</v>
      </c>
      <c r="Z210" s="112">
        <f t="shared" si="159"/>
        <v>31471</v>
      </c>
      <c r="AA210" s="112">
        <f t="shared" si="160"/>
        <v>-0.13265826255296603</v>
      </c>
      <c r="AB210" s="112">
        <f t="shared" si="161"/>
        <v>-0.14403964670793365</v>
      </c>
      <c r="AC210" s="112">
        <f t="shared" si="162"/>
        <v>-43162.369667300001</v>
      </c>
      <c r="AD210" s="112">
        <f t="shared" si="163"/>
        <v>-2.4090374449336482E-3</v>
      </c>
      <c r="AE210" s="112">
        <f t="shared" si="164"/>
        <v>5.8034614110924404E-6</v>
      </c>
      <c r="AF210" s="112">
        <f t="shared" si="165"/>
        <v>-43162.369667300001</v>
      </c>
      <c r="AG210" s="139"/>
      <c r="AH210" s="112">
        <f t="shared" si="166"/>
        <v>8.972346710033963E-3</v>
      </c>
      <c r="AI210" s="112">
        <f t="shared" si="147"/>
        <v>1.1305705246719326</v>
      </c>
      <c r="AJ210" s="112">
        <f t="shared" si="148"/>
        <v>0.99969356742927584</v>
      </c>
      <c r="AK210" s="112">
        <f t="shared" si="149"/>
        <v>0.23632887696364194</v>
      </c>
      <c r="AL210" s="112">
        <f t="shared" si="150"/>
        <v>1.0660395813643462</v>
      </c>
      <c r="AM210" s="112">
        <f t="shared" si="151"/>
        <v>0.58998069605145143</v>
      </c>
      <c r="AN210" s="112">
        <f t="shared" si="172"/>
        <v>7.1243953601362353</v>
      </c>
      <c r="AO210" s="112">
        <f t="shared" si="172"/>
        <v>7.124388991645457</v>
      </c>
      <c r="AP210" s="112">
        <f t="shared" si="172"/>
        <v>7.1243536064994455</v>
      </c>
      <c r="AQ210" s="112">
        <f t="shared" si="172"/>
        <v>7.1241570220608663</v>
      </c>
      <c r="AR210" s="112">
        <f t="shared" si="172"/>
        <v>7.1230656701303099</v>
      </c>
      <c r="AS210" s="112">
        <f t="shared" si="172"/>
        <v>7.1170309171931461</v>
      </c>
      <c r="AT210" s="112">
        <f t="shared" si="172"/>
        <v>7.0843546372216952</v>
      </c>
      <c r="AU210" s="112">
        <f t="shared" si="152"/>
        <v>6.9231249414939313</v>
      </c>
      <c r="AV210" s="112"/>
      <c r="AW210" s="112"/>
      <c r="AX210" s="112"/>
      <c r="AY210" s="112"/>
      <c r="AZ210" s="112"/>
      <c r="BA210" s="112"/>
      <c r="BB210" s="112"/>
      <c r="BC210" s="112"/>
      <c r="BD210" s="112"/>
      <c r="BE210" s="112"/>
      <c r="BF210" s="112"/>
      <c r="BG210" s="112"/>
      <c r="BH210" s="112"/>
      <c r="BI210" s="112"/>
      <c r="BJ210" s="112"/>
      <c r="BK210" s="112"/>
      <c r="BL210" s="112"/>
      <c r="BM210" s="112"/>
      <c r="BN210" s="112"/>
      <c r="BO210" s="112"/>
      <c r="BP210" s="112"/>
    </row>
    <row r="211" spans="1:68" s="158" customFormat="1" ht="12.95" customHeight="1" x14ac:dyDescent="0.2">
      <c r="A211" s="102" t="s">
        <v>799</v>
      </c>
      <c r="B211" s="103" t="s">
        <v>75</v>
      </c>
      <c r="C211" s="228">
        <v>58183.805200000003</v>
      </c>
      <c r="D211" s="105">
        <v>5.0000000000000001E-4</v>
      </c>
      <c r="E211" s="224">
        <f t="shared" si="134"/>
        <v>31475.295442842718</v>
      </c>
      <c r="F211" s="224">
        <f t="shared" si="135"/>
        <v>31475.5</v>
      </c>
      <c r="G211" s="17">
        <f t="shared" si="173"/>
        <v>-0.13979565000045113</v>
      </c>
      <c r="K211" s="158">
        <f t="shared" si="171"/>
        <v>-0.13979565000045113</v>
      </c>
      <c r="N211" s="158">
        <f t="shared" ca="1" si="169"/>
        <v>-0.13511687492843369</v>
      </c>
      <c r="P211" s="221">
        <f t="shared" si="136"/>
        <v>43165.305200000003</v>
      </c>
      <c r="R211" s="158">
        <f t="shared" ca="1" si="137"/>
        <v>2.1890936174531836E-5</v>
      </c>
      <c r="S211" s="156">
        <v>1</v>
      </c>
      <c r="T211" s="158">
        <f t="shared" ca="1" si="138"/>
        <v>2.1890936174531836E-5</v>
      </c>
      <c r="Y211" s="61" t="s">
        <v>806</v>
      </c>
      <c r="Z211" s="112"/>
      <c r="AA211" s="112"/>
      <c r="AB211" s="112"/>
      <c r="AC211" s="112"/>
      <c r="AD211" s="112"/>
      <c r="AE211" s="112"/>
      <c r="AF211" s="112"/>
      <c r="AG211" s="139"/>
      <c r="AH211" s="112"/>
      <c r="AI211" s="112">
        <f t="shared" si="147"/>
        <v>1.1300892062417482</v>
      </c>
      <c r="AJ211" s="112">
        <f t="shared" si="148"/>
        <v>0.99974188368843964</v>
      </c>
      <c r="AK211" s="112">
        <f t="shared" si="149"/>
        <v>0.2365941639588599</v>
      </c>
      <c r="AL211" s="112">
        <f t="shared" si="150"/>
        <v>1.0680750849129121</v>
      </c>
      <c r="AM211" s="112">
        <f t="shared" si="151"/>
        <v>0.59135352883252035</v>
      </c>
      <c r="AN211" s="112">
        <f t="shared" ref="AN211:AT220" si="174">$AU211+$AB$7*SIN(AO211)</f>
        <v>7.1261292836695551</v>
      </c>
      <c r="AO211" s="112">
        <f t="shared" si="174"/>
        <v>7.126122972893552</v>
      </c>
      <c r="AP211" s="112">
        <f t="shared" si="174"/>
        <v>7.1260878402435024</v>
      </c>
      <c r="AQ211" s="112">
        <f t="shared" si="174"/>
        <v>7.1258922789753756</v>
      </c>
      <c r="AR211" s="112">
        <f t="shared" si="174"/>
        <v>7.1248044957834935</v>
      </c>
      <c r="AS211" s="112">
        <f t="shared" si="174"/>
        <v>7.118777822921027</v>
      </c>
      <c r="AT211" s="112">
        <f t="shared" si="174"/>
        <v>7.0860846352691658</v>
      </c>
      <c r="AU211" s="112">
        <f t="shared" si="152"/>
        <v>6.9245470982547648</v>
      </c>
      <c r="AV211" s="112"/>
      <c r="AW211" s="112"/>
      <c r="AX211" s="112"/>
      <c r="AY211" s="112"/>
      <c r="AZ211" s="112"/>
      <c r="BA211" s="112"/>
      <c r="BB211" s="112"/>
      <c r="BC211" s="112"/>
      <c r="BD211" s="112"/>
      <c r="BE211" s="112"/>
      <c r="BF211" s="112"/>
      <c r="BG211" s="112"/>
      <c r="BH211" s="112"/>
      <c r="BI211" s="112"/>
      <c r="BJ211" s="112"/>
      <c r="BK211" s="112"/>
      <c r="BL211" s="112"/>
      <c r="BM211" s="112"/>
      <c r="BN211" s="112"/>
      <c r="BO211" s="112"/>
      <c r="BP211" s="112"/>
    </row>
    <row r="212" spans="1:68" s="158" customFormat="1" ht="12.95" customHeight="1" x14ac:dyDescent="0.2">
      <c r="A212" s="174" t="s">
        <v>709</v>
      </c>
      <c r="B212" s="162"/>
      <c r="C212" s="163">
        <v>58193.7163</v>
      </c>
      <c r="D212" s="163">
        <v>2.0000000000000001E-4</v>
      </c>
      <c r="E212" s="224">
        <f t="shared" si="134"/>
        <v>31489.797943039157</v>
      </c>
      <c r="F212" s="224">
        <f t="shared" si="135"/>
        <v>31490</v>
      </c>
      <c r="G212" s="17">
        <f t="shared" si="173"/>
        <v>-0.13808699999935925</v>
      </c>
      <c r="K212" s="158">
        <f t="shared" si="171"/>
        <v>-0.13808699999935925</v>
      </c>
      <c r="N212" s="158">
        <f t="shared" ca="1" si="169"/>
        <v>-0.13518863187970415</v>
      </c>
      <c r="P212" s="221">
        <f t="shared" si="136"/>
        <v>43175.2163</v>
      </c>
      <c r="R212" s="158">
        <f t="shared" ca="1" si="137"/>
        <v>8.4005377570330605E-6</v>
      </c>
      <c r="S212" s="156">
        <v>1</v>
      </c>
      <c r="T212" s="158">
        <f t="shared" ca="1" si="138"/>
        <v>8.4005377570330605E-6</v>
      </c>
      <c r="Y212" s="61" t="s">
        <v>806</v>
      </c>
      <c r="Z212" s="112">
        <f>F212</f>
        <v>31490</v>
      </c>
      <c r="AA212" s="112">
        <f>AB$3+AB$4*Z212+AB$5*Z212^2+AH212</f>
        <v>-0.13281392681600321</v>
      </c>
      <c r="AB212" s="112">
        <f>IF(S212&lt;&gt;0,G212-AH212, -9999)</f>
        <v>-0.14707474748335603</v>
      </c>
      <c r="AC212" s="112">
        <f>+G212-P212</f>
        <v>-43175.354386999999</v>
      </c>
      <c r="AD212" s="112">
        <f>IF(S212&lt;&gt;0,G212-AA212, -9999)</f>
        <v>-5.2730731833560418E-3</v>
      </c>
      <c r="AE212" s="112">
        <f>+(G212-AA212)^2*S212</f>
        <v>2.7805300797028621E-5</v>
      </c>
      <c r="AF212" s="112">
        <f>IF(S212&lt;&gt;0,G212-P212, -9999)</f>
        <v>-43175.354386999999</v>
      </c>
      <c r="AG212" s="139"/>
      <c r="AH212" s="112">
        <f>$AB$6*($AB$11/AI212*AJ212+$AB$12)</f>
        <v>8.9877474839967775E-3</v>
      </c>
      <c r="AI212" s="112">
        <f t="shared" si="147"/>
        <v>1.1285374344668442</v>
      </c>
      <c r="AJ212" s="112">
        <f t="shared" si="148"/>
        <v>0.99986920067584051</v>
      </c>
      <c r="AK212" s="112">
        <f t="shared" si="149"/>
        <v>0.23744078828348283</v>
      </c>
      <c r="AL212" s="112">
        <f t="shared" si="150"/>
        <v>1.0746221389841011</v>
      </c>
      <c r="AM212" s="112">
        <f t="shared" si="151"/>
        <v>0.59578039036941799</v>
      </c>
      <c r="AN212" s="112">
        <f t="shared" si="174"/>
        <v>7.1317113456997019</v>
      </c>
      <c r="AO212" s="112">
        <f t="shared" si="174"/>
        <v>7.1317052190216783</v>
      </c>
      <c r="AP212" s="112">
        <f t="shared" si="174"/>
        <v>7.1316708956955575</v>
      </c>
      <c r="AQ212" s="112">
        <f t="shared" si="174"/>
        <v>7.131478631753394</v>
      </c>
      <c r="AR212" s="112">
        <f t="shared" si="174"/>
        <v>7.1304024292237811</v>
      </c>
      <c r="AS212" s="112">
        <f t="shared" si="174"/>
        <v>7.1244023671450201</v>
      </c>
      <c r="AT212" s="112">
        <f t="shared" si="174"/>
        <v>7.0916568478243232</v>
      </c>
      <c r="AU212" s="112">
        <f t="shared" si="152"/>
        <v>6.9291296033730081</v>
      </c>
      <c r="AV212" s="112"/>
      <c r="AW212" s="112"/>
      <c r="AX212" s="112"/>
      <c r="AY212" s="112"/>
      <c r="AZ212" s="112"/>
      <c r="BA212" s="112"/>
      <c r="BB212" s="112"/>
      <c r="BC212" s="112"/>
      <c r="BD212" s="112"/>
      <c r="BE212" s="112"/>
      <c r="BF212" s="112"/>
      <c r="BG212" s="112"/>
      <c r="BH212" s="112"/>
      <c r="BI212" s="112"/>
      <c r="BJ212" s="112"/>
      <c r="BK212" s="112"/>
      <c r="BL212" s="112"/>
      <c r="BM212" s="112"/>
      <c r="BN212" s="112"/>
      <c r="BO212" s="112"/>
      <c r="BP212" s="112"/>
    </row>
    <row r="213" spans="1:68" s="158" customFormat="1" ht="12.95" customHeight="1" x14ac:dyDescent="0.2">
      <c r="A213" s="176" t="s">
        <v>795</v>
      </c>
      <c r="B213" s="177" t="s">
        <v>81</v>
      </c>
      <c r="C213" s="178">
        <v>58232.673999999999</v>
      </c>
      <c r="D213" s="178">
        <v>8.0000000000000004E-4</v>
      </c>
      <c r="E213" s="224">
        <f t="shared" ref="E213:E227" si="175">+(C213-C$7)/C$8</f>
        <v>31546.803124290775</v>
      </c>
      <c r="F213" s="224">
        <f t="shared" ref="F213:F227" si="176">ROUND(2*E213,0)/2</f>
        <v>31547</v>
      </c>
      <c r="G213" s="17">
        <f t="shared" si="173"/>
        <v>-0.13454610000189859</v>
      </c>
      <c r="K213" s="158">
        <f t="shared" ref="K213:K221" si="177">G213</f>
        <v>-0.13454610000189859</v>
      </c>
      <c r="N213" s="158">
        <f t="shared" ca="1" si="169"/>
        <v>-0.13547071092952589</v>
      </c>
      <c r="P213" s="221">
        <f t="shared" ref="P213:P227" si="178">C213-15018.5</f>
        <v>43214.173999999999</v>
      </c>
      <c r="R213" s="158">
        <f t="shared" ref="R213:R227" ca="1" si="179">+(N213-G213)^2</f>
        <v>8.5490536748781744E-7</v>
      </c>
      <c r="S213" s="156">
        <v>1</v>
      </c>
      <c r="T213" s="158">
        <f t="shared" ref="T213:T227" ca="1" si="180">+S213*R213</f>
        <v>8.5490536748781744E-7</v>
      </c>
      <c r="Y213" s="61"/>
      <c r="Z213" s="112"/>
      <c r="AA213" s="112"/>
      <c r="AB213" s="112"/>
      <c r="AC213" s="112"/>
      <c r="AD213" s="112"/>
      <c r="AE213" s="112"/>
      <c r="AF213" s="112"/>
      <c r="AG213" s="139"/>
      <c r="AH213" s="112"/>
      <c r="AI213" s="112">
        <f t="shared" ref="AI213:AI227" si="181">1+$AB$7*COS(AL213)</f>
        <v>1.1224265308373087</v>
      </c>
      <c r="AJ213" s="112">
        <f t="shared" ref="AJ213:AJ227" si="182">SIN(AL213+RADIANS($AB$9))</f>
        <v>0.99995593047494913</v>
      </c>
      <c r="AK213" s="112">
        <f t="shared" ref="AK213:AK227" si="183">$AB$7*SIN(AL213)</f>
        <v>0.24064859140901185</v>
      </c>
      <c r="AL213" s="112">
        <f t="shared" ref="AL213:AL227" si="184">2*ATAN(AM213)</f>
        <v>1.1001846012627468</v>
      </c>
      <c r="AM213" s="112">
        <f t="shared" ref="AM213:AM227" si="185">SQRT((1+$AB$7)/(1-$AB$7))*TAN(AN213/2)</f>
        <v>0.61323221672996264</v>
      </c>
      <c r="AN213" s="112">
        <f t="shared" si="174"/>
        <v>7.153580191292316</v>
      </c>
      <c r="AO213" s="112">
        <f t="shared" si="174"/>
        <v>7.1535747598133597</v>
      </c>
      <c r="AP213" s="112">
        <f t="shared" si="174"/>
        <v>7.1535435490816548</v>
      </c>
      <c r="AQ213" s="112">
        <f t="shared" si="174"/>
        <v>7.1533642262552171</v>
      </c>
      <c r="AR213" s="112">
        <f t="shared" si="174"/>
        <v>7.1523346557719165</v>
      </c>
      <c r="AS213" s="112">
        <f t="shared" si="174"/>
        <v>7.146447516042497</v>
      </c>
      <c r="AT213" s="112">
        <f t="shared" si="174"/>
        <v>7.113528133199936</v>
      </c>
      <c r="AU213" s="112">
        <f t="shared" ref="AU213:AU227" si="186">RADIANS($AB$9)+$AB$18*(F213-AB$15)</f>
        <v>6.9471435890102384</v>
      </c>
      <c r="AV213" s="112"/>
      <c r="AW213" s="112"/>
      <c r="AX213" s="112"/>
      <c r="AY213" s="112"/>
      <c r="AZ213" s="112"/>
      <c r="BA213" s="112"/>
      <c r="BB213" s="112"/>
      <c r="BC213" s="112"/>
      <c r="BD213" s="112"/>
      <c r="BE213" s="112"/>
      <c r="BF213" s="112"/>
      <c r="BG213" s="112"/>
      <c r="BH213" s="112"/>
      <c r="BI213" s="112"/>
      <c r="BJ213" s="112"/>
      <c r="BK213" s="112"/>
      <c r="BL213" s="112"/>
      <c r="BM213" s="112"/>
      <c r="BN213" s="112"/>
      <c r="BO213" s="112"/>
      <c r="BP213" s="112"/>
    </row>
    <row r="214" spans="1:68" s="158" customFormat="1" ht="12.95" customHeight="1" x14ac:dyDescent="0.2">
      <c r="A214" s="176" t="s">
        <v>795</v>
      </c>
      <c r="B214" s="177" t="s">
        <v>81</v>
      </c>
      <c r="C214" s="178">
        <v>58235.407700000003</v>
      </c>
      <c r="D214" s="178">
        <v>1E-4</v>
      </c>
      <c r="E214" s="224">
        <f t="shared" si="175"/>
        <v>31550.80323374251</v>
      </c>
      <c r="F214" s="224">
        <f t="shared" si="176"/>
        <v>31551</v>
      </c>
      <c r="G214" s="17">
        <f t="shared" si="173"/>
        <v>-0.13447129999258323</v>
      </c>
      <c r="K214" s="158">
        <f t="shared" si="177"/>
        <v>-0.13447129999258323</v>
      </c>
      <c r="N214" s="158">
        <f t="shared" ca="1" si="169"/>
        <v>-0.135490505950566</v>
      </c>
      <c r="P214" s="221">
        <f t="shared" si="178"/>
        <v>43216.907700000003</v>
      </c>
      <c r="R214" s="158">
        <f t="shared" ca="1" si="179"/>
        <v>1.0387807847875794E-6</v>
      </c>
      <c r="S214" s="156">
        <v>1</v>
      </c>
      <c r="T214" s="158">
        <f t="shared" ca="1" si="180"/>
        <v>1.0387807847875794E-6</v>
      </c>
      <c r="Y214" s="61"/>
      <c r="Z214" s="112"/>
      <c r="AA214" s="112"/>
      <c r="AB214" s="112"/>
      <c r="AC214" s="112"/>
      <c r="AD214" s="112"/>
      <c r="AE214" s="112"/>
      <c r="AF214" s="112"/>
      <c r="AG214" s="139"/>
      <c r="AH214" s="112"/>
      <c r="AI214" s="112">
        <f t="shared" si="181"/>
        <v>1.1219971543648581</v>
      </c>
      <c r="AJ214" s="112">
        <f t="shared" si="182"/>
        <v>0.9999375970619061</v>
      </c>
      <c r="AK214" s="112">
        <f t="shared" si="183"/>
        <v>0.24086654879180916</v>
      </c>
      <c r="AL214" s="112">
        <f t="shared" si="184"/>
        <v>1.1019680399245644</v>
      </c>
      <c r="AM214" s="112">
        <f t="shared" si="185"/>
        <v>0.61445994214442279</v>
      </c>
      <c r="AN214" s="112">
        <f t="shared" si="174"/>
        <v>7.1551103857089791</v>
      </c>
      <c r="AO214" s="112">
        <f t="shared" si="174"/>
        <v>7.155105001267648</v>
      </c>
      <c r="AP214" s="112">
        <f t="shared" si="174"/>
        <v>7.1550740045209285</v>
      </c>
      <c r="AQ214" s="112">
        <f t="shared" si="174"/>
        <v>7.1548955870099364</v>
      </c>
      <c r="AR214" s="112">
        <f t="shared" si="174"/>
        <v>7.1538693495901917</v>
      </c>
      <c r="AS214" s="112">
        <f t="shared" si="174"/>
        <v>7.1479906203866728</v>
      </c>
      <c r="AT214" s="112">
        <f t="shared" si="174"/>
        <v>7.1150609473461177</v>
      </c>
      <c r="AU214" s="112">
        <f t="shared" si="186"/>
        <v>6.9484077283532013</v>
      </c>
      <c r="AV214" s="112"/>
      <c r="AW214" s="112"/>
      <c r="AX214" s="112"/>
      <c r="AY214" s="112"/>
      <c r="AZ214" s="112"/>
      <c r="BA214" s="112"/>
      <c r="BB214" s="112"/>
      <c r="BC214" s="112"/>
      <c r="BD214" s="112"/>
      <c r="BE214" s="112"/>
      <c r="BF214" s="112"/>
      <c r="BG214" s="112"/>
      <c r="BH214" s="112"/>
      <c r="BI214" s="112"/>
      <c r="BJ214" s="112"/>
      <c r="BK214" s="112"/>
      <c r="BL214" s="112"/>
      <c r="BM214" s="112"/>
      <c r="BN214" s="112"/>
      <c r="BO214" s="112"/>
      <c r="BP214" s="112"/>
    </row>
    <row r="215" spans="1:68" s="158" customFormat="1" ht="12.95" customHeight="1" x14ac:dyDescent="0.2">
      <c r="A215" s="179" t="s">
        <v>0</v>
      </c>
      <c r="B215" s="180" t="s">
        <v>81</v>
      </c>
      <c r="C215" s="179">
        <v>58488.948900000003</v>
      </c>
      <c r="D215" s="179">
        <v>1E-4</v>
      </c>
      <c r="E215" s="224">
        <f t="shared" si="175"/>
        <v>31921.799521017005</v>
      </c>
      <c r="F215" s="224">
        <f t="shared" si="176"/>
        <v>31922</v>
      </c>
      <c r="G215" s="17">
        <f t="shared" si="173"/>
        <v>-0.13700859999516979</v>
      </c>
      <c r="K215" s="158">
        <f t="shared" si="177"/>
        <v>-0.13700859999516979</v>
      </c>
      <c r="N215" s="158">
        <f t="shared" ca="1" si="169"/>
        <v>-0.13732649415203738</v>
      </c>
      <c r="P215" s="221">
        <f t="shared" si="178"/>
        <v>43470.448900000003</v>
      </c>
      <c r="R215" s="158">
        <f t="shared" ca="1" si="179"/>
        <v>1.0105669497055432E-7</v>
      </c>
      <c r="S215" s="156">
        <v>1</v>
      </c>
      <c r="T215" s="158">
        <f t="shared" ca="1" si="180"/>
        <v>1.0105669497055432E-7</v>
      </c>
      <c r="Y215" s="61"/>
      <c r="Z215" s="112"/>
      <c r="AA215" s="112"/>
      <c r="AB215" s="112"/>
      <c r="AC215" s="112"/>
      <c r="AD215" s="112"/>
      <c r="AE215" s="112"/>
      <c r="AF215" s="112"/>
      <c r="AG215" s="139"/>
      <c r="AH215" s="112"/>
      <c r="AI215" s="112">
        <f t="shared" si="181"/>
        <v>1.0821814305045661</v>
      </c>
      <c r="AJ215" s="112">
        <f t="shared" si="182"/>
        <v>0.98546319799699067</v>
      </c>
      <c r="AK215" s="112">
        <f t="shared" si="183"/>
        <v>0.25718905979886308</v>
      </c>
      <c r="AL215" s="112">
        <f t="shared" si="184"/>
        <v>1.2615133964848086</v>
      </c>
      <c r="AM215" s="112">
        <f t="shared" si="185"/>
        <v>0.73027433453942026</v>
      </c>
      <c r="AN215" s="112">
        <f t="shared" si="174"/>
        <v>7.2944878021521964</v>
      </c>
      <c r="AO215" s="112">
        <f t="shared" si="174"/>
        <v>7.2944857386810229</v>
      </c>
      <c r="AP215" s="112">
        <f t="shared" si="174"/>
        <v>7.2944713396833469</v>
      </c>
      <c r="AQ215" s="112">
        <f t="shared" si="174"/>
        <v>7.2943708720224469</v>
      </c>
      <c r="AR215" s="112">
        <f t="shared" si="174"/>
        <v>7.2936703162062431</v>
      </c>
      <c r="AS215" s="112">
        <f t="shared" si="174"/>
        <v>7.2888069352694576</v>
      </c>
      <c r="AT215" s="112">
        <f t="shared" si="174"/>
        <v>7.2560158816990068</v>
      </c>
      <c r="AU215" s="112">
        <f t="shared" si="186"/>
        <v>7.0656566524130628</v>
      </c>
      <c r="AV215" s="112"/>
      <c r="AW215" s="112"/>
      <c r="AX215" s="112"/>
      <c r="AY215" s="112"/>
      <c r="AZ215" s="112"/>
      <c r="BA215" s="112"/>
      <c r="BB215" s="112"/>
      <c r="BC215" s="112"/>
      <c r="BD215" s="112"/>
      <c r="BE215" s="112"/>
      <c r="BF215" s="112"/>
      <c r="BG215" s="112"/>
      <c r="BH215" s="112"/>
      <c r="BI215" s="112"/>
      <c r="BJ215" s="112"/>
      <c r="BK215" s="112"/>
      <c r="BL215" s="112"/>
      <c r="BM215" s="112"/>
      <c r="BN215" s="112"/>
      <c r="BO215" s="112"/>
      <c r="BP215" s="112"/>
    </row>
    <row r="216" spans="1:68" s="158" customFormat="1" ht="12.95" customHeight="1" x14ac:dyDescent="0.2">
      <c r="A216" s="176" t="s">
        <v>796</v>
      </c>
      <c r="B216" s="177" t="s">
        <v>81</v>
      </c>
      <c r="C216" s="178">
        <v>58523.802799999998</v>
      </c>
      <c r="D216" s="178">
        <v>1E-4</v>
      </c>
      <c r="E216" s="224">
        <f t="shared" si="175"/>
        <v>31972.799782501268</v>
      </c>
      <c r="F216" s="224">
        <f t="shared" si="176"/>
        <v>31973</v>
      </c>
      <c r="G216" s="17">
        <f t="shared" si="173"/>
        <v>-0.13682990000233985</v>
      </c>
      <c r="K216" s="158">
        <f t="shared" si="177"/>
        <v>-0.13682990000233985</v>
      </c>
      <c r="N216" s="158">
        <f t="shared" ca="1" si="169"/>
        <v>-0.13757888067029894</v>
      </c>
      <c r="P216" s="221">
        <f t="shared" si="178"/>
        <v>43505.302799999998</v>
      </c>
      <c r="R216" s="158">
        <f t="shared" ca="1" si="179"/>
        <v>5.6097204097644033E-7</v>
      </c>
      <c r="S216" s="156">
        <v>1</v>
      </c>
      <c r="T216" s="158">
        <f t="shared" ca="1" si="180"/>
        <v>5.6097204097644033E-7</v>
      </c>
      <c r="Y216" s="61"/>
      <c r="Z216" s="112"/>
      <c r="AA216" s="112"/>
      <c r="AB216" s="112"/>
      <c r="AC216" s="112"/>
      <c r="AD216" s="112"/>
      <c r="AE216" s="112"/>
      <c r="AF216" s="112"/>
      <c r="AG216" s="139"/>
      <c r="AH216" s="112"/>
      <c r="AI216" s="112">
        <f t="shared" si="181"/>
        <v>1.0767525176017139</v>
      </c>
      <c r="AJ216" s="112">
        <f t="shared" si="182"/>
        <v>0.9816709806558287</v>
      </c>
      <c r="AK216" s="112">
        <f t="shared" si="183"/>
        <v>0.25886106513301416</v>
      </c>
      <c r="AL216" s="112">
        <f t="shared" si="184"/>
        <v>1.2825528745343759</v>
      </c>
      <c r="AM216" s="112">
        <f t="shared" si="185"/>
        <v>0.74652973516502807</v>
      </c>
      <c r="AN216" s="112">
        <f t="shared" si="174"/>
        <v>7.3132545331268517</v>
      </c>
      <c r="AO216" s="112">
        <f t="shared" si="174"/>
        <v>7.3132527709452742</v>
      </c>
      <c r="AP216" s="112">
        <f t="shared" si="174"/>
        <v>7.3132400921886598</v>
      </c>
      <c r="AQ216" s="112">
        <f t="shared" si="174"/>
        <v>7.3131488774322744</v>
      </c>
      <c r="AR216" s="112">
        <f t="shared" si="174"/>
        <v>7.3124930591386992</v>
      </c>
      <c r="AS216" s="112">
        <f t="shared" si="174"/>
        <v>7.307798712663554</v>
      </c>
      <c r="AT216" s="112">
        <f t="shared" si="174"/>
        <v>7.2751949794606166</v>
      </c>
      <c r="AU216" s="112">
        <f t="shared" si="186"/>
        <v>7.081774429035848</v>
      </c>
      <c r="AV216" s="112"/>
      <c r="AW216" s="112"/>
      <c r="AX216" s="112"/>
      <c r="AY216" s="112"/>
      <c r="AZ216" s="112"/>
      <c r="BA216" s="112"/>
      <c r="BB216" s="112"/>
      <c r="BC216" s="112"/>
      <c r="BD216" s="112"/>
      <c r="BE216" s="112"/>
      <c r="BF216" s="112"/>
      <c r="BG216" s="112"/>
      <c r="BH216" s="112"/>
      <c r="BI216" s="112"/>
      <c r="BJ216" s="112"/>
      <c r="BK216" s="112"/>
      <c r="BL216" s="112"/>
      <c r="BM216" s="112"/>
      <c r="BN216" s="112"/>
      <c r="BO216" s="112"/>
      <c r="BP216" s="112"/>
    </row>
    <row r="217" spans="1:68" s="158" customFormat="1" ht="12.95" customHeight="1" x14ac:dyDescent="0.2">
      <c r="A217" s="176" t="s">
        <v>796</v>
      </c>
      <c r="B217" s="177" t="s">
        <v>81</v>
      </c>
      <c r="C217" s="178">
        <v>58541.575900000003</v>
      </c>
      <c r="D217" s="178">
        <v>1E-4</v>
      </c>
      <c r="E217" s="224">
        <f t="shared" si="175"/>
        <v>31998.806420133973</v>
      </c>
      <c r="F217" s="224">
        <f t="shared" si="176"/>
        <v>31999</v>
      </c>
      <c r="G217" s="17">
        <f t="shared" si="173"/>
        <v>-0.13229370000044582</v>
      </c>
      <c r="K217" s="158">
        <f t="shared" si="177"/>
        <v>-0.13229370000044582</v>
      </c>
      <c r="N217" s="158">
        <f t="shared" ca="1" si="169"/>
        <v>-0.13770754830705975</v>
      </c>
      <c r="P217" s="221">
        <f t="shared" si="178"/>
        <v>43523.075900000003</v>
      </c>
      <c r="R217" s="158">
        <f t="shared" ca="1" si="179"/>
        <v>2.9309753487026492E-5</v>
      </c>
      <c r="S217" s="156">
        <v>1</v>
      </c>
      <c r="T217" s="158">
        <f t="shared" ca="1" si="180"/>
        <v>2.9309753487026492E-5</v>
      </c>
      <c r="Y217" s="61"/>
      <c r="Z217" s="112"/>
      <c r="AA217" s="112"/>
      <c r="AB217" s="112"/>
      <c r="AC217" s="112"/>
      <c r="AD217" s="112"/>
      <c r="AE217" s="112"/>
      <c r="AF217" s="112"/>
      <c r="AG217" s="139"/>
      <c r="AH217" s="112"/>
      <c r="AI217" s="112">
        <f t="shared" si="181"/>
        <v>1.0739926972605176</v>
      </c>
      <c r="AJ217" s="112">
        <f t="shared" si="182"/>
        <v>0.97958667864309634</v>
      </c>
      <c r="AK217" s="112">
        <f t="shared" si="183"/>
        <v>0.25966339894585333</v>
      </c>
      <c r="AL217" s="112">
        <f t="shared" si="184"/>
        <v>1.2931976732751485</v>
      </c>
      <c r="AM217" s="112">
        <f t="shared" si="185"/>
        <v>0.75485148671397884</v>
      </c>
      <c r="AN217" s="112">
        <f t="shared" si="174"/>
        <v>7.3227856046049125</v>
      </c>
      <c r="AO217" s="112">
        <f t="shared" si="174"/>
        <v>7.3227839830734105</v>
      </c>
      <c r="AP217" s="112">
        <f t="shared" si="174"/>
        <v>7.3227721275445319</v>
      </c>
      <c r="AQ217" s="112">
        <f t="shared" si="174"/>
        <v>7.3226854552962077</v>
      </c>
      <c r="AR217" s="112">
        <f t="shared" si="174"/>
        <v>7.3220522081171966</v>
      </c>
      <c r="AS217" s="112">
        <f t="shared" si="174"/>
        <v>7.3174460588629433</v>
      </c>
      <c r="AT217" s="112">
        <f t="shared" si="174"/>
        <v>7.2849532708475326</v>
      </c>
      <c r="AU217" s="112">
        <f t="shared" si="186"/>
        <v>7.0899913347651111</v>
      </c>
      <c r="AV217" s="112"/>
      <c r="AW217" s="112"/>
      <c r="AX217" s="112"/>
      <c r="AY217" s="112"/>
      <c r="AZ217" s="112"/>
      <c r="BA217" s="112"/>
      <c r="BB217" s="112"/>
      <c r="BC217" s="112"/>
      <c r="BD217" s="112"/>
      <c r="BE217" s="112"/>
      <c r="BF217" s="112"/>
      <c r="BG217" s="112"/>
      <c r="BH217" s="112"/>
      <c r="BI217" s="112"/>
      <c r="BJ217" s="112"/>
      <c r="BK217" s="112"/>
      <c r="BL217" s="112"/>
      <c r="BM217" s="112"/>
      <c r="BN217" s="112"/>
      <c r="BO217" s="112"/>
      <c r="BP217" s="112"/>
    </row>
    <row r="218" spans="1:68" s="158" customFormat="1" ht="12.95" customHeight="1" x14ac:dyDescent="0.2">
      <c r="A218" s="176" t="s">
        <v>796</v>
      </c>
      <c r="B218" s="177" t="s">
        <v>81</v>
      </c>
      <c r="C218" s="178">
        <v>58573.691200000001</v>
      </c>
      <c r="D218" s="178">
        <v>1E-4</v>
      </c>
      <c r="E218" s="224">
        <f t="shared" si="175"/>
        <v>32045.79940220042</v>
      </c>
      <c r="F218" s="224">
        <f t="shared" si="176"/>
        <v>32046</v>
      </c>
      <c r="G218" s="17">
        <f t="shared" si="173"/>
        <v>-0.13708980000228621</v>
      </c>
      <c r="K218" s="158">
        <f t="shared" si="177"/>
        <v>-0.13708980000228621</v>
      </c>
      <c r="N218" s="158">
        <f t="shared" ca="1" si="169"/>
        <v>-0.13794013980428119</v>
      </c>
      <c r="P218" s="221">
        <f t="shared" si="178"/>
        <v>43555.191200000001</v>
      </c>
      <c r="R218" s="158">
        <f t="shared" ca="1" si="179"/>
        <v>7.230777788568549E-7</v>
      </c>
      <c r="S218" s="156">
        <v>1</v>
      </c>
      <c r="T218" s="158">
        <f t="shared" ca="1" si="180"/>
        <v>7.230777788568549E-7</v>
      </c>
      <c r="Y218" s="61"/>
      <c r="Z218" s="112"/>
      <c r="AA218" s="112"/>
      <c r="AB218" s="112"/>
      <c r="AC218" s="112"/>
      <c r="AD218" s="112"/>
      <c r="AE218" s="112"/>
      <c r="AF218" s="112"/>
      <c r="AG218" s="139"/>
      <c r="AH218" s="112"/>
      <c r="AI218" s="112">
        <f t="shared" si="181"/>
        <v>1.069018793840371</v>
      </c>
      <c r="AJ218" s="112">
        <f t="shared" si="182"/>
        <v>0.97556775367122595</v>
      </c>
      <c r="AK218" s="112">
        <f t="shared" si="183"/>
        <v>0.2610295119269474</v>
      </c>
      <c r="AL218" s="112">
        <f t="shared" si="184"/>
        <v>1.31230203223811</v>
      </c>
      <c r="AM218" s="112">
        <f t="shared" si="185"/>
        <v>0.76995587462875226</v>
      </c>
      <c r="AN218" s="112">
        <f t="shared" si="174"/>
        <v>7.3399528713194275</v>
      </c>
      <c r="AO218" s="112">
        <f t="shared" si="174"/>
        <v>7.3399514828945183</v>
      </c>
      <c r="AP218" s="112">
        <f t="shared" si="174"/>
        <v>7.3399410245550181</v>
      </c>
      <c r="AQ218" s="112">
        <f t="shared" si="174"/>
        <v>7.3398622531189615</v>
      </c>
      <c r="AR218" s="112">
        <f t="shared" si="174"/>
        <v>7.3392693051165834</v>
      </c>
      <c r="AS218" s="112">
        <f t="shared" si="174"/>
        <v>7.334825701012913</v>
      </c>
      <c r="AT218" s="112">
        <f t="shared" si="174"/>
        <v>7.3025597838634821</v>
      </c>
      <c r="AU218" s="112">
        <f t="shared" si="186"/>
        <v>7.1048449720449316</v>
      </c>
      <c r="AV218" s="112"/>
      <c r="AW218" s="112"/>
      <c r="AX218" s="112"/>
      <c r="AY218" s="112"/>
      <c r="AZ218" s="112"/>
      <c r="BA218" s="112"/>
      <c r="BB218" s="112"/>
      <c r="BC218" s="112"/>
      <c r="BD218" s="112"/>
      <c r="BE218" s="112"/>
      <c r="BF218" s="112"/>
      <c r="BG218" s="112"/>
      <c r="BH218" s="112"/>
      <c r="BI218" s="112"/>
      <c r="BJ218" s="112"/>
      <c r="BK218" s="112"/>
      <c r="BL218" s="112"/>
      <c r="BM218" s="112"/>
      <c r="BN218" s="112"/>
      <c r="BO218" s="112"/>
      <c r="BP218" s="112"/>
    </row>
    <row r="219" spans="1:68" s="158" customFormat="1" ht="12.95" customHeight="1" x14ac:dyDescent="0.2">
      <c r="A219" s="176" t="s">
        <v>796</v>
      </c>
      <c r="B219" s="177" t="s">
        <v>81</v>
      </c>
      <c r="C219" s="178">
        <v>58597.609799999998</v>
      </c>
      <c r="D219" s="178">
        <v>1E-4</v>
      </c>
      <c r="E219" s="224">
        <f t="shared" si="175"/>
        <v>32080.798494248585</v>
      </c>
      <c r="F219" s="224">
        <f t="shared" si="176"/>
        <v>32081</v>
      </c>
      <c r="G219" s="17">
        <f t="shared" si="173"/>
        <v>-0.13771030000498286</v>
      </c>
      <c r="K219" s="158">
        <f t="shared" si="177"/>
        <v>-0.13771030000498286</v>
      </c>
      <c r="N219" s="158">
        <f t="shared" ref="N219:N227" ca="1" si="187">+C$11+C$12*F219</f>
        <v>-0.13811334623838226</v>
      </c>
      <c r="P219" s="221">
        <f t="shared" si="178"/>
        <v>43579.109799999998</v>
      </c>
      <c r="R219" s="158">
        <f t="shared" ca="1" si="179"/>
        <v>1.6244626625744456E-7</v>
      </c>
      <c r="S219" s="156">
        <v>1</v>
      </c>
      <c r="T219" s="158">
        <f t="shared" ca="1" si="180"/>
        <v>1.6244626625744456E-7</v>
      </c>
      <c r="Y219" s="61"/>
      <c r="Z219" s="112"/>
      <c r="AA219" s="112"/>
      <c r="AB219" s="112"/>
      <c r="AC219" s="112"/>
      <c r="AD219" s="112"/>
      <c r="AE219" s="112"/>
      <c r="AF219" s="112"/>
      <c r="AG219" s="139"/>
      <c r="AH219" s="112"/>
      <c r="AI219" s="112">
        <f t="shared" si="181"/>
        <v>1.0653284353412134</v>
      </c>
      <c r="AJ219" s="112">
        <f t="shared" si="182"/>
        <v>0.97237036315027314</v>
      </c>
      <c r="AK219" s="112">
        <f t="shared" si="183"/>
        <v>0.26197747142811517</v>
      </c>
      <c r="AL219" s="112">
        <f t="shared" si="184"/>
        <v>1.326413879206128</v>
      </c>
      <c r="AM219" s="112">
        <f t="shared" si="185"/>
        <v>0.78125635591130249</v>
      </c>
      <c r="AN219" s="112">
        <f t="shared" si="174"/>
        <v>7.3526853233578846</v>
      </c>
      <c r="AO219" s="112">
        <f t="shared" si="174"/>
        <v>7.3526840916430638</v>
      </c>
      <c r="AP219" s="112">
        <f t="shared" si="174"/>
        <v>7.3526745989037048</v>
      </c>
      <c r="AQ219" s="112">
        <f t="shared" si="174"/>
        <v>7.3526014445465808</v>
      </c>
      <c r="AR219" s="112">
        <f t="shared" si="174"/>
        <v>7.3520380187657812</v>
      </c>
      <c r="AS219" s="112">
        <f t="shared" si="174"/>
        <v>7.3477178012404574</v>
      </c>
      <c r="AT219" s="112">
        <f t="shared" si="174"/>
        <v>7.3156427132297379</v>
      </c>
      <c r="AU219" s="112">
        <f t="shared" si="186"/>
        <v>7.1159061912958617</v>
      </c>
      <c r="AV219" s="112"/>
      <c r="AW219" s="112"/>
      <c r="AX219" s="112"/>
      <c r="AY219" s="112"/>
      <c r="AZ219" s="112"/>
      <c r="BA219" s="112"/>
      <c r="BB219" s="112"/>
      <c r="BC219" s="112"/>
      <c r="BD219" s="112"/>
      <c r="BE219" s="112"/>
      <c r="BF219" s="112"/>
      <c r="BG219" s="112"/>
      <c r="BH219" s="112"/>
      <c r="BI219" s="112"/>
      <c r="BJ219" s="112"/>
      <c r="BK219" s="112"/>
      <c r="BL219" s="112"/>
      <c r="BM219" s="112"/>
      <c r="BN219" s="112"/>
      <c r="BO219" s="112"/>
      <c r="BP219" s="112"/>
    </row>
    <row r="220" spans="1:68" s="158" customFormat="1" ht="12.95" customHeight="1" x14ac:dyDescent="0.2">
      <c r="A220" s="298" t="s">
        <v>797</v>
      </c>
      <c r="B220" s="299" t="s">
        <v>81</v>
      </c>
      <c r="C220" s="300">
        <v>58912.657399999996</v>
      </c>
      <c r="D220" s="300">
        <v>2.0000000000000001E-4</v>
      </c>
      <c r="E220" s="224">
        <f t="shared" si="175"/>
        <v>32541.79453715893</v>
      </c>
      <c r="F220" s="224">
        <f t="shared" si="176"/>
        <v>32542</v>
      </c>
      <c r="G220" s="17">
        <f t="shared" si="173"/>
        <v>-0.14041459999862127</v>
      </c>
      <c r="K220" s="158">
        <f t="shared" si="177"/>
        <v>-0.14041459999862127</v>
      </c>
      <c r="N220" s="158">
        <f t="shared" ca="1" si="187"/>
        <v>-0.1403947224132564</v>
      </c>
      <c r="P220" s="221">
        <f t="shared" si="178"/>
        <v>43894.157399999996</v>
      </c>
      <c r="R220" s="158">
        <f t="shared" ca="1" si="179"/>
        <v>3.9511839993766086E-10</v>
      </c>
      <c r="S220" s="156">
        <v>1</v>
      </c>
      <c r="T220" s="158">
        <f t="shared" ca="1" si="180"/>
        <v>3.9511839993766086E-10</v>
      </c>
      <c r="Y220" s="61"/>
      <c r="Z220" s="112"/>
      <c r="AA220" s="112"/>
      <c r="AB220" s="112"/>
      <c r="AC220" s="112"/>
      <c r="AD220" s="112"/>
      <c r="AE220" s="112"/>
      <c r="AF220" s="112"/>
      <c r="AG220" s="139"/>
      <c r="AH220" s="112"/>
      <c r="AI220" s="112">
        <f t="shared" si="181"/>
        <v>1.0181614502506724</v>
      </c>
      <c r="AJ220" s="112">
        <f t="shared" si="182"/>
        <v>0.91604743571984015</v>
      </c>
      <c r="AK220" s="112">
        <f t="shared" si="183"/>
        <v>0.26938849590283614</v>
      </c>
      <c r="AL220" s="112">
        <f t="shared" si="184"/>
        <v>1.5034808692038601</v>
      </c>
      <c r="AM220" s="112">
        <f t="shared" si="185"/>
        <v>0.93485265176342724</v>
      </c>
      <c r="AN220" s="112">
        <f t="shared" si="174"/>
        <v>7.5163549775992866</v>
      </c>
      <c r="AO220" s="112">
        <f t="shared" si="174"/>
        <v>7.516354809561312</v>
      </c>
      <c r="AP220" s="112">
        <f t="shared" si="174"/>
        <v>7.51635293072842</v>
      </c>
      <c r="AQ220" s="112">
        <f t="shared" si="174"/>
        <v>7.5163319241791671</v>
      </c>
      <c r="AR220" s="112">
        <f t="shared" si="174"/>
        <v>7.5160971430939849</v>
      </c>
      <c r="AS220" s="112">
        <f t="shared" si="174"/>
        <v>7.5134836901519115</v>
      </c>
      <c r="AT220" s="112">
        <f t="shared" si="174"/>
        <v>7.4855935712060182</v>
      </c>
      <c r="AU220" s="112">
        <f t="shared" si="186"/>
        <v>7.2615982505724013</v>
      </c>
      <c r="AV220" s="112"/>
      <c r="AW220" s="112"/>
      <c r="AX220" s="112"/>
      <c r="AY220" s="112"/>
      <c r="AZ220" s="112"/>
      <c r="BA220" s="112"/>
      <c r="BB220" s="112"/>
      <c r="BC220" s="112"/>
      <c r="BD220" s="112"/>
      <c r="BE220" s="112"/>
      <c r="BF220" s="112"/>
      <c r="BG220" s="112"/>
      <c r="BH220" s="112"/>
      <c r="BI220" s="112"/>
      <c r="BJ220" s="112"/>
      <c r="BK220" s="112"/>
      <c r="BL220" s="112"/>
      <c r="BM220" s="112"/>
      <c r="BN220" s="112"/>
      <c r="BO220" s="112"/>
      <c r="BP220" s="112"/>
    </row>
    <row r="221" spans="1:68" s="158" customFormat="1" ht="14.25" customHeight="1" x14ac:dyDescent="0.2">
      <c r="A221" s="298" t="s">
        <v>797</v>
      </c>
      <c r="B221" s="299" t="s">
        <v>81</v>
      </c>
      <c r="C221" s="300">
        <v>58953.663200000003</v>
      </c>
      <c r="D221" s="300">
        <v>4.0000000000000002E-4</v>
      </c>
      <c r="E221" s="224">
        <f t="shared" si="175"/>
        <v>32601.796617912365</v>
      </c>
      <c r="F221" s="224">
        <f t="shared" si="176"/>
        <v>32602</v>
      </c>
      <c r="G221" s="17">
        <f t="shared" si="173"/>
        <v>-0.13899259999743663</v>
      </c>
      <c r="K221" s="158">
        <f t="shared" si="177"/>
        <v>-0.13899259999743663</v>
      </c>
      <c r="N221" s="158">
        <f t="shared" ca="1" si="187"/>
        <v>-0.14069164772885823</v>
      </c>
      <c r="P221" s="221">
        <f t="shared" si="178"/>
        <v>43935.163200000003</v>
      </c>
      <c r="R221" s="158">
        <f t="shared" ca="1" si="179"/>
        <v>2.8867631936488821E-6</v>
      </c>
      <c r="S221" s="156">
        <v>1</v>
      </c>
      <c r="T221" s="158">
        <f t="shared" ca="1" si="180"/>
        <v>2.8867631936488821E-6</v>
      </c>
      <c r="Y221" s="61"/>
      <c r="Z221" s="112"/>
      <c r="AA221" s="112"/>
      <c r="AB221" s="112"/>
      <c r="AC221" s="112"/>
      <c r="AD221" s="112"/>
      <c r="AE221" s="112"/>
      <c r="AF221" s="112"/>
      <c r="AG221" s="139"/>
      <c r="AH221" s="112"/>
      <c r="AI221" s="112">
        <f t="shared" si="181"/>
        <v>1.0122598420553548</v>
      </c>
      <c r="AJ221" s="112">
        <f t="shared" si="182"/>
        <v>0.9070479820131212</v>
      </c>
      <c r="AK221" s="112">
        <f t="shared" si="183"/>
        <v>0.26972151614726209</v>
      </c>
      <c r="AL221" s="112">
        <f t="shared" si="184"/>
        <v>1.5253738867304767</v>
      </c>
      <c r="AM221" s="112">
        <f t="shared" si="185"/>
        <v>0.95557878224266202</v>
      </c>
      <c r="AN221" s="112">
        <f t="shared" ref="AN221:AT227" si="188">$AU221+$AB$7*SIN(AO221)</f>
        <v>7.5371191064401897</v>
      </c>
      <c r="AO221" s="112">
        <f t="shared" si="188"/>
        <v>7.5371189859208751</v>
      </c>
      <c r="AP221" s="112">
        <f t="shared" si="188"/>
        <v>7.5371175533612567</v>
      </c>
      <c r="AQ221" s="112">
        <f t="shared" si="188"/>
        <v>7.5371005256399641</v>
      </c>
      <c r="AR221" s="112">
        <f t="shared" si="188"/>
        <v>7.5368981980383065</v>
      </c>
      <c r="AS221" s="112">
        <f t="shared" si="188"/>
        <v>7.5345035673240872</v>
      </c>
      <c r="AT221" s="112">
        <f t="shared" si="188"/>
        <v>7.5073737899431521</v>
      </c>
      <c r="AU221" s="112">
        <f t="shared" si="186"/>
        <v>7.2805603407168533</v>
      </c>
      <c r="AV221" s="112"/>
      <c r="AW221" s="112"/>
      <c r="AX221" s="112"/>
      <c r="AY221" s="112"/>
      <c r="AZ221" s="112"/>
      <c r="BA221" s="112"/>
      <c r="BB221" s="112"/>
      <c r="BC221" s="112"/>
      <c r="BD221" s="112"/>
      <c r="BE221" s="112"/>
      <c r="BF221" s="112"/>
      <c r="BG221" s="112"/>
      <c r="BH221" s="112"/>
      <c r="BI221" s="112"/>
      <c r="BJ221" s="112"/>
      <c r="BK221" s="112"/>
      <c r="BL221" s="112"/>
      <c r="BM221" s="112"/>
      <c r="BN221" s="112"/>
      <c r="BO221" s="112"/>
      <c r="BP221" s="112"/>
    </row>
    <row r="222" spans="1:68" s="158" customFormat="1" ht="12.95" customHeight="1" x14ac:dyDescent="0.2">
      <c r="A222" s="114" t="s">
        <v>793</v>
      </c>
      <c r="B222" s="112"/>
      <c r="C222" s="200">
        <v>58955.714</v>
      </c>
      <c r="D222" s="200">
        <v>5.0000000000000001E-4</v>
      </c>
      <c r="E222" s="224">
        <f t="shared" si="175"/>
        <v>32604.797468211807</v>
      </c>
      <c r="F222" s="224">
        <f t="shared" si="176"/>
        <v>32605</v>
      </c>
      <c r="G222" s="17">
        <f t="shared" si="173"/>
        <v>-0.13841150000371272</v>
      </c>
      <c r="K222" s="158">
        <f>G222</f>
        <v>-0.13841150000371272</v>
      </c>
      <c r="N222" s="158">
        <f t="shared" ca="1" si="187"/>
        <v>-0.14070649399463833</v>
      </c>
      <c r="P222" s="221">
        <f t="shared" si="178"/>
        <v>43937.214</v>
      </c>
      <c r="R222" s="158">
        <f t="shared" ca="1" si="179"/>
        <v>5.2669974183846795E-6</v>
      </c>
      <c r="S222" s="156">
        <v>1</v>
      </c>
      <c r="T222" s="158">
        <f t="shared" ca="1" si="180"/>
        <v>5.2669974183846795E-6</v>
      </c>
      <c r="Y222" s="61" t="s">
        <v>806</v>
      </c>
      <c r="Z222" s="112"/>
      <c r="AA222" s="112"/>
      <c r="AB222" s="112"/>
      <c r="AC222" s="112"/>
      <c r="AD222" s="112"/>
      <c r="AE222" s="112"/>
      <c r="AF222" s="112"/>
      <c r="AG222" s="139"/>
      <c r="AH222" s="112"/>
      <c r="AI222" s="112">
        <f t="shared" si="181"/>
        <v>1.011966380799308</v>
      </c>
      <c r="AJ222" s="112">
        <f t="shared" si="182"/>
        <v>0.90658937220071201</v>
      </c>
      <c r="AK222" s="112">
        <f t="shared" si="183"/>
        <v>0.26973469508123343</v>
      </c>
      <c r="AL222" s="112">
        <f t="shared" si="184"/>
        <v>1.5264618757868289</v>
      </c>
      <c r="AM222" s="112">
        <f t="shared" si="185"/>
        <v>0.95662005632231562</v>
      </c>
      <c r="AN222" s="112">
        <f t="shared" si="188"/>
        <v>7.5381541503375429</v>
      </c>
      <c r="AO222" s="112">
        <f t="shared" si="188"/>
        <v>7.5381540318727778</v>
      </c>
      <c r="AP222" s="112">
        <f t="shared" si="188"/>
        <v>7.5381526192750474</v>
      </c>
      <c r="AQ222" s="112">
        <f t="shared" si="188"/>
        <v>7.5381357756455687</v>
      </c>
      <c r="AR222" s="112">
        <f t="shared" si="188"/>
        <v>7.5379350012756161</v>
      </c>
      <c r="AS222" s="112">
        <f t="shared" si="188"/>
        <v>7.5355512119725869</v>
      </c>
      <c r="AT222" s="112">
        <f t="shared" si="188"/>
        <v>7.5084606684700104</v>
      </c>
      <c r="AU222" s="112">
        <f t="shared" si="186"/>
        <v>7.2815084452240768</v>
      </c>
      <c r="AV222" s="112"/>
      <c r="AW222" s="112"/>
      <c r="AX222" s="112"/>
      <c r="AY222" s="112"/>
      <c r="AZ222" s="112"/>
      <c r="BA222" s="112"/>
      <c r="BB222" s="112"/>
      <c r="BC222" s="112"/>
      <c r="BD222" s="112"/>
      <c r="BE222" s="112"/>
      <c r="BF222" s="112"/>
      <c r="BG222" s="112"/>
      <c r="BH222" s="112"/>
      <c r="BI222" s="112"/>
      <c r="BJ222" s="112"/>
      <c r="BK222" s="112"/>
      <c r="BL222" s="112"/>
      <c r="BM222" s="112"/>
      <c r="BN222" s="112"/>
      <c r="BO222" s="112"/>
      <c r="BP222" s="112"/>
    </row>
    <row r="223" spans="1:68" s="158" customFormat="1" ht="12.95" customHeight="1" x14ac:dyDescent="0.2">
      <c r="A223" s="114" t="s">
        <v>793</v>
      </c>
      <c r="B223" s="139" t="s">
        <v>75</v>
      </c>
      <c r="C223" s="200">
        <v>58967.675600000002</v>
      </c>
      <c r="D223" s="200">
        <v>8.0000000000000004E-4</v>
      </c>
      <c r="E223" s="224">
        <f t="shared" si="175"/>
        <v>32622.300379730186</v>
      </c>
      <c r="F223" s="224">
        <f t="shared" si="176"/>
        <v>32622.5</v>
      </c>
      <c r="G223" s="17">
        <f t="shared" si="173"/>
        <v>-0.13642174999404233</v>
      </c>
      <c r="K223" s="158">
        <f>G223</f>
        <v>-0.13642174999404233</v>
      </c>
      <c r="N223" s="158">
        <f t="shared" ca="1" si="187"/>
        <v>-0.14079309721168887</v>
      </c>
      <c r="P223" s="221">
        <f t="shared" si="178"/>
        <v>43949.175600000002</v>
      </c>
      <c r="R223" s="158">
        <f t="shared" ca="1" si="179"/>
        <v>1.9108676497226124E-5</v>
      </c>
      <c r="S223" s="156">
        <v>1</v>
      </c>
      <c r="T223" s="158">
        <f t="shared" ca="1" si="180"/>
        <v>1.9108676497226124E-5</v>
      </c>
      <c r="Y223" s="61" t="s">
        <v>806</v>
      </c>
      <c r="Z223" s="112"/>
      <c r="AA223" s="112"/>
      <c r="AB223" s="112"/>
      <c r="AC223" s="112"/>
      <c r="AD223" s="112"/>
      <c r="AE223" s="112"/>
      <c r="AF223" s="112"/>
      <c r="AG223" s="139"/>
      <c r="AH223" s="112"/>
      <c r="AI223" s="112">
        <f t="shared" si="181"/>
        <v>1.0102576391547897</v>
      </c>
      <c r="AJ223" s="112">
        <f t="shared" si="182"/>
        <v>0.90389814692107506</v>
      </c>
      <c r="AK223" s="112">
        <f t="shared" si="183"/>
        <v>0.26980507934242109</v>
      </c>
      <c r="AL223" s="112">
        <f t="shared" si="184"/>
        <v>1.5327959257034267</v>
      </c>
      <c r="AM223" s="112">
        <f t="shared" si="185"/>
        <v>0.96270374700974504</v>
      </c>
      <c r="AN223" s="112">
        <f t="shared" si="188"/>
        <v>7.5441859316936553</v>
      </c>
      <c r="AO223" s="112">
        <f t="shared" si="188"/>
        <v>7.5441858246574567</v>
      </c>
      <c r="AP223" s="112">
        <f t="shared" si="188"/>
        <v>7.5441845243093164</v>
      </c>
      <c r="AQ223" s="112">
        <f t="shared" si="188"/>
        <v>7.5441687272224129</v>
      </c>
      <c r="AR223" s="112">
        <f t="shared" si="188"/>
        <v>7.5439768808704608</v>
      </c>
      <c r="AS223" s="112">
        <f t="shared" si="188"/>
        <v>7.5416561218494156</v>
      </c>
      <c r="AT223" s="112">
        <f t="shared" si="188"/>
        <v>7.514796723226624</v>
      </c>
      <c r="AU223" s="112">
        <f t="shared" si="186"/>
        <v>7.2870390548495418</v>
      </c>
      <c r="AV223" s="112"/>
      <c r="AW223" s="112"/>
      <c r="AX223" s="112"/>
      <c r="AY223" s="112"/>
      <c r="AZ223" s="112"/>
      <c r="BA223" s="112"/>
      <c r="BB223" s="112"/>
      <c r="BC223" s="112"/>
      <c r="BD223" s="112"/>
      <c r="BE223" s="112"/>
      <c r="BF223" s="112"/>
      <c r="BG223" s="112"/>
      <c r="BH223" s="112"/>
      <c r="BI223" s="112"/>
      <c r="BJ223" s="112"/>
      <c r="BK223" s="112"/>
      <c r="BL223" s="112"/>
      <c r="BM223" s="112"/>
      <c r="BN223" s="112"/>
      <c r="BO223" s="112"/>
      <c r="BP223" s="112"/>
    </row>
    <row r="224" spans="1:68" s="158" customFormat="1" ht="12.95" customHeight="1" x14ac:dyDescent="0.2">
      <c r="A224" s="102" t="s">
        <v>800</v>
      </c>
      <c r="B224" s="103" t="s">
        <v>81</v>
      </c>
      <c r="C224" s="228">
        <v>59267.336999999825</v>
      </c>
      <c r="D224" s="105">
        <v>1E-3</v>
      </c>
      <c r="E224" s="224">
        <f t="shared" si="175"/>
        <v>33060.782436450798</v>
      </c>
      <c r="F224" s="224">
        <f t="shared" si="176"/>
        <v>33061</v>
      </c>
      <c r="G224" s="17">
        <f t="shared" si="173"/>
        <v>-0.14868430017668288</v>
      </c>
      <c r="K224" s="158">
        <f t="shared" ref="K224:K229" si="189">G224</f>
        <v>-0.14868430017668288</v>
      </c>
      <c r="N224" s="158">
        <f t="shared" ca="1" si="187"/>
        <v>-0.14296312639321229</v>
      </c>
      <c r="P224" s="221">
        <f t="shared" si="178"/>
        <v>44248.836999999825</v>
      </c>
      <c r="R224" s="158">
        <f t="shared" ca="1" si="179"/>
        <v>3.2731829460671184E-5</v>
      </c>
      <c r="S224" s="156">
        <v>1</v>
      </c>
      <c r="T224" s="158">
        <f t="shared" ca="1" si="180"/>
        <v>3.2731829460671184E-5</v>
      </c>
      <c r="Z224" s="112"/>
      <c r="AA224" s="112"/>
      <c r="AB224" s="112"/>
      <c r="AC224" s="112"/>
      <c r="AD224" s="112"/>
      <c r="AE224" s="112"/>
      <c r="AF224" s="112"/>
      <c r="AG224" s="139"/>
      <c r="AH224" s="112"/>
      <c r="AI224" s="112">
        <f t="shared" si="181"/>
        <v>0.96928330447892841</v>
      </c>
      <c r="AJ224" s="112">
        <f t="shared" si="182"/>
        <v>0.8287016628686501</v>
      </c>
      <c r="AK224" s="112">
        <f t="shared" si="183"/>
        <v>0.26824705891447492</v>
      </c>
      <c r="AL224" s="112">
        <f t="shared" si="184"/>
        <v>1.6848087097462872</v>
      </c>
      <c r="AM224" s="112">
        <f t="shared" si="185"/>
        <v>1.1210437748618485</v>
      </c>
      <c r="AN224" s="112">
        <f t="shared" si="188"/>
        <v>7.6920898426229174</v>
      </c>
      <c r="AO224" s="112">
        <f t="shared" si="188"/>
        <v>7.6920898392983306</v>
      </c>
      <c r="AP224" s="112">
        <f t="shared" si="188"/>
        <v>7.6920897629063658</v>
      </c>
      <c r="AQ224" s="112">
        <f t="shared" si="188"/>
        <v>7.6920880075905274</v>
      </c>
      <c r="AR224" s="112">
        <f t="shared" si="188"/>
        <v>7.6920476795694457</v>
      </c>
      <c r="AS224" s="112">
        <f t="shared" si="188"/>
        <v>7.6911238777746043</v>
      </c>
      <c r="AT224" s="112">
        <f t="shared" si="188"/>
        <v>7.671225196792876</v>
      </c>
      <c r="AU224" s="112">
        <f t="shared" si="186"/>
        <v>7.4256203303219124</v>
      </c>
      <c r="AV224" s="112"/>
      <c r="AW224" s="112"/>
      <c r="AX224" s="112"/>
      <c r="AY224" s="112"/>
      <c r="AZ224" s="112"/>
      <c r="BA224" s="112"/>
      <c r="BB224" s="112"/>
      <c r="BC224" s="112"/>
      <c r="BD224" s="112"/>
      <c r="BE224" s="112"/>
      <c r="BF224" s="112"/>
      <c r="BG224" s="112"/>
      <c r="BH224" s="112"/>
      <c r="BI224" s="112"/>
      <c r="BJ224" s="112"/>
      <c r="BK224" s="112"/>
      <c r="BL224" s="112"/>
      <c r="BM224" s="112"/>
      <c r="BN224" s="112"/>
      <c r="BO224" s="112"/>
      <c r="BP224" s="112"/>
    </row>
    <row r="225" spans="1:68" s="158" customFormat="1" ht="12.95" customHeight="1" x14ac:dyDescent="0.2">
      <c r="A225" s="176" t="s">
        <v>798</v>
      </c>
      <c r="B225" s="177" t="s">
        <v>81</v>
      </c>
      <c r="C225" s="178">
        <v>59292.633399999999</v>
      </c>
      <c r="D225" s="178">
        <v>2.9999999999999997E-4</v>
      </c>
      <c r="E225" s="224">
        <f t="shared" si="175"/>
        <v>33097.797605904423</v>
      </c>
      <c r="F225" s="224">
        <f t="shared" si="176"/>
        <v>33098</v>
      </c>
      <c r="G225" s="17">
        <f t="shared" si="173"/>
        <v>-0.13831740000023274</v>
      </c>
      <c r="K225" s="158">
        <f t="shared" si="189"/>
        <v>-0.13831740000023274</v>
      </c>
      <c r="N225" s="158">
        <f t="shared" ca="1" si="187"/>
        <v>-0.14314623033783344</v>
      </c>
      <c r="P225" s="221">
        <f t="shared" si="178"/>
        <v>44274.133399999999</v>
      </c>
      <c r="R225" s="158">
        <f t="shared" ca="1" si="179"/>
        <v>2.3317602429332924E-5</v>
      </c>
      <c r="S225" s="156">
        <v>1</v>
      </c>
      <c r="T225" s="158">
        <f t="shared" ca="1" si="180"/>
        <v>2.3317602429332924E-5</v>
      </c>
      <c r="Z225" s="112"/>
      <c r="AA225" s="112"/>
      <c r="AB225" s="112"/>
      <c r="AC225" s="112"/>
      <c r="AD225" s="112"/>
      <c r="AE225" s="112"/>
      <c r="AF225" s="112"/>
      <c r="AG225" s="139"/>
      <c r="AH225" s="112"/>
      <c r="AI225" s="112">
        <f t="shared" si="181"/>
        <v>0.96599561096233433</v>
      </c>
      <c r="AJ225" s="112">
        <f t="shared" si="182"/>
        <v>0.8217748228918621</v>
      </c>
      <c r="AK225" s="112">
        <f t="shared" si="183"/>
        <v>0.26785014751942005</v>
      </c>
      <c r="AL225" s="112">
        <f t="shared" si="184"/>
        <v>1.6970738447333291</v>
      </c>
      <c r="AM225" s="112">
        <f t="shared" si="185"/>
        <v>1.1349793601126328</v>
      </c>
      <c r="AN225" s="112">
        <f t="shared" si="188"/>
        <v>7.7042944174187031</v>
      </c>
      <c r="AO225" s="112">
        <f t="shared" si="188"/>
        <v>7.7042944152368458</v>
      </c>
      <c r="AP225" s="112">
        <f t="shared" si="188"/>
        <v>7.7042943610491319</v>
      </c>
      <c r="AQ225" s="112">
        <f t="shared" si="188"/>
        <v>7.7042930152715643</v>
      </c>
      <c r="AR225" s="112">
        <f t="shared" si="188"/>
        <v>7.7042595960993498</v>
      </c>
      <c r="AS225" s="112">
        <f t="shared" si="188"/>
        <v>7.703432072368285</v>
      </c>
      <c r="AT225" s="112">
        <f t="shared" si="188"/>
        <v>7.6842130999175842</v>
      </c>
      <c r="AU225" s="112">
        <f t="shared" si="186"/>
        <v>7.4373136192443248</v>
      </c>
      <c r="AV225" s="112"/>
      <c r="AW225" s="112"/>
      <c r="AX225" s="112"/>
      <c r="AY225" s="112"/>
      <c r="AZ225" s="112"/>
      <c r="BA225" s="112"/>
      <c r="BB225" s="112"/>
      <c r="BC225" s="112"/>
      <c r="BD225" s="112"/>
      <c r="BE225" s="112"/>
      <c r="BF225" s="112"/>
      <c r="BG225" s="112"/>
      <c r="BH225" s="112"/>
      <c r="BI225" s="112"/>
      <c r="BJ225" s="112"/>
      <c r="BK225" s="112"/>
      <c r="BL225" s="112"/>
      <c r="BM225" s="112"/>
      <c r="BN225" s="112"/>
      <c r="BO225" s="112"/>
      <c r="BP225" s="112"/>
    </row>
    <row r="226" spans="1:68" s="158" customFormat="1" ht="12.95" customHeight="1" x14ac:dyDescent="0.2">
      <c r="A226" s="176" t="s">
        <v>798</v>
      </c>
      <c r="B226" s="177" t="s">
        <v>81</v>
      </c>
      <c r="C226" s="178">
        <v>59310.402600000001</v>
      </c>
      <c r="D226" s="178">
        <v>1E-4</v>
      </c>
      <c r="E226" s="224">
        <f t="shared" si="175"/>
        <v>33123.79853682941</v>
      </c>
      <c r="F226" s="224">
        <f t="shared" si="176"/>
        <v>33124</v>
      </c>
      <c r="G226" s="17">
        <f t="shared" si="173"/>
        <v>-0.13768119999440387</v>
      </c>
      <c r="K226" s="158">
        <f t="shared" si="189"/>
        <v>-0.13768119999440387</v>
      </c>
      <c r="N226" s="158">
        <f t="shared" ca="1" si="187"/>
        <v>-0.14327489797459422</v>
      </c>
      <c r="P226" s="221">
        <f t="shared" si="178"/>
        <v>44291.902600000001</v>
      </c>
      <c r="R226" s="158">
        <f t="shared" ca="1" si="179"/>
        <v>3.128945709358565E-5</v>
      </c>
      <c r="S226" s="156">
        <v>1</v>
      </c>
      <c r="T226" s="158">
        <f t="shared" ca="1" si="180"/>
        <v>3.128945709358565E-5</v>
      </c>
      <c r="Y226" s="61"/>
      <c r="Z226" s="112"/>
      <c r="AA226" s="112"/>
      <c r="AB226" s="112"/>
      <c r="AC226" s="112"/>
      <c r="AD226" s="112"/>
      <c r="AE226" s="112"/>
      <c r="AF226" s="112"/>
      <c r="AG226" s="139"/>
      <c r="AH226" s="112"/>
      <c r="AI226" s="112">
        <f t="shared" si="181"/>
        <v>0.96370164866450314</v>
      </c>
      <c r="AJ226" s="112">
        <f t="shared" si="182"/>
        <v>0.81686192344840436</v>
      </c>
      <c r="AK226" s="112">
        <f t="shared" si="183"/>
        <v>0.26754892952565673</v>
      </c>
      <c r="AL226" s="112">
        <f t="shared" si="184"/>
        <v>1.705642960217751</v>
      </c>
      <c r="AM226" s="112">
        <f t="shared" si="185"/>
        <v>1.144831159962179</v>
      </c>
      <c r="AN226" s="112">
        <f t="shared" si="188"/>
        <v>7.7128458800700344</v>
      </c>
      <c r="AO226" s="112">
        <f t="shared" si="188"/>
        <v>7.7128458784789693</v>
      </c>
      <c r="AP226" s="112">
        <f t="shared" si="188"/>
        <v>7.7128458365871007</v>
      </c>
      <c r="AQ226" s="112">
        <f t="shared" si="188"/>
        <v>7.712844733601437</v>
      </c>
      <c r="AR226" s="112">
        <f t="shared" si="188"/>
        <v>7.7128156957860075</v>
      </c>
      <c r="AS226" s="112">
        <f t="shared" si="188"/>
        <v>7.7120533528596882</v>
      </c>
      <c r="AT226" s="112">
        <f t="shared" si="188"/>
        <v>7.6933195486843751</v>
      </c>
      <c r="AU226" s="112">
        <f t="shared" si="186"/>
        <v>7.4455305249735879</v>
      </c>
      <c r="AV226" s="112"/>
      <c r="AW226" s="112"/>
      <c r="AX226" s="112"/>
      <c r="AY226" s="112"/>
      <c r="AZ226" s="112"/>
      <c r="BA226" s="112"/>
      <c r="BB226" s="112"/>
      <c r="BC226" s="112"/>
      <c r="BD226" s="112"/>
      <c r="BE226" s="112"/>
      <c r="BF226" s="112"/>
      <c r="BG226" s="112"/>
      <c r="BH226" s="112"/>
      <c r="BI226" s="112"/>
      <c r="BJ226" s="112"/>
      <c r="BK226" s="112"/>
      <c r="BL226" s="112"/>
      <c r="BM226" s="112"/>
      <c r="BN226" s="112"/>
      <c r="BO226" s="112"/>
      <c r="BP226" s="112"/>
    </row>
    <row r="227" spans="1:68" s="158" customFormat="1" ht="12.95" customHeight="1" x14ac:dyDescent="0.2">
      <c r="A227" s="102" t="s">
        <v>801</v>
      </c>
      <c r="B227" s="103" t="s">
        <v>81</v>
      </c>
      <c r="C227" s="228">
        <v>59677.389000000003</v>
      </c>
      <c r="D227" s="105">
        <v>1E-4</v>
      </c>
      <c r="E227" s="224">
        <f t="shared" si="175"/>
        <v>33660.794464434999</v>
      </c>
      <c r="F227" s="224">
        <f t="shared" si="176"/>
        <v>33661</v>
      </c>
      <c r="G227" s="17">
        <f t="shared" si="173"/>
        <v>-0.14046429999871179</v>
      </c>
      <c r="K227" s="158">
        <f t="shared" si="189"/>
        <v>-0.14046429999871179</v>
      </c>
      <c r="N227" s="158">
        <f t="shared" ca="1" si="187"/>
        <v>-0.14593237954923069</v>
      </c>
      <c r="P227" s="221">
        <f t="shared" si="178"/>
        <v>44658.889000000003</v>
      </c>
      <c r="R227" s="158">
        <f t="shared" ca="1" si="179"/>
        <v>2.9899893970802922E-5</v>
      </c>
      <c r="S227" s="156">
        <v>1</v>
      </c>
      <c r="T227" s="158">
        <f t="shared" ca="1" si="180"/>
        <v>2.9899893970802922E-5</v>
      </c>
      <c r="Y227" s="61"/>
      <c r="Z227" s="112"/>
      <c r="AA227" s="112"/>
      <c r="AB227" s="112"/>
      <c r="AC227" s="112"/>
      <c r="AD227" s="112"/>
      <c r="AE227" s="112"/>
      <c r="AF227" s="112"/>
      <c r="AG227" s="139"/>
      <c r="AH227" s="112"/>
      <c r="AI227" s="112">
        <f t="shared" si="181"/>
        <v>0.91937411607628949</v>
      </c>
      <c r="AJ227" s="112">
        <f t="shared" si="182"/>
        <v>0.70863085657499536</v>
      </c>
      <c r="AK227" s="112">
        <f t="shared" si="183"/>
        <v>0.25768094000434016</v>
      </c>
      <c r="AL227" s="112">
        <f t="shared" si="184"/>
        <v>1.8740367926051369</v>
      </c>
      <c r="AM227" s="112">
        <f t="shared" si="185"/>
        <v>1.3606977835372878</v>
      </c>
      <c r="AN227" s="112">
        <f t="shared" si="188"/>
        <v>7.8851104270917141</v>
      </c>
      <c r="AO227" s="112">
        <f t="shared" si="188"/>
        <v>7.8851104270919947</v>
      </c>
      <c r="AP227" s="112">
        <f t="shared" si="188"/>
        <v>7.885110427058688</v>
      </c>
      <c r="AQ227" s="112">
        <f t="shared" si="188"/>
        <v>7.8851104310221656</v>
      </c>
      <c r="AR227" s="112">
        <f t="shared" si="188"/>
        <v>7.8851099593679024</v>
      </c>
      <c r="AS227" s="112">
        <f t="shared" si="188"/>
        <v>7.8851660362035663</v>
      </c>
      <c r="AT227" s="112">
        <f t="shared" si="188"/>
        <v>7.8775831175249538</v>
      </c>
      <c r="AU227" s="112">
        <f t="shared" si="186"/>
        <v>7.6152412317664346</v>
      </c>
      <c r="AV227" s="112"/>
      <c r="AW227" s="112"/>
      <c r="AX227" s="112"/>
      <c r="AY227" s="112"/>
      <c r="AZ227" s="112"/>
      <c r="BA227" s="112"/>
      <c r="BB227" s="112"/>
      <c r="BC227" s="112"/>
      <c r="BD227" s="112"/>
      <c r="BE227" s="112"/>
      <c r="BF227" s="112"/>
      <c r="BG227" s="112"/>
      <c r="BH227" s="112"/>
      <c r="BI227" s="112"/>
      <c r="BJ227" s="112"/>
      <c r="BK227" s="112"/>
      <c r="BL227" s="112"/>
      <c r="BM227" s="112"/>
      <c r="BN227" s="112"/>
      <c r="BO227" s="112"/>
      <c r="BP227" s="112"/>
    </row>
    <row r="228" spans="1:68" s="158" customFormat="1" ht="12.95" customHeight="1" x14ac:dyDescent="0.2">
      <c r="A228" s="181" t="s">
        <v>803</v>
      </c>
      <c r="B228" s="182" t="s">
        <v>75</v>
      </c>
      <c r="C228" s="229">
        <v>59905.298200000077</v>
      </c>
      <c r="D228" s="157"/>
      <c r="E228" s="224">
        <f t="shared" ref="E228" si="190">+(C228-C$7)/C$8</f>
        <v>33994.284512741659</v>
      </c>
      <c r="F228" s="224">
        <f t="shared" ref="F228" si="191">ROUND(2*E228,0)/2</f>
        <v>33994.5</v>
      </c>
      <c r="G228" s="17">
        <f t="shared" ref="G228" si="192">+C228-(C$7+F228*C$8)</f>
        <v>-0.14726534992223606</v>
      </c>
      <c r="K228" s="158">
        <f t="shared" si="189"/>
        <v>-0.14726534992223606</v>
      </c>
      <c r="N228" s="158">
        <f t="shared" ref="N228" ca="1" si="193">+C$11+C$12*F228</f>
        <v>-0.14758278942845091</v>
      </c>
      <c r="P228" s="221">
        <f t="shared" ref="P228" si="194">C228-15018.5</f>
        <v>44886.798200000077</v>
      </c>
      <c r="R228" s="158">
        <f t="shared" ref="R228" ca="1" si="195">+(N228-G228)^2</f>
        <v>1.0076784010592811E-7</v>
      </c>
      <c r="S228" s="156">
        <v>1</v>
      </c>
      <c r="T228" s="158">
        <f t="shared" ref="T228" ca="1" si="196">+S228*R228</f>
        <v>1.0076784010592811E-7</v>
      </c>
      <c r="Y228" s="61"/>
      <c r="Z228" s="112"/>
      <c r="AA228" s="112"/>
      <c r="AB228" s="112"/>
      <c r="AC228" s="112"/>
      <c r="AD228" s="112"/>
      <c r="AE228" s="112"/>
      <c r="AF228" s="112"/>
      <c r="AG228" s="139"/>
      <c r="AH228" s="112"/>
      <c r="AI228" s="112"/>
      <c r="AJ228" s="112"/>
      <c r="AK228" s="112"/>
      <c r="AL228" s="112"/>
      <c r="AM228" s="112"/>
      <c r="AN228" s="112"/>
      <c r="AO228" s="112"/>
      <c r="AP228" s="112"/>
      <c r="AQ228" s="112"/>
      <c r="AR228" s="112"/>
      <c r="AS228" s="112"/>
      <c r="AT228" s="112"/>
      <c r="AU228" s="112"/>
      <c r="AV228" s="112"/>
      <c r="AW228" s="112"/>
      <c r="AX228" s="112"/>
      <c r="AY228" s="112"/>
      <c r="AZ228" s="112"/>
      <c r="BA228" s="112"/>
      <c r="BB228" s="112"/>
      <c r="BC228" s="112"/>
      <c r="BD228" s="112"/>
      <c r="BE228" s="112"/>
      <c r="BF228" s="112"/>
      <c r="BG228" s="112"/>
      <c r="BH228" s="112"/>
      <c r="BI228" s="112"/>
      <c r="BJ228" s="112"/>
      <c r="BK228" s="112"/>
      <c r="BL228" s="112"/>
      <c r="BM228" s="112"/>
      <c r="BN228" s="112"/>
      <c r="BO228" s="112"/>
      <c r="BP228" s="112"/>
    </row>
    <row r="229" spans="1:68" s="158" customFormat="1" ht="12.95" customHeight="1" x14ac:dyDescent="0.2">
      <c r="A229" s="183" t="s">
        <v>804</v>
      </c>
      <c r="B229" s="182" t="s">
        <v>81</v>
      </c>
      <c r="C229" s="105">
        <v>60043.691800000001</v>
      </c>
      <c r="D229" s="105">
        <v>2.9999999999999997E-4</v>
      </c>
      <c r="E229" s="224">
        <f t="shared" ref="E229" si="197">+(C229-C$7)/C$8</f>
        <v>34196.790108607427</v>
      </c>
      <c r="F229" s="224">
        <f t="shared" ref="F229" si="198">ROUND(2*E229,0)/2</f>
        <v>34197</v>
      </c>
      <c r="G229" s="17">
        <f t="shared" ref="G229" si="199">+C229-(C$7+F229*C$8)</f>
        <v>-0.14344110000092769</v>
      </c>
      <c r="K229" s="158">
        <f t="shared" si="189"/>
        <v>-0.14344110000092769</v>
      </c>
      <c r="N229" s="158">
        <f t="shared" ref="N229" ca="1" si="200">+C$11+C$12*F229</f>
        <v>-0.14858491236860713</v>
      </c>
      <c r="P229" s="221">
        <f t="shared" ref="P229" si="201">C229-15018.5</f>
        <v>45025.191800000001</v>
      </c>
      <c r="R229" s="158">
        <f t="shared" ref="R229" ca="1" si="202">+(N229-G229)^2</f>
        <v>2.6458805673891968E-5</v>
      </c>
      <c r="S229" s="156">
        <v>1</v>
      </c>
      <c r="T229" s="158">
        <f t="shared" ref="T229" ca="1" si="203">+S229*R229</f>
        <v>2.6458805673891968E-5</v>
      </c>
      <c r="Y229" s="61"/>
      <c r="Z229" s="112"/>
      <c r="AA229" s="112"/>
      <c r="AB229" s="112"/>
      <c r="AC229" s="112"/>
      <c r="AD229" s="112"/>
      <c r="AE229" s="112"/>
      <c r="AF229" s="112"/>
      <c r="AG229" s="139"/>
      <c r="AH229" s="112"/>
      <c r="AI229" s="112"/>
      <c r="AJ229" s="112"/>
      <c r="AK229" s="112"/>
      <c r="AL229" s="112"/>
      <c r="AM229" s="112"/>
      <c r="AN229" s="112"/>
      <c r="AO229" s="112"/>
      <c r="AP229" s="112"/>
      <c r="AQ229" s="112"/>
      <c r="AR229" s="112"/>
      <c r="AS229" s="112"/>
      <c r="AT229" s="112"/>
      <c r="AU229" s="112"/>
      <c r="AV229" s="112"/>
      <c r="AW229" s="112"/>
      <c r="AX229" s="112"/>
      <c r="AY229" s="112"/>
      <c r="AZ229" s="112"/>
      <c r="BA229" s="112"/>
      <c r="BB229" s="112"/>
      <c r="BC229" s="112"/>
      <c r="BD229" s="112"/>
      <c r="BE229" s="112"/>
      <c r="BF229" s="112"/>
      <c r="BG229" s="112"/>
      <c r="BH229" s="112"/>
      <c r="BI229" s="112"/>
      <c r="BJ229" s="112"/>
      <c r="BK229" s="112"/>
      <c r="BL229" s="112"/>
      <c r="BM229" s="112"/>
      <c r="BN229" s="112"/>
      <c r="BO229" s="112"/>
      <c r="BP229" s="112"/>
    </row>
    <row r="230" spans="1:68" s="158" customFormat="1" ht="12.95" customHeight="1" x14ac:dyDescent="0.2">
      <c r="A230" s="301" t="s">
        <v>811</v>
      </c>
      <c r="B230" s="182" t="s">
        <v>81</v>
      </c>
      <c r="C230" s="302">
        <v>60330.718699999998</v>
      </c>
      <c r="D230" s="302">
        <v>5.9999999999999995E-4</v>
      </c>
      <c r="E230" s="224">
        <f t="shared" ref="E230" si="204">+(C230-C$7)/C$8</f>
        <v>34616.784627241504</v>
      </c>
      <c r="F230" s="224">
        <f t="shared" ref="F230" si="205">ROUND(2*E230,0)/2</f>
        <v>34617</v>
      </c>
      <c r="G230" s="17">
        <f t="shared" ref="G230" si="206">+C230-(C$7+F230*C$8)</f>
        <v>-0.14718710000306601</v>
      </c>
      <c r="K230" s="158">
        <f t="shared" ref="K230" si="207">G230</f>
        <v>-0.14718710000306601</v>
      </c>
      <c r="N230" s="158">
        <f t="shared" ref="N230" ca="1" si="208">+C$11+C$12*F230</f>
        <v>-0.15066338957781999</v>
      </c>
      <c r="P230" s="221">
        <f t="shared" ref="P230" si="209">C230-15018.5</f>
        <v>45312.218699999998</v>
      </c>
      <c r="R230" s="158">
        <f t="shared" ref="R230" ca="1" si="210">+(N230-G230)^2</f>
        <v>1.2084589207543263E-5</v>
      </c>
      <c r="S230" s="156">
        <v>1</v>
      </c>
      <c r="T230" s="158">
        <f t="shared" ref="T230" ca="1" si="211">+S230*R230</f>
        <v>1.2084589207543263E-5</v>
      </c>
      <c r="Y230" s="61"/>
      <c r="Z230" s="112"/>
      <c r="AA230" s="112"/>
      <c r="AB230" s="112"/>
      <c r="AC230" s="112"/>
      <c r="AD230" s="112"/>
      <c r="AE230" s="112"/>
      <c r="AF230" s="112"/>
      <c r="AG230" s="139"/>
      <c r="AH230" s="112"/>
      <c r="AI230" s="112"/>
      <c r="AJ230" s="112"/>
      <c r="AK230" s="112"/>
      <c r="AL230" s="112"/>
      <c r="AM230" s="112"/>
      <c r="AN230" s="112"/>
      <c r="AO230" s="112"/>
      <c r="AP230" s="112"/>
      <c r="AQ230" s="112"/>
      <c r="AR230" s="112"/>
      <c r="AS230" s="112"/>
      <c r="AT230" s="112"/>
      <c r="AU230" s="112"/>
      <c r="AV230" s="112"/>
      <c r="AW230" s="112"/>
      <c r="AX230" s="112"/>
      <c r="AY230" s="112"/>
      <c r="AZ230" s="112"/>
      <c r="BA230" s="112"/>
      <c r="BB230" s="112"/>
      <c r="BC230" s="112"/>
      <c r="BD230" s="112"/>
      <c r="BE230" s="112"/>
      <c r="BF230" s="112"/>
      <c r="BG230" s="112"/>
      <c r="BH230" s="112"/>
      <c r="BI230" s="112"/>
      <c r="BJ230" s="112"/>
      <c r="BK230" s="112"/>
      <c r="BL230" s="112"/>
      <c r="BM230" s="112"/>
      <c r="BN230" s="112"/>
      <c r="BO230" s="112"/>
      <c r="BP230" s="112"/>
    </row>
    <row r="231" spans="1:68" s="158" customFormat="1" ht="12.95" customHeight="1" x14ac:dyDescent="0.2">
      <c r="C231" s="157"/>
      <c r="D231" s="157"/>
      <c r="G231" s="157"/>
      <c r="S231" s="156"/>
      <c r="Y231" s="61"/>
      <c r="Z231" s="112"/>
      <c r="AA231" s="112"/>
      <c r="AB231" s="112"/>
      <c r="AC231" s="112"/>
      <c r="AD231" s="112"/>
      <c r="AE231" s="112"/>
      <c r="AF231" s="112"/>
      <c r="AG231" s="139"/>
      <c r="AH231" s="112"/>
      <c r="AI231" s="112"/>
      <c r="AJ231" s="112"/>
      <c r="AK231" s="112"/>
      <c r="AL231" s="112"/>
      <c r="AM231" s="112"/>
      <c r="AN231" s="112"/>
      <c r="AO231" s="112"/>
      <c r="AP231" s="112"/>
      <c r="AQ231" s="112"/>
      <c r="AR231" s="112"/>
      <c r="AS231" s="112"/>
      <c r="AT231" s="112"/>
      <c r="AU231" s="112"/>
      <c r="AV231" s="112"/>
      <c r="AW231" s="112"/>
      <c r="AX231" s="112"/>
      <c r="AY231" s="112"/>
      <c r="AZ231" s="112"/>
      <c r="BA231" s="112"/>
      <c r="BB231" s="112"/>
      <c r="BC231" s="112"/>
      <c r="BD231" s="112"/>
      <c r="BE231" s="112"/>
      <c r="BF231" s="112"/>
      <c r="BG231" s="112"/>
      <c r="BH231" s="112"/>
      <c r="BI231" s="112"/>
      <c r="BJ231" s="112"/>
      <c r="BK231" s="112"/>
      <c r="BL231" s="112"/>
      <c r="BM231" s="112"/>
      <c r="BN231" s="112"/>
      <c r="BO231" s="112"/>
      <c r="BP231" s="112"/>
    </row>
    <row r="232" spans="1:68" s="158" customFormat="1" ht="12.95" customHeight="1" x14ac:dyDescent="0.2">
      <c r="C232" s="157"/>
      <c r="D232" s="157"/>
      <c r="G232" s="157"/>
      <c r="S232" s="156"/>
      <c r="Z232" s="112"/>
      <c r="AA232" s="112"/>
      <c r="AB232" s="112"/>
      <c r="AC232" s="112"/>
      <c r="AD232" s="112"/>
      <c r="AE232" s="112"/>
      <c r="AF232" s="112"/>
      <c r="AG232" s="139"/>
      <c r="AH232" s="112"/>
      <c r="AI232" s="112"/>
      <c r="AJ232" s="112"/>
      <c r="AK232" s="112"/>
      <c r="AL232" s="112"/>
      <c r="AM232" s="112"/>
      <c r="AN232" s="112"/>
      <c r="AO232" s="112"/>
      <c r="AP232" s="112"/>
      <c r="AQ232" s="112"/>
      <c r="AR232" s="112"/>
      <c r="AS232" s="112"/>
      <c r="AT232" s="112"/>
      <c r="AU232" s="112"/>
      <c r="AV232" s="112"/>
      <c r="AW232" s="112"/>
      <c r="AX232" s="112"/>
      <c r="AY232" s="112"/>
      <c r="AZ232" s="112"/>
      <c r="BA232" s="112"/>
      <c r="BB232" s="112"/>
      <c r="BC232" s="112"/>
      <c r="BD232" s="112"/>
      <c r="BE232" s="112"/>
      <c r="BF232" s="112"/>
      <c r="BG232" s="112"/>
      <c r="BH232" s="112"/>
      <c r="BI232" s="112"/>
      <c r="BJ232" s="112"/>
      <c r="BK232" s="112"/>
      <c r="BL232" s="112"/>
      <c r="BM232" s="112"/>
      <c r="BN232" s="112"/>
      <c r="BO232" s="112"/>
      <c r="BP232" s="112"/>
    </row>
    <row r="233" spans="1:68" s="158" customFormat="1" ht="12.95" customHeight="1" x14ac:dyDescent="0.2">
      <c r="C233" s="157"/>
      <c r="D233" s="157"/>
      <c r="G233" s="157"/>
      <c r="S233" s="156"/>
      <c r="Z233" s="112"/>
      <c r="AA233" s="112"/>
      <c r="AB233" s="112"/>
      <c r="AC233" s="112"/>
      <c r="AD233" s="112"/>
      <c r="AE233" s="112"/>
      <c r="AF233" s="112"/>
      <c r="AG233" s="139"/>
      <c r="AH233" s="112"/>
      <c r="AI233" s="112"/>
      <c r="AJ233" s="112"/>
      <c r="AK233" s="112"/>
      <c r="AL233" s="112"/>
      <c r="AM233" s="112"/>
      <c r="AN233" s="112"/>
      <c r="AO233" s="112"/>
      <c r="AP233" s="112"/>
      <c r="AQ233" s="112"/>
      <c r="AR233" s="112"/>
      <c r="AS233" s="112"/>
      <c r="AT233" s="112"/>
      <c r="AU233" s="112"/>
      <c r="AV233" s="112"/>
      <c r="AW233" s="112"/>
      <c r="AX233" s="112"/>
      <c r="AY233" s="112"/>
      <c r="AZ233" s="112"/>
      <c r="BA233" s="112"/>
      <c r="BB233" s="112"/>
      <c r="BC233" s="112"/>
      <c r="BD233" s="112"/>
      <c r="BE233" s="112"/>
      <c r="BF233" s="112"/>
      <c r="BG233" s="112"/>
      <c r="BH233" s="112"/>
      <c r="BI233" s="112"/>
      <c r="BJ233" s="112"/>
      <c r="BK233" s="112"/>
      <c r="BL233" s="112"/>
      <c r="BM233" s="112"/>
      <c r="BN233" s="112"/>
      <c r="BO233" s="112"/>
      <c r="BP233" s="112"/>
    </row>
    <row r="234" spans="1:68" s="158" customFormat="1" ht="12.95" customHeight="1" x14ac:dyDescent="0.2">
      <c r="C234" s="157"/>
      <c r="D234" s="157"/>
      <c r="G234" s="157"/>
      <c r="S234" s="156"/>
      <c r="Z234" s="112"/>
      <c r="AA234" s="112"/>
      <c r="AB234" s="112"/>
      <c r="AC234" s="112"/>
      <c r="AD234" s="112"/>
      <c r="AE234" s="112"/>
      <c r="AF234" s="112"/>
      <c r="AG234" s="139"/>
      <c r="AH234" s="112"/>
      <c r="AI234" s="112"/>
      <c r="AJ234" s="112"/>
      <c r="AK234" s="112"/>
      <c r="AL234" s="112"/>
      <c r="AM234" s="112"/>
      <c r="AN234" s="112"/>
      <c r="AO234" s="112"/>
      <c r="AP234" s="112"/>
      <c r="AQ234" s="112"/>
      <c r="AR234" s="112"/>
      <c r="AS234" s="112"/>
      <c r="AT234" s="112"/>
      <c r="AU234" s="112"/>
      <c r="AV234" s="112"/>
      <c r="AW234" s="112"/>
      <c r="AX234" s="112"/>
      <c r="AY234" s="112"/>
      <c r="AZ234" s="112"/>
      <c r="BA234" s="112"/>
      <c r="BB234" s="112"/>
      <c r="BC234" s="112"/>
      <c r="BD234" s="112"/>
      <c r="BE234" s="112"/>
      <c r="BF234" s="112"/>
      <c r="BG234" s="112"/>
      <c r="BH234" s="112"/>
      <c r="BI234" s="112"/>
      <c r="BJ234" s="112"/>
      <c r="BK234" s="112"/>
      <c r="BL234" s="112"/>
      <c r="BM234" s="112"/>
      <c r="BN234" s="112"/>
      <c r="BO234" s="112"/>
      <c r="BP234" s="112"/>
    </row>
    <row r="235" spans="1:68" s="158" customFormat="1" ht="12.95" customHeight="1" x14ac:dyDescent="0.2">
      <c r="C235" s="157"/>
      <c r="D235" s="157"/>
      <c r="G235" s="157"/>
      <c r="S235" s="156"/>
      <c r="Z235" s="112"/>
      <c r="AA235" s="112"/>
      <c r="AB235" s="112"/>
      <c r="AC235" s="112"/>
      <c r="AD235" s="112"/>
      <c r="AE235" s="112"/>
      <c r="AF235" s="112"/>
      <c r="AG235" s="139"/>
      <c r="AH235" s="112"/>
      <c r="AI235" s="112"/>
      <c r="AJ235" s="112"/>
      <c r="AK235" s="112"/>
      <c r="AL235" s="112"/>
      <c r="AM235" s="112"/>
      <c r="AN235" s="112"/>
      <c r="AO235" s="112"/>
      <c r="AP235" s="112"/>
      <c r="AQ235" s="112"/>
      <c r="AR235" s="112"/>
      <c r="AS235" s="112"/>
      <c r="AT235" s="112"/>
      <c r="AU235" s="112"/>
      <c r="AV235" s="112"/>
      <c r="AW235" s="112"/>
      <c r="AX235" s="112"/>
      <c r="AY235" s="112"/>
      <c r="AZ235" s="112"/>
      <c r="BA235" s="112"/>
      <c r="BB235" s="112"/>
      <c r="BC235" s="112"/>
      <c r="BD235" s="112"/>
      <c r="BE235" s="112"/>
      <c r="BF235" s="112"/>
      <c r="BG235" s="112"/>
      <c r="BH235" s="112"/>
      <c r="BI235" s="112"/>
      <c r="BJ235" s="112"/>
      <c r="BK235" s="112"/>
      <c r="BL235" s="112"/>
      <c r="BM235" s="112"/>
      <c r="BN235" s="112"/>
      <c r="BO235" s="112"/>
      <c r="BP235" s="112"/>
    </row>
    <row r="236" spans="1:68" s="158" customFormat="1" ht="12.95" customHeight="1" x14ac:dyDescent="0.2">
      <c r="C236" s="157"/>
      <c r="D236" s="157"/>
      <c r="G236" s="157"/>
      <c r="S236" s="156"/>
      <c r="Z236" s="112"/>
      <c r="AA236" s="112"/>
      <c r="AB236" s="112"/>
      <c r="AC236" s="112"/>
      <c r="AD236" s="112"/>
      <c r="AE236" s="112"/>
      <c r="AF236" s="112"/>
      <c r="AG236" s="139"/>
      <c r="AH236" s="112"/>
      <c r="AI236" s="112"/>
      <c r="AJ236" s="112"/>
      <c r="AK236" s="112"/>
      <c r="AL236" s="112"/>
      <c r="AM236" s="112"/>
      <c r="AN236" s="112"/>
      <c r="AO236" s="112"/>
      <c r="AP236" s="112"/>
      <c r="AQ236" s="112"/>
      <c r="AR236" s="112"/>
      <c r="AS236" s="112"/>
      <c r="AT236" s="112"/>
      <c r="AU236" s="112"/>
      <c r="AV236" s="112"/>
      <c r="AW236" s="112"/>
      <c r="AX236" s="112"/>
      <c r="AY236" s="112"/>
      <c r="AZ236" s="112"/>
      <c r="BA236" s="112"/>
      <c r="BB236" s="112"/>
      <c r="BC236" s="112"/>
      <c r="BD236" s="112"/>
      <c r="BE236" s="112"/>
      <c r="BF236" s="112"/>
      <c r="BG236" s="112"/>
      <c r="BH236" s="112"/>
      <c r="BI236" s="112"/>
      <c r="BJ236" s="112"/>
      <c r="BK236" s="112"/>
      <c r="BL236" s="112"/>
      <c r="BM236" s="112"/>
      <c r="BN236" s="112"/>
      <c r="BO236" s="112"/>
      <c r="BP236" s="112"/>
    </row>
    <row r="237" spans="1:68" s="158" customFormat="1" ht="12.95" customHeight="1" x14ac:dyDescent="0.2">
      <c r="C237" s="157"/>
      <c r="D237" s="157"/>
      <c r="G237" s="157"/>
      <c r="S237" s="156"/>
      <c r="Z237" s="112"/>
      <c r="AA237" s="112"/>
      <c r="AB237" s="112"/>
      <c r="AC237" s="112"/>
      <c r="AD237" s="112"/>
      <c r="AE237" s="112"/>
      <c r="AF237" s="112"/>
      <c r="AG237" s="139"/>
      <c r="AH237" s="112"/>
      <c r="AI237" s="112"/>
      <c r="AJ237" s="112"/>
      <c r="AK237" s="112"/>
      <c r="AL237" s="112"/>
      <c r="AM237" s="112"/>
      <c r="AN237" s="112"/>
      <c r="AO237" s="112"/>
      <c r="AP237" s="112"/>
      <c r="AQ237" s="112"/>
      <c r="AR237" s="112"/>
      <c r="AS237" s="112"/>
      <c r="AT237" s="112"/>
      <c r="AU237" s="112"/>
      <c r="AV237" s="112"/>
      <c r="AW237" s="112"/>
      <c r="AX237" s="112"/>
      <c r="AY237" s="112"/>
      <c r="AZ237" s="112"/>
      <c r="BA237" s="112"/>
      <c r="BB237" s="112"/>
      <c r="BC237" s="112"/>
      <c r="BD237" s="112"/>
      <c r="BE237" s="112"/>
      <c r="BF237" s="112"/>
      <c r="BG237" s="112"/>
      <c r="BH237" s="112"/>
      <c r="BI237" s="112"/>
      <c r="BJ237" s="112"/>
      <c r="BK237" s="112"/>
      <c r="BL237" s="112"/>
      <c r="BM237" s="112"/>
      <c r="BN237" s="112"/>
      <c r="BO237" s="112"/>
      <c r="BP237" s="112"/>
    </row>
    <row r="238" spans="1:68" s="158" customFormat="1" ht="12.95" customHeight="1" x14ac:dyDescent="0.2">
      <c r="C238" s="157"/>
      <c r="D238" s="157"/>
      <c r="G238" s="157"/>
      <c r="S238" s="156"/>
      <c r="Z238" s="112"/>
      <c r="AA238" s="112"/>
      <c r="AB238" s="112"/>
      <c r="AC238" s="112"/>
      <c r="AD238" s="112"/>
      <c r="AE238" s="112"/>
      <c r="AF238" s="112"/>
      <c r="AG238" s="139"/>
      <c r="AH238" s="112"/>
      <c r="AI238" s="112"/>
      <c r="AJ238" s="112"/>
      <c r="AK238" s="112"/>
      <c r="AL238" s="112"/>
      <c r="AM238" s="112"/>
      <c r="AN238" s="112"/>
      <c r="AO238" s="112"/>
      <c r="AP238" s="112"/>
      <c r="AQ238" s="112"/>
      <c r="AR238" s="112"/>
      <c r="AS238" s="112"/>
      <c r="AT238" s="112"/>
      <c r="AU238" s="112"/>
      <c r="AV238" s="112"/>
      <c r="AW238" s="112"/>
      <c r="AX238" s="112"/>
      <c r="AY238" s="112"/>
      <c r="AZ238" s="112"/>
      <c r="BA238" s="112"/>
      <c r="BB238" s="112"/>
      <c r="BC238" s="112"/>
      <c r="BD238" s="112"/>
      <c r="BE238" s="112"/>
      <c r="BF238" s="112"/>
      <c r="BG238" s="112"/>
      <c r="BH238" s="112"/>
      <c r="BI238" s="112"/>
      <c r="BJ238" s="112"/>
      <c r="BK238" s="112"/>
      <c r="BL238" s="112"/>
      <c r="BM238" s="112"/>
      <c r="BN238" s="112"/>
      <c r="BO238" s="112"/>
      <c r="BP238" s="112"/>
    </row>
    <row r="239" spans="1:68" s="158" customFormat="1" ht="12.95" customHeight="1" x14ac:dyDescent="0.2">
      <c r="C239" s="157"/>
      <c r="D239" s="157"/>
      <c r="G239" s="157"/>
      <c r="S239" s="156"/>
      <c r="Z239" s="112"/>
      <c r="AA239" s="112"/>
      <c r="AB239" s="112"/>
      <c r="AC239" s="112"/>
      <c r="AD239" s="112"/>
      <c r="AE239" s="112"/>
      <c r="AF239" s="112"/>
      <c r="AG239" s="139"/>
      <c r="AH239" s="112"/>
      <c r="AI239" s="112"/>
      <c r="AJ239" s="112"/>
      <c r="AK239" s="112"/>
      <c r="AL239" s="112"/>
      <c r="AM239" s="112"/>
      <c r="AN239" s="112"/>
      <c r="AO239" s="112"/>
      <c r="AP239" s="112"/>
      <c r="AQ239" s="112"/>
      <c r="AR239" s="112"/>
      <c r="AS239" s="112"/>
      <c r="AT239" s="112"/>
      <c r="AU239" s="112"/>
      <c r="AV239" s="112"/>
      <c r="AW239" s="112"/>
      <c r="AX239" s="112"/>
      <c r="AY239" s="112"/>
      <c r="AZ239" s="112"/>
      <c r="BA239" s="112"/>
      <c r="BB239" s="112"/>
      <c r="BC239" s="112"/>
      <c r="BD239" s="112"/>
      <c r="BE239" s="112"/>
      <c r="BF239" s="112"/>
      <c r="BG239" s="112"/>
      <c r="BH239" s="112"/>
      <c r="BI239" s="112"/>
      <c r="BJ239" s="112"/>
      <c r="BK239" s="112"/>
      <c r="BL239" s="112"/>
      <c r="BM239" s="112"/>
      <c r="BN239" s="112"/>
      <c r="BO239" s="112"/>
      <c r="BP239" s="112"/>
    </row>
    <row r="240" spans="1:68" s="158" customFormat="1" ht="12.95" customHeight="1" x14ac:dyDescent="0.2">
      <c r="C240" s="157"/>
      <c r="D240" s="157"/>
      <c r="G240" s="157"/>
      <c r="S240" s="156"/>
      <c r="Z240" s="112"/>
      <c r="AA240" s="112"/>
      <c r="AB240" s="112"/>
      <c r="AC240" s="112"/>
      <c r="AD240" s="112"/>
      <c r="AE240" s="112"/>
      <c r="AF240" s="112"/>
      <c r="AG240" s="139"/>
      <c r="AH240" s="112"/>
      <c r="AI240" s="112"/>
      <c r="AJ240" s="112"/>
      <c r="AK240" s="112"/>
      <c r="AL240" s="112"/>
      <c r="AM240" s="112"/>
      <c r="AN240" s="112"/>
      <c r="AO240" s="112"/>
      <c r="AP240" s="112"/>
      <c r="AQ240" s="112"/>
      <c r="AR240" s="112"/>
      <c r="AS240" s="112"/>
      <c r="AT240" s="112"/>
      <c r="AU240" s="112"/>
      <c r="AV240" s="112"/>
      <c r="AW240" s="112"/>
      <c r="AX240" s="112"/>
      <c r="AY240" s="112"/>
      <c r="AZ240" s="112"/>
      <c r="BA240" s="112"/>
      <c r="BB240" s="112"/>
      <c r="BC240" s="112"/>
      <c r="BD240" s="112"/>
      <c r="BE240" s="112"/>
      <c r="BF240" s="112"/>
      <c r="BG240" s="112"/>
      <c r="BH240" s="112"/>
      <c r="BI240" s="112"/>
      <c r="BJ240" s="112"/>
      <c r="BK240" s="112"/>
      <c r="BL240" s="112"/>
      <c r="BM240" s="112"/>
      <c r="BN240" s="112"/>
      <c r="BO240" s="112"/>
      <c r="BP240" s="112"/>
    </row>
    <row r="241" spans="3:68" s="158" customFormat="1" ht="12.95" customHeight="1" x14ac:dyDescent="0.2">
      <c r="C241" s="157"/>
      <c r="D241" s="157"/>
      <c r="G241" s="157"/>
      <c r="S241" s="156"/>
      <c r="Z241" s="112"/>
      <c r="AA241" s="112"/>
      <c r="AB241" s="112"/>
      <c r="AC241" s="112"/>
      <c r="AD241" s="112"/>
      <c r="AE241" s="112"/>
      <c r="AF241" s="112"/>
      <c r="AG241" s="139"/>
      <c r="AH241" s="112"/>
      <c r="AI241" s="112"/>
      <c r="AJ241" s="112"/>
      <c r="AK241" s="112"/>
      <c r="AL241" s="112"/>
      <c r="AM241" s="112"/>
      <c r="AN241" s="112"/>
      <c r="AO241" s="112"/>
      <c r="AP241" s="112"/>
      <c r="AQ241" s="112"/>
      <c r="AR241" s="112"/>
      <c r="AS241" s="112"/>
      <c r="AT241" s="112"/>
      <c r="AU241" s="112"/>
      <c r="AV241" s="112"/>
      <c r="AW241" s="112"/>
      <c r="AX241" s="112"/>
      <c r="AY241" s="112"/>
      <c r="AZ241" s="112"/>
      <c r="BA241" s="112"/>
      <c r="BB241" s="112"/>
      <c r="BC241" s="112"/>
      <c r="BD241" s="112"/>
      <c r="BE241" s="112"/>
      <c r="BF241" s="112"/>
      <c r="BG241" s="112"/>
      <c r="BH241" s="112"/>
      <c r="BI241" s="112"/>
      <c r="BJ241" s="112"/>
      <c r="BK241" s="112"/>
      <c r="BL241" s="112"/>
      <c r="BM241" s="112"/>
      <c r="BN241" s="112"/>
      <c r="BO241" s="112"/>
      <c r="BP241" s="112"/>
    </row>
    <row r="242" spans="3:68" s="158" customFormat="1" ht="12.95" customHeight="1" x14ac:dyDescent="0.2">
      <c r="C242" s="157"/>
      <c r="D242" s="157"/>
      <c r="G242" s="157"/>
      <c r="S242" s="156"/>
      <c r="Z242" s="112"/>
      <c r="AA242" s="112"/>
      <c r="AB242" s="112"/>
      <c r="AC242" s="112"/>
      <c r="AD242" s="112"/>
      <c r="AE242" s="112"/>
      <c r="AF242" s="112"/>
      <c r="AG242" s="139"/>
      <c r="AH242" s="112"/>
      <c r="AI242" s="112"/>
      <c r="AJ242" s="112"/>
      <c r="AK242" s="112"/>
      <c r="AL242" s="112"/>
      <c r="AM242" s="112"/>
      <c r="AN242" s="112"/>
      <c r="AO242" s="112"/>
      <c r="AP242" s="112"/>
      <c r="AQ242" s="112"/>
      <c r="AR242" s="112"/>
      <c r="AS242" s="112"/>
      <c r="AT242" s="112"/>
      <c r="AU242" s="112"/>
      <c r="AV242" s="112"/>
      <c r="AW242" s="112"/>
      <c r="AX242" s="112"/>
      <c r="AY242" s="112"/>
      <c r="AZ242" s="112"/>
      <c r="BA242" s="112"/>
      <c r="BB242" s="112"/>
      <c r="BC242" s="112"/>
      <c r="BD242" s="112"/>
      <c r="BE242" s="112"/>
      <c r="BF242" s="112"/>
      <c r="BG242" s="112"/>
      <c r="BH242" s="112"/>
      <c r="BI242" s="112"/>
      <c r="BJ242" s="112"/>
      <c r="BK242" s="112"/>
      <c r="BL242" s="112"/>
      <c r="BM242" s="112"/>
      <c r="BN242" s="112"/>
      <c r="BO242" s="112"/>
      <c r="BP242" s="112"/>
    </row>
    <row r="243" spans="3:68" s="158" customFormat="1" ht="12.95" customHeight="1" x14ac:dyDescent="0.2">
      <c r="C243" s="157"/>
      <c r="D243" s="157"/>
      <c r="G243" s="157"/>
      <c r="S243" s="156"/>
      <c r="Z243" s="112"/>
      <c r="AA243" s="112"/>
      <c r="AB243" s="112"/>
      <c r="AC243" s="112"/>
      <c r="AD243" s="112"/>
      <c r="AE243" s="112"/>
      <c r="AF243" s="112"/>
      <c r="AG243" s="139"/>
      <c r="AH243" s="112"/>
      <c r="AI243" s="112"/>
      <c r="AJ243" s="112"/>
      <c r="AK243" s="112"/>
      <c r="AL243" s="112"/>
      <c r="AM243" s="112"/>
      <c r="AN243" s="112"/>
      <c r="AO243" s="112"/>
      <c r="AP243" s="112"/>
      <c r="AQ243" s="112"/>
      <c r="AR243" s="112"/>
      <c r="AS243" s="112"/>
      <c r="AT243" s="112"/>
      <c r="AU243" s="112"/>
      <c r="AV243" s="112"/>
      <c r="AW243" s="112"/>
      <c r="AX243" s="112"/>
      <c r="AY243" s="112"/>
      <c r="AZ243" s="112"/>
      <c r="BA243" s="112"/>
      <c r="BB243" s="112"/>
      <c r="BC243" s="112"/>
      <c r="BD243" s="112"/>
      <c r="BE243" s="112"/>
      <c r="BF243" s="112"/>
      <c r="BG243" s="112"/>
      <c r="BH243" s="112"/>
      <c r="BI243" s="112"/>
      <c r="BJ243" s="112"/>
      <c r="BK243" s="112"/>
      <c r="BL243" s="112"/>
      <c r="BM243" s="112"/>
      <c r="BN243" s="112"/>
      <c r="BO243" s="112"/>
      <c r="BP243" s="112"/>
    </row>
    <row r="244" spans="3:68" s="158" customFormat="1" ht="12.95" customHeight="1" x14ac:dyDescent="0.2">
      <c r="C244" s="157"/>
      <c r="D244" s="157"/>
      <c r="G244" s="157"/>
      <c r="S244" s="156"/>
      <c r="Z244" s="112"/>
      <c r="AA244" s="112"/>
      <c r="AB244" s="112"/>
      <c r="AC244" s="112"/>
      <c r="AD244" s="112"/>
      <c r="AE244" s="112"/>
      <c r="AF244" s="112"/>
      <c r="AG244" s="139"/>
      <c r="AH244" s="112"/>
      <c r="AI244" s="112"/>
      <c r="AJ244" s="112"/>
      <c r="AK244" s="112"/>
      <c r="AL244" s="112"/>
      <c r="AM244" s="112"/>
      <c r="AN244" s="112"/>
      <c r="AO244" s="112"/>
      <c r="AP244" s="112"/>
      <c r="AQ244" s="112"/>
      <c r="AR244" s="112"/>
      <c r="AS244" s="112"/>
      <c r="AT244" s="112"/>
      <c r="AU244" s="112"/>
      <c r="AV244" s="112"/>
      <c r="AW244" s="112"/>
      <c r="AX244" s="112"/>
      <c r="AY244" s="112"/>
      <c r="AZ244" s="112"/>
      <c r="BA244" s="112"/>
      <c r="BB244" s="112"/>
      <c r="BC244" s="112"/>
      <c r="BD244" s="112"/>
      <c r="BE244" s="112"/>
      <c r="BF244" s="112"/>
      <c r="BG244" s="112"/>
      <c r="BH244" s="112"/>
      <c r="BI244" s="112"/>
      <c r="BJ244" s="112"/>
      <c r="BK244" s="112"/>
      <c r="BL244" s="112"/>
      <c r="BM244" s="112"/>
      <c r="BN244" s="112"/>
      <c r="BO244" s="112"/>
      <c r="BP244" s="112"/>
    </row>
    <row r="245" spans="3:68" s="158" customFormat="1" ht="12.95" customHeight="1" x14ac:dyDescent="0.2">
      <c r="C245" s="157"/>
      <c r="D245" s="157"/>
      <c r="G245" s="157"/>
      <c r="S245" s="156"/>
      <c r="Z245" s="112"/>
      <c r="AA245" s="112"/>
      <c r="AB245" s="112"/>
      <c r="AC245" s="112"/>
      <c r="AD245" s="112"/>
      <c r="AE245" s="112"/>
      <c r="AF245" s="112"/>
      <c r="AG245" s="139"/>
      <c r="AH245" s="112"/>
      <c r="AI245" s="112"/>
      <c r="AJ245" s="112"/>
      <c r="AK245" s="112"/>
      <c r="AL245" s="112"/>
      <c r="AM245" s="112"/>
      <c r="AN245" s="112"/>
      <c r="AO245" s="112"/>
      <c r="AP245" s="112"/>
      <c r="AQ245" s="112"/>
      <c r="AR245" s="112"/>
      <c r="AS245" s="112"/>
      <c r="AT245" s="112"/>
      <c r="AU245" s="112"/>
      <c r="AV245" s="112"/>
      <c r="AW245" s="112"/>
      <c r="AX245" s="112"/>
      <c r="AY245" s="112"/>
      <c r="AZ245" s="112"/>
      <c r="BA245" s="112"/>
      <c r="BB245" s="112"/>
      <c r="BC245" s="112"/>
      <c r="BD245" s="112"/>
      <c r="BE245" s="112"/>
      <c r="BF245" s="112"/>
      <c r="BG245" s="112"/>
      <c r="BH245" s="112"/>
      <c r="BI245" s="112"/>
      <c r="BJ245" s="112"/>
      <c r="BK245" s="112"/>
      <c r="BL245" s="112"/>
      <c r="BM245" s="112"/>
      <c r="BN245" s="112"/>
      <c r="BO245" s="112"/>
      <c r="BP245" s="112"/>
    </row>
    <row r="246" spans="3:68" s="158" customFormat="1" ht="12.95" customHeight="1" x14ac:dyDescent="0.2">
      <c r="C246" s="157"/>
      <c r="D246" s="157"/>
      <c r="G246" s="157"/>
      <c r="S246" s="156"/>
      <c r="Z246" s="112"/>
      <c r="AA246" s="112"/>
      <c r="AB246" s="112"/>
      <c r="AC246" s="112"/>
      <c r="AD246" s="112"/>
      <c r="AE246" s="112"/>
      <c r="AF246" s="112"/>
      <c r="AG246" s="139"/>
      <c r="AH246" s="112"/>
      <c r="AI246" s="112"/>
      <c r="AJ246" s="112"/>
      <c r="AK246" s="112"/>
      <c r="AL246" s="112"/>
      <c r="AM246" s="112"/>
      <c r="AN246" s="112"/>
      <c r="AO246" s="112"/>
      <c r="AP246" s="112"/>
      <c r="AQ246" s="112"/>
      <c r="AR246" s="112"/>
      <c r="AS246" s="112"/>
      <c r="AT246" s="112"/>
      <c r="AU246" s="112"/>
      <c r="AV246" s="112"/>
      <c r="AW246" s="112"/>
      <c r="AX246" s="112"/>
      <c r="AY246" s="112"/>
      <c r="AZ246" s="112"/>
      <c r="BA246" s="112"/>
      <c r="BB246" s="112"/>
      <c r="BC246" s="112"/>
      <c r="BD246" s="112"/>
      <c r="BE246" s="112"/>
      <c r="BF246" s="112"/>
      <c r="BG246" s="112"/>
      <c r="BH246" s="112"/>
      <c r="BI246" s="112"/>
      <c r="BJ246" s="112"/>
      <c r="BK246" s="112"/>
      <c r="BL246" s="112"/>
      <c r="BM246" s="112"/>
      <c r="BN246" s="112"/>
      <c r="BO246" s="112"/>
      <c r="BP246" s="112"/>
    </row>
    <row r="247" spans="3:68" s="158" customFormat="1" ht="12.95" customHeight="1" x14ac:dyDescent="0.2">
      <c r="C247" s="157"/>
      <c r="D247" s="157"/>
      <c r="G247" s="157"/>
      <c r="S247" s="156"/>
      <c r="Z247" s="112"/>
      <c r="AA247" s="112"/>
      <c r="AB247" s="112"/>
      <c r="AC247" s="112"/>
      <c r="AD247" s="112"/>
      <c r="AE247" s="112"/>
      <c r="AF247" s="112"/>
      <c r="AG247" s="139"/>
      <c r="AH247" s="112"/>
      <c r="AI247" s="112"/>
      <c r="AJ247" s="112"/>
      <c r="AK247" s="112"/>
      <c r="AL247" s="112"/>
      <c r="AM247" s="112"/>
      <c r="AN247" s="112"/>
      <c r="AO247" s="112"/>
      <c r="AP247" s="112"/>
      <c r="AQ247" s="112"/>
      <c r="AR247" s="112"/>
      <c r="AS247" s="112"/>
      <c r="AT247" s="112"/>
      <c r="AU247" s="112"/>
      <c r="AV247" s="112"/>
      <c r="AW247" s="112"/>
      <c r="AX247" s="112"/>
      <c r="AY247" s="112"/>
      <c r="AZ247" s="112"/>
      <c r="BA247" s="112"/>
      <c r="BB247" s="112"/>
      <c r="BC247" s="112"/>
      <c r="BD247" s="112"/>
      <c r="BE247" s="112"/>
      <c r="BF247" s="112"/>
      <c r="BG247" s="112"/>
      <c r="BH247" s="112"/>
      <c r="BI247" s="112"/>
      <c r="BJ247" s="112"/>
      <c r="BK247" s="112"/>
      <c r="BL247" s="112"/>
      <c r="BM247" s="112"/>
      <c r="BN247" s="112"/>
      <c r="BO247" s="112"/>
      <c r="BP247" s="112"/>
    </row>
    <row r="248" spans="3:68" s="158" customFormat="1" ht="12.95" customHeight="1" x14ac:dyDescent="0.2">
      <c r="C248" s="157"/>
      <c r="D248" s="157"/>
      <c r="G248" s="157"/>
      <c r="S248" s="156"/>
      <c r="Z248" s="112"/>
      <c r="AA248" s="112"/>
      <c r="AB248" s="112"/>
      <c r="AC248" s="112"/>
      <c r="AD248" s="112"/>
      <c r="AE248" s="112"/>
      <c r="AF248" s="112"/>
      <c r="AG248" s="139"/>
      <c r="AH248" s="112"/>
      <c r="AI248" s="112"/>
      <c r="AJ248" s="112"/>
      <c r="AK248" s="112"/>
      <c r="AL248" s="112"/>
      <c r="AM248" s="112"/>
      <c r="AN248" s="112"/>
      <c r="AO248" s="112"/>
      <c r="AP248" s="112"/>
      <c r="AQ248" s="112"/>
      <c r="AR248" s="112"/>
      <c r="AS248" s="112"/>
      <c r="AT248" s="112"/>
      <c r="AU248" s="112"/>
      <c r="AV248" s="112"/>
      <c r="AW248" s="112"/>
      <c r="AX248" s="112"/>
      <c r="AY248" s="112"/>
      <c r="AZ248" s="112"/>
      <c r="BA248" s="112"/>
      <c r="BB248" s="112"/>
      <c r="BC248" s="112"/>
      <c r="BD248" s="112"/>
      <c r="BE248" s="112"/>
      <c r="BF248" s="112"/>
      <c r="BG248" s="112"/>
      <c r="BH248" s="112"/>
      <c r="BI248" s="112"/>
      <c r="BJ248" s="112"/>
      <c r="BK248" s="112"/>
      <c r="BL248" s="112"/>
      <c r="BM248" s="112"/>
      <c r="BN248" s="112"/>
      <c r="BO248" s="112"/>
      <c r="BP248" s="112"/>
    </row>
    <row r="249" spans="3:68" s="158" customFormat="1" ht="12.95" customHeight="1" x14ac:dyDescent="0.2">
      <c r="C249" s="157"/>
      <c r="D249" s="157"/>
      <c r="G249" s="157"/>
      <c r="S249" s="156"/>
      <c r="Z249" s="112"/>
      <c r="AA249" s="112"/>
      <c r="AB249" s="112"/>
      <c r="AC249" s="112"/>
      <c r="AD249" s="112"/>
      <c r="AE249" s="112"/>
      <c r="AF249" s="112"/>
      <c r="AG249" s="139"/>
      <c r="AH249" s="112"/>
      <c r="AI249" s="112"/>
      <c r="AJ249" s="112"/>
      <c r="AK249" s="112"/>
      <c r="AL249" s="112"/>
      <c r="AM249" s="112"/>
      <c r="AN249" s="112"/>
      <c r="AO249" s="112"/>
      <c r="AP249" s="112"/>
      <c r="AQ249" s="112"/>
      <c r="AR249" s="112"/>
      <c r="AS249" s="112"/>
      <c r="AT249" s="112"/>
      <c r="AU249" s="112"/>
      <c r="AV249" s="112"/>
      <c r="AW249" s="112"/>
      <c r="AX249" s="112"/>
      <c r="AY249" s="112"/>
      <c r="AZ249" s="112"/>
      <c r="BA249" s="112"/>
      <c r="BB249" s="112"/>
      <c r="BC249" s="112"/>
      <c r="BD249" s="112"/>
      <c r="BE249" s="112"/>
      <c r="BF249" s="112"/>
      <c r="BG249" s="112"/>
      <c r="BH249" s="112"/>
      <c r="BI249" s="112"/>
      <c r="BJ249" s="112"/>
      <c r="BK249" s="112"/>
      <c r="BL249" s="112"/>
      <c r="BM249" s="112"/>
      <c r="BN249" s="112"/>
      <c r="BO249" s="112"/>
      <c r="BP249" s="112"/>
    </row>
    <row r="250" spans="3:68" s="158" customFormat="1" ht="12.95" customHeight="1" x14ac:dyDescent="0.2">
      <c r="C250" s="157"/>
      <c r="D250" s="157"/>
      <c r="G250" s="157"/>
      <c r="S250" s="156"/>
      <c r="Z250" s="112"/>
      <c r="AA250" s="112"/>
      <c r="AB250" s="112"/>
      <c r="AC250" s="112"/>
      <c r="AD250" s="112"/>
      <c r="AE250" s="112"/>
      <c r="AF250" s="112"/>
      <c r="AG250" s="139"/>
      <c r="AH250" s="112"/>
      <c r="AI250" s="112"/>
      <c r="AJ250" s="112"/>
      <c r="AK250" s="112"/>
      <c r="AL250" s="112"/>
      <c r="AM250" s="112"/>
      <c r="AN250" s="112"/>
      <c r="AO250" s="112"/>
      <c r="AP250" s="112"/>
      <c r="AQ250" s="112"/>
      <c r="AR250" s="112"/>
      <c r="AS250" s="112"/>
      <c r="AT250" s="112"/>
      <c r="AU250" s="112"/>
      <c r="AV250" s="112"/>
      <c r="AW250" s="112"/>
      <c r="AX250" s="112"/>
      <c r="AY250" s="112"/>
      <c r="AZ250" s="112"/>
      <c r="BA250" s="112"/>
      <c r="BB250" s="112"/>
      <c r="BC250" s="112"/>
      <c r="BD250" s="112"/>
      <c r="BE250" s="112"/>
      <c r="BF250" s="112"/>
      <c r="BG250" s="112"/>
      <c r="BH250" s="112"/>
      <c r="BI250" s="112"/>
      <c r="BJ250" s="112"/>
      <c r="BK250" s="112"/>
      <c r="BL250" s="112"/>
      <c r="BM250" s="112"/>
      <c r="BN250" s="112"/>
      <c r="BO250" s="112"/>
      <c r="BP250" s="112"/>
    </row>
    <row r="251" spans="3:68" s="158" customFormat="1" ht="12.95" customHeight="1" x14ac:dyDescent="0.2">
      <c r="C251" s="157"/>
      <c r="D251" s="157"/>
      <c r="G251" s="157"/>
      <c r="S251" s="156"/>
      <c r="Z251" s="112"/>
      <c r="AA251" s="112"/>
      <c r="AB251" s="112"/>
      <c r="AC251" s="112"/>
      <c r="AD251" s="112"/>
      <c r="AE251" s="112"/>
      <c r="AF251" s="112"/>
      <c r="AG251" s="139"/>
      <c r="AH251" s="112"/>
      <c r="AI251" s="112"/>
      <c r="AJ251" s="112"/>
      <c r="AK251" s="112"/>
      <c r="AL251" s="112"/>
      <c r="AM251" s="112"/>
      <c r="AN251" s="112"/>
      <c r="AO251" s="112"/>
      <c r="AP251" s="112"/>
      <c r="AQ251" s="112"/>
      <c r="AR251" s="112"/>
      <c r="AS251" s="112"/>
      <c r="AT251" s="112"/>
      <c r="AU251" s="112"/>
      <c r="AV251" s="112"/>
      <c r="AW251" s="112"/>
      <c r="AX251" s="112"/>
      <c r="AY251" s="112"/>
      <c r="AZ251" s="112"/>
      <c r="BA251" s="112"/>
      <c r="BB251" s="112"/>
      <c r="BC251" s="112"/>
      <c r="BD251" s="112"/>
      <c r="BE251" s="112"/>
      <c r="BF251" s="112"/>
      <c r="BG251" s="112"/>
      <c r="BH251" s="112"/>
      <c r="BI251" s="112"/>
      <c r="BJ251" s="112"/>
      <c r="BK251" s="112"/>
      <c r="BL251" s="112"/>
      <c r="BM251" s="112"/>
      <c r="BN251" s="112"/>
      <c r="BO251" s="112"/>
      <c r="BP251" s="112"/>
    </row>
    <row r="252" spans="3:68" s="158" customFormat="1" ht="12.95" customHeight="1" x14ac:dyDescent="0.2">
      <c r="C252" s="157"/>
      <c r="D252" s="157"/>
      <c r="G252" s="157"/>
      <c r="S252" s="156"/>
      <c r="Z252" s="112"/>
      <c r="AA252" s="112"/>
      <c r="AB252" s="112"/>
      <c r="AC252" s="112"/>
      <c r="AD252" s="112"/>
      <c r="AE252" s="112"/>
      <c r="AF252" s="112"/>
      <c r="AG252" s="139"/>
      <c r="AH252" s="112"/>
      <c r="AI252" s="112"/>
      <c r="AJ252" s="112"/>
      <c r="AK252" s="112"/>
      <c r="AL252" s="112"/>
      <c r="AM252" s="112"/>
      <c r="AN252" s="112"/>
      <c r="AO252" s="112"/>
      <c r="AP252" s="112"/>
      <c r="AQ252" s="112"/>
      <c r="AR252" s="112"/>
      <c r="AS252" s="112"/>
      <c r="AT252" s="112"/>
      <c r="AU252" s="112"/>
      <c r="AV252" s="112"/>
      <c r="AW252" s="112"/>
      <c r="AX252" s="112"/>
      <c r="AY252" s="112"/>
      <c r="AZ252" s="112"/>
      <c r="BA252" s="112"/>
      <c r="BB252" s="112"/>
      <c r="BC252" s="112"/>
      <c r="BD252" s="112"/>
      <c r="BE252" s="112"/>
      <c r="BF252" s="112"/>
      <c r="BG252" s="112"/>
      <c r="BH252" s="112"/>
      <c r="BI252" s="112"/>
      <c r="BJ252" s="112"/>
      <c r="BK252" s="112"/>
      <c r="BL252" s="112"/>
      <c r="BM252" s="112"/>
      <c r="BN252" s="112"/>
      <c r="BO252" s="112"/>
      <c r="BP252" s="112"/>
    </row>
    <row r="253" spans="3:68" s="158" customFormat="1" ht="12.95" customHeight="1" x14ac:dyDescent="0.2">
      <c r="C253" s="157"/>
      <c r="D253" s="157"/>
      <c r="G253" s="157"/>
      <c r="S253" s="156"/>
      <c r="Z253" s="112"/>
      <c r="AA253" s="112"/>
      <c r="AB253" s="112"/>
      <c r="AC253" s="112"/>
      <c r="AD253" s="112"/>
      <c r="AE253" s="112"/>
      <c r="AF253" s="112"/>
      <c r="AG253" s="139"/>
      <c r="AH253" s="112"/>
      <c r="AI253" s="112"/>
      <c r="AJ253" s="112"/>
      <c r="AK253" s="112"/>
      <c r="AL253" s="112"/>
      <c r="AM253" s="112"/>
      <c r="AN253" s="112"/>
      <c r="AO253" s="112"/>
      <c r="AP253" s="112"/>
      <c r="AQ253" s="112"/>
      <c r="AR253" s="112"/>
      <c r="AS253" s="112"/>
      <c r="AT253" s="112"/>
      <c r="AU253" s="112"/>
      <c r="AV253" s="112"/>
      <c r="AW253" s="112"/>
      <c r="AX253" s="112"/>
      <c r="AY253" s="112"/>
      <c r="AZ253" s="112"/>
      <c r="BA253" s="112"/>
      <c r="BB253" s="112"/>
      <c r="BC253" s="112"/>
      <c r="BD253" s="112"/>
      <c r="BE253" s="112"/>
      <c r="BF253" s="112"/>
      <c r="BG253" s="112"/>
      <c r="BH253" s="112"/>
      <c r="BI253" s="112"/>
      <c r="BJ253" s="112"/>
      <c r="BK253" s="112"/>
      <c r="BL253" s="112"/>
      <c r="BM253" s="112"/>
      <c r="BN253" s="112"/>
      <c r="BO253" s="112"/>
      <c r="BP253" s="112"/>
    </row>
    <row r="254" spans="3:68" s="158" customFormat="1" ht="12.95" customHeight="1" x14ac:dyDescent="0.2">
      <c r="C254" s="157"/>
      <c r="D254" s="157"/>
      <c r="G254" s="157"/>
      <c r="S254" s="156"/>
      <c r="Z254" s="112"/>
      <c r="AA254" s="112"/>
      <c r="AB254" s="112"/>
      <c r="AC254" s="112"/>
      <c r="AD254" s="112"/>
      <c r="AE254" s="112"/>
      <c r="AF254" s="112"/>
      <c r="AG254" s="139"/>
      <c r="AH254" s="112"/>
      <c r="AI254" s="112"/>
      <c r="AJ254" s="112"/>
      <c r="AK254" s="112"/>
      <c r="AL254" s="112"/>
      <c r="AM254" s="112"/>
      <c r="AN254" s="112"/>
      <c r="AO254" s="112"/>
      <c r="AP254" s="112"/>
      <c r="AQ254" s="112"/>
      <c r="AR254" s="112"/>
      <c r="AS254" s="112"/>
      <c r="AT254" s="112"/>
      <c r="AU254" s="112"/>
      <c r="AV254" s="112"/>
      <c r="AW254" s="112"/>
      <c r="AX254" s="112"/>
      <c r="AY254" s="112"/>
      <c r="AZ254" s="112"/>
      <c r="BA254" s="112"/>
      <c r="BB254" s="112"/>
      <c r="BC254" s="112"/>
      <c r="BD254" s="112"/>
      <c r="BE254" s="112"/>
      <c r="BF254" s="112"/>
      <c r="BG254" s="112"/>
      <c r="BH254" s="112"/>
      <c r="BI254" s="112"/>
      <c r="BJ254" s="112"/>
      <c r="BK254" s="112"/>
      <c r="BL254" s="112"/>
      <c r="BM254" s="112"/>
      <c r="BN254" s="112"/>
      <c r="BO254" s="112"/>
      <c r="BP254" s="112"/>
    </row>
    <row r="255" spans="3:68" s="158" customFormat="1" ht="12.95" customHeight="1" x14ac:dyDescent="0.2">
      <c r="C255" s="157"/>
      <c r="D255" s="157"/>
      <c r="G255" s="157"/>
      <c r="S255" s="156"/>
      <c r="Z255" s="112"/>
      <c r="AA255" s="112"/>
      <c r="AB255" s="112"/>
      <c r="AC255" s="112"/>
      <c r="AD255" s="112"/>
      <c r="AE255" s="112"/>
      <c r="AF255" s="112"/>
      <c r="AG255" s="139"/>
      <c r="AH255" s="112"/>
      <c r="AI255" s="112"/>
      <c r="AJ255" s="112"/>
      <c r="AK255" s="112"/>
      <c r="AL255" s="112"/>
      <c r="AM255" s="112"/>
      <c r="AN255" s="112"/>
      <c r="AO255" s="112"/>
      <c r="AP255" s="112"/>
      <c r="AQ255" s="112"/>
      <c r="AR255" s="112"/>
      <c r="AS255" s="112"/>
      <c r="AT255" s="112"/>
      <c r="AU255" s="112"/>
      <c r="AV255" s="112"/>
      <c r="AW255" s="112"/>
      <c r="AX255" s="112"/>
      <c r="AY255" s="112"/>
      <c r="AZ255" s="112"/>
      <c r="BA255" s="112"/>
      <c r="BB255" s="112"/>
      <c r="BC255" s="112"/>
      <c r="BD255" s="112"/>
      <c r="BE255" s="112"/>
      <c r="BF255" s="112"/>
      <c r="BG255" s="112"/>
      <c r="BH255" s="112"/>
      <c r="BI255" s="112"/>
      <c r="BJ255" s="112"/>
      <c r="BK255" s="112"/>
      <c r="BL255" s="112"/>
      <c r="BM255" s="112"/>
      <c r="BN255" s="112"/>
      <c r="BO255" s="112"/>
      <c r="BP255" s="112"/>
    </row>
    <row r="256" spans="3:68" s="158" customFormat="1" ht="12.95" customHeight="1" x14ac:dyDescent="0.2">
      <c r="C256" s="157"/>
      <c r="D256" s="157"/>
      <c r="G256" s="157"/>
      <c r="S256" s="156"/>
      <c r="Z256" s="112"/>
      <c r="AA256" s="112"/>
      <c r="AB256" s="112"/>
      <c r="AC256" s="112"/>
      <c r="AD256" s="112"/>
      <c r="AE256" s="112"/>
      <c r="AF256" s="112"/>
      <c r="AG256" s="139"/>
      <c r="AH256" s="112"/>
      <c r="AI256" s="112"/>
      <c r="AJ256" s="112"/>
      <c r="AK256" s="112"/>
      <c r="AL256" s="112"/>
      <c r="AM256" s="112"/>
      <c r="AN256" s="112"/>
      <c r="AO256" s="112"/>
      <c r="AP256" s="112"/>
      <c r="AQ256" s="112"/>
      <c r="AR256" s="112"/>
      <c r="AS256" s="112"/>
      <c r="AT256" s="112"/>
      <c r="AU256" s="112"/>
      <c r="AV256" s="112"/>
      <c r="AW256" s="112"/>
      <c r="AX256" s="112"/>
      <c r="AY256" s="112"/>
      <c r="AZ256" s="112"/>
      <c r="BA256" s="112"/>
      <c r="BB256" s="112"/>
      <c r="BC256" s="112"/>
      <c r="BD256" s="112"/>
      <c r="BE256" s="112"/>
      <c r="BF256" s="112"/>
      <c r="BG256" s="112"/>
      <c r="BH256" s="112"/>
      <c r="BI256" s="112"/>
      <c r="BJ256" s="112"/>
      <c r="BK256" s="112"/>
      <c r="BL256" s="112"/>
      <c r="BM256" s="112"/>
      <c r="BN256" s="112"/>
      <c r="BO256" s="112"/>
      <c r="BP256" s="112"/>
    </row>
    <row r="257" spans="3:68" s="158" customFormat="1" ht="12.95" customHeight="1" x14ac:dyDescent="0.2">
      <c r="C257" s="157"/>
      <c r="D257" s="157"/>
      <c r="G257" s="157"/>
      <c r="S257" s="156"/>
      <c r="Z257" s="112"/>
      <c r="AA257" s="112"/>
      <c r="AB257" s="112"/>
      <c r="AC257" s="112"/>
      <c r="AD257" s="112"/>
      <c r="AE257" s="112"/>
      <c r="AF257" s="112"/>
      <c r="AG257" s="139"/>
      <c r="AH257" s="112"/>
      <c r="AI257" s="112"/>
      <c r="AJ257" s="112"/>
      <c r="AK257" s="112"/>
      <c r="AL257" s="112"/>
      <c r="AM257" s="112"/>
      <c r="AN257" s="112"/>
      <c r="AO257" s="112"/>
      <c r="AP257" s="112"/>
      <c r="AQ257" s="112"/>
      <c r="AR257" s="112"/>
      <c r="AS257" s="112"/>
      <c r="AT257" s="112"/>
      <c r="AU257" s="112"/>
      <c r="AV257" s="112"/>
      <c r="AW257" s="112"/>
      <c r="AX257" s="112"/>
      <c r="AY257" s="112"/>
      <c r="AZ257" s="112"/>
      <c r="BA257" s="112"/>
      <c r="BB257" s="112"/>
      <c r="BC257" s="112"/>
      <c r="BD257" s="112"/>
      <c r="BE257" s="112"/>
      <c r="BF257" s="112"/>
      <c r="BG257" s="112"/>
      <c r="BH257" s="112"/>
      <c r="BI257" s="112"/>
      <c r="BJ257" s="112"/>
      <c r="BK257" s="112"/>
      <c r="BL257" s="112"/>
      <c r="BM257" s="112"/>
      <c r="BN257" s="112"/>
      <c r="BO257" s="112"/>
      <c r="BP257" s="112"/>
    </row>
    <row r="258" spans="3:68" s="158" customFormat="1" ht="12.95" customHeight="1" x14ac:dyDescent="0.2">
      <c r="C258" s="157"/>
      <c r="D258" s="157"/>
      <c r="G258" s="157"/>
      <c r="S258" s="156"/>
      <c r="Z258" s="112"/>
      <c r="AA258" s="112"/>
      <c r="AB258" s="112"/>
      <c r="AC258" s="112"/>
      <c r="AD258" s="112"/>
      <c r="AE258" s="112"/>
      <c r="AF258" s="112"/>
      <c r="AG258" s="139"/>
      <c r="AH258" s="112"/>
      <c r="AI258" s="112"/>
      <c r="AJ258" s="112"/>
      <c r="AK258" s="112"/>
      <c r="AL258" s="112"/>
      <c r="AM258" s="112"/>
      <c r="AN258" s="112"/>
      <c r="AO258" s="112"/>
      <c r="AP258" s="112"/>
      <c r="AQ258" s="112"/>
      <c r="AR258" s="112"/>
      <c r="AS258" s="112"/>
      <c r="AT258" s="112"/>
      <c r="AU258" s="112"/>
      <c r="AV258" s="112"/>
      <c r="AW258" s="112"/>
      <c r="AX258" s="112"/>
      <c r="AY258" s="112"/>
      <c r="AZ258" s="112"/>
      <c r="BA258" s="112"/>
      <c r="BB258" s="112"/>
      <c r="BC258" s="112"/>
      <c r="BD258" s="112"/>
      <c r="BE258" s="112"/>
      <c r="BF258" s="112"/>
      <c r="BG258" s="112"/>
      <c r="BH258" s="112"/>
      <c r="BI258" s="112"/>
      <c r="BJ258" s="112"/>
      <c r="BK258" s="112"/>
      <c r="BL258" s="112"/>
      <c r="BM258" s="112"/>
      <c r="BN258" s="112"/>
      <c r="BO258" s="112"/>
      <c r="BP258" s="112"/>
    </row>
    <row r="259" spans="3:68" s="158" customFormat="1" ht="12.95" customHeight="1" x14ac:dyDescent="0.2">
      <c r="C259" s="157"/>
      <c r="D259" s="157"/>
      <c r="G259" s="157"/>
      <c r="S259" s="156"/>
      <c r="Z259" s="112"/>
      <c r="AA259" s="112"/>
      <c r="AB259" s="112"/>
      <c r="AC259" s="112"/>
      <c r="AD259" s="112"/>
      <c r="AE259" s="112"/>
      <c r="AF259" s="112"/>
      <c r="AG259" s="139"/>
      <c r="AH259" s="112"/>
      <c r="AI259" s="112"/>
      <c r="AJ259" s="112"/>
      <c r="AK259" s="112"/>
      <c r="AL259" s="112"/>
      <c r="AM259" s="112"/>
      <c r="AN259" s="112"/>
      <c r="AO259" s="112"/>
      <c r="AP259" s="112"/>
      <c r="AQ259" s="112"/>
      <c r="AR259" s="112"/>
      <c r="AS259" s="112"/>
      <c r="AT259" s="112"/>
      <c r="AU259" s="112"/>
      <c r="AV259" s="112"/>
      <c r="AW259" s="112"/>
      <c r="AX259" s="112"/>
      <c r="AY259" s="112"/>
      <c r="AZ259" s="112"/>
      <c r="BA259" s="112"/>
      <c r="BB259" s="112"/>
      <c r="BC259" s="112"/>
      <c r="BD259" s="112"/>
      <c r="BE259" s="112"/>
      <c r="BF259" s="112"/>
      <c r="BG259" s="112"/>
      <c r="BH259" s="112"/>
      <c r="BI259" s="112"/>
      <c r="BJ259" s="112"/>
      <c r="BK259" s="112"/>
      <c r="BL259" s="112"/>
      <c r="BM259" s="112"/>
      <c r="BN259" s="112"/>
      <c r="BO259" s="112"/>
      <c r="BP259" s="112"/>
    </row>
    <row r="260" spans="3:68" s="158" customFormat="1" ht="12.95" customHeight="1" x14ac:dyDescent="0.2">
      <c r="C260" s="157"/>
      <c r="D260" s="157"/>
      <c r="G260" s="157"/>
      <c r="S260" s="156"/>
      <c r="Z260" s="112"/>
      <c r="AA260" s="112"/>
      <c r="AB260" s="112"/>
      <c r="AC260" s="112"/>
      <c r="AD260" s="112"/>
      <c r="AE260" s="112"/>
      <c r="AF260" s="112"/>
      <c r="AG260" s="139"/>
      <c r="AH260" s="112"/>
      <c r="AI260" s="112"/>
      <c r="AJ260" s="112"/>
      <c r="AK260" s="112"/>
      <c r="AL260" s="112"/>
      <c r="AM260" s="112"/>
      <c r="AN260" s="112"/>
      <c r="AO260" s="112"/>
      <c r="AP260" s="112"/>
      <c r="AQ260" s="112"/>
      <c r="AR260" s="112"/>
      <c r="AS260" s="112"/>
      <c r="AT260" s="112"/>
      <c r="AU260" s="112"/>
      <c r="AV260" s="112"/>
      <c r="AW260" s="112"/>
      <c r="AX260" s="112"/>
      <c r="AY260" s="112"/>
      <c r="AZ260" s="112"/>
      <c r="BA260" s="112"/>
      <c r="BB260" s="112"/>
      <c r="BC260" s="112"/>
      <c r="BD260" s="112"/>
      <c r="BE260" s="112"/>
      <c r="BF260" s="112"/>
      <c r="BG260" s="112"/>
      <c r="BH260" s="112"/>
      <c r="BI260" s="112"/>
      <c r="BJ260" s="112"/>
      <c r="BK260" s="112"/>
      <c r="BL260" s="112"/>
      <c r="BM260" s="112"/>
      <c r="BN260" s="112"/>
      <c r="BO260" s="112"/>
      <c r="BP260" s="112"/>
    </row>
    <row r="261" spans="3:68" s="158" customFormat="1" ht="12.95" customHeight="1" x14ac:dyDescent="0.2">
      <c r="C261" s="157"/>
      <c r="D261" s="157"/>
      <c r="G261" s="157"/>
      <c r="S261" s="156"/>
      <c r="Z261" s="112"/>
      <c r="AA261" s="112"/>
      <c r="AB261" s="112"/>
      <c r="AC261" s="112"/>
      <c r="AD261" s="112"/>
      <c r="AE261" s="112"/>
      <c r="AF261" s="112"/>
      <c r="AG261" s="139"/>
      <c r="AH261" s="112"/>
      <c r="AI261" s="112"/>
      <c r="AJ261" s="112"/>
      <c r="AK261" s="112"/>
      <c r="AL261" s="112"/>
      <c r="AM261" s="112"/>
      <c r="AN261" s="112"/>
      <c r="AO261" s="112"/>
      <c r="AP261" s="112"/>
      <c r="AQ261" s="112"/>
      <c r="AR261" s="112"/>
      <c r="AS261" s="112"/>
      <c r="AT261" s="112"/>
      <c r="AU261" s="112"/>
      <c r="AV261" s="112"/>
      <c r="AW261" s="112"/>
      <c r="AX261" s="112"/>
      <c r="AY261" s="112"/>
      <c r="AZ261" s="112"/>
      <c r="BA261" s="112"/>
      <c r="BB261" s="112"/>
      <c r="BC261" s="112"/>
      <c r="BD261" s="112"/>
      <c r="BE261" s="112"/>
      <c r="BF261" s="112"/>
      <c r="BG261" s="112"/>
      <c r="BH261" s="112"/>
      <c r="BI261" s="112"/>
      <c r="BJ261" s="112"/>
      <c r="BK261" s="112"/>
      <c r="BL261" s="112"/>
      <c r="BM261" s="112"/>
      <c r="BN261" s="112"/>
      <c r="BO261" s="112"/>
      <c r="BP261" s="112"/>
    </row>
    <row r="262" spans="3:68" s="158" customFormat="1" ht="12.95" customHeight="1" x14ac:dyDescent="0.2">
      <c r="C262" s="157"/>
      <c r="D262" s="157"/>
      <c r="G262" s="157"/>
      <c r="S262" s="156"/>
      <c r="Z262" s="112"/>
      <c r="AA262" s="112"/>
      <c r="AB262" s="112"/>
      <c r="AC262" s="112"/>
      <c r="AD262" s="112"/>
      <c r="AE262" s="112"/>
      <c r="AF262" s="112"/>
      <c r="AG262" s="139"/>
      <c r="AH262" s="112"/>
      <c r="AI262" s="112"/>
      <c r="AJ262" s="112"/>
      <c r="AK262" s="112"/>
      <c r="AL262" s="112"/>
      <c r="AM262" s="112"/>
      <c r="AN262" s="112"/>
      <c r="AO262" s="112"/>
      <c r="AP262" s="112"/>
      <c r="AQ262" s="112"/>
      <c r="AR262" s="112"/>
      <c r="AS262" s="112"/>
      <c r="AT262" s="112"/>
      <c r="AU262" s="112"/>
      <c r="AV262" s="112"/>
      <c r="AW262" s="112"/>
      <c r="AX262" s="112"/>
      <c r="AY262" s="112"/>
      <c r="AZ262" s="112"/>
      <c r="BA262" s="112"/>
      <c r="BB262" s="112"/>
      <c r="BC262" s="112"/>
      <c r="BD262" s="112"/>
      <c r="BE262" s="112"/>
      <c r="BF262" s="112"/>
      <c r="BG262" s="112"/>
      <c r="BH262" s="112"/>
      <c r="BI262" s="112"/>
      <c r="BJ262" s="112"/>
      <c r="BK262" s="112"/>
      <c r="BL262" s="112"/>
      <c r="BM262" s="112"/>
      <c r="BN262" s="112"/>
      <c r="BO262" s="112"/>
      <c r="BP262" s="112"/>
    </row>
    <row r="263" spans="3:68" s="158" customFormat="1" ht="12.95" customHeight="1" x14ac:dyDescent="0.2">
      <c r="C263" s="157"/>
      <c r="D263" s="157"/>
      <c r="G263" s="157"/>
      <c r="S263" s="156"/>
      <c r="Z263" s="112"/>
      <c r="AA263" s="112"/>
      <c r="AB263" s="112"/>
      <c r="AC263" s="112"/>
      <c r="AD263" s="112"/>
      <c r="AE263" s="112"/>
      <c r="AF263" s="112"/>
      <c r="AG263" s="139"/>
      <c r="AH263" s="112"/>
      <c r="AI263" s="112"/>
      <c r="AJ263" s="112"/>
      <c r="AK263" s="112"/>
      <c r="AL263" s="112"/>
      <c r="AM263" s="112"/>
      <c r="AN263" s="112"/>
      <c r="AO263" s="112"/>
      <c r="AP263" s="112"/>
      <c r="AQ263" s="112"/>
      <c r="AR263" s="112"/>
      <c r="AS263" s="112"/>
      <c r="AT263" s="112"/>
      <c r="AU263" s="112"/>
      <c r="AV263" s="112"/>
      <c r="AW263" s="112"/>
      <c r="AX263" s="112"/>
      <c r="AY263" s="112"/>
      <c r="AZ263" s="112"/>
      <c r="BA263" s="112"/>
      <c r="BB263" s="112"/>
      <c r="BC263" s="112"/>
      <c r="BD263" s="112"/>
      <c r="BE263" s="112"/>
      <c r="BF263" s="112"/>
      <c r="BG263" s="112"/>
      <c r="BH263" s="112"/>
      <c r="BI263" s="112"/>
      <c r="BJ263" s="112"/>
      <c r="BK263" s="112"/>
      <c r="BL263" s="112"/>
      <c r="BM263" s="112"/>
      <c r="BN263" s="112"/>
      <c r="BO263" s="112"/>
      <c r="BP263" s="112"/>
    </row>
    <row r="264" spans="3:68" s="158" customFormat="1" ht="12.95" customHeight="1" x14ac:dyDescent="0.2">
      <c r="C264" s="157"/>
      <c r="D264" s="157"/>
      <c r="G264" s="157"/>
      <c r="S264" s="156"/>
      <c r="Z264" s="112"/>
      <c r="AA264" s="112"/>
      <c r="AB264" s="112"/>
      <c r="AC264" s="112"/>
      <c r="AD264" s="112"/>
      <c r="AE264" s="112"/>
      <c r="AF264" s="112"/>
      <c r="AG264" s="139"/>
      <c r="AH264" s="112"/>
      <c r="AI264" s="112"/>
      <c r="AJ264" s="112"/>
      <c r="AK264" s="112"/>
      <c r="AL264" s="112"/>
      <c r="AM264" s="112"/>
      <c r="AN264" s="112"/>
      <c r="AO264" s="112"/>
      <c r="AP264" s="112"/>
      <c r="AQ264" s="112"/>
      <c r="AR264" s="112"/>
      <c r="AS264" s="112"/>
      <c r="AT264" s="112"/>
      <c r="AU264" s="112"/>
      <c r="AV264" s="112"/>
      <c r="AW264" s="112"/>
      <c r="AX264" s="112"/>
      <c r="AY264" s="112"/>
      <c r="AZ264" s="112"/>
      <c r="BA264" s="112"/>
      <c r="BB264" s="112"/>
      <c r="BC264" s="112"/>
      <c r="BD264" s="112"/>
      <c r="BE264" s="112"/>
      <c r="BF264" s="112"/>
      <c r="BG264" s="112"/>
      <c r="BH264" s="112"/>
      <c r="BI264" s="112"/>
      <c r="BJ264" s="112"/>
      <c r="BK264" s="112"/>
      <c r="BL264" s="112"/>
      <c r="BM264" s="112"/>
      <c r="BN264" s="112"/>
      <c r="BO264" s="112"/>
      <c r="BP264" s="112"/>
    </row>
    <row r="265" spans="3:68" s="158" customFormat="1" ht="12.95" customHeight="1" x14ac:dyDescent="0.2">
      <c r="C265" s="157"/>
      <c r="D265" s="157"/>
      <c r="G265" s="157"/>
      <c r="S265" s="156"/>
      <c r="Z265" s="112"/>
      <c r="AA265" s="112"/>
      <c r="AB265" s="112"/>
      <c r="AC265" s="112"/>
      <c r="AD265" s="112"/>
      <c r="AE265" s="112"/>
      <c r="AF265" s="112"/>
      <c r="AG265" s="139"/>
      <c r="AH265" s="112"/>
      <c r="AI265" s="112"/>
      <c r="AJ265" s="112"/>
      <c r="AK265" s="112"/>
      <c r="AL265" s="112"/>
      <c r="AM265" s="112"/>
      <c r="AN265" s="112"/>
      <c r="AO265" s="112"/>
      <c r="AP265" s="112"/>
      <c r="AQ265" s="112"/>
      <c r="AR265" s="112"/>
      <c r="AS265" s="112"/>
      <c r="AT265" s="112"/>
      <c r="AU265" s="112"/>
      <c r="AV265" s="112"/>
      <c r="AW265" s="112"/>
      <c r="AX265" s="112"/>
      <c r="AY265" s="112"/>
      <c r="AZ265" s="112"/>
      <c r="BA265" s="112"/>
      <c r="BB265" s="112"/>
      <c r="BC265" s="112"/>
      <c r="BD265" s="112"/>
      <c r="BE265" s="112"/>
      <c r="BF265" s="112"/>
      <c r="BG265" s="112"/>
      <c r="BH265" s="112"/>
      <c r="BI265" s="112"/>
      <c r="BJ265" s="112"/>
      <c r="BK265" s="112"/>
      <c r="BL265" s="112"/>
      <c r="BM265" s="112"/>
      <c r="BN265" s="112"/>
      <c r="BO265" s="112"/>
      <c r="BP265" s="112"/>
    </row>
    <row r="266" spans="3:68" s="158" customFormat="1" ht="12.95" customHeight="1" x14ac:dyDescent="0.2">
      <c r="C266" s="157"/>
      <c r="D266" s="157"/>
      <c r="G266" s="157"/>
      <c r="S266" s="156"/>
      <c r="Z266" s="112"/>
      <c r="AA266" s="112"/>
      <c r="AB266" s="112"/>
      <c r="AC266" s="112"/>
      <c r="AD266" s="112"/>
      <c r="AE266" s="112"/>
      <c r="AF266" s="112"/>
      <c r="AG266" s="139"/>
      <c r="AH266" s="112"/>
      <c r="AI266" s="112"/>
      <c r="AJ266" s="112"/>
      <c r="AK266" s="112"/>
      <c r="AL266" s="112"/>
      <c r="AM266" s="112"/>
      <c r="AN266" s="112"/>
      <c r="AO266" s="112"/>
      <c r="AP266" s="112"/>
      <c r="AQ266" s="112"/>
      <c r="AR266" s="112"/>
      <c r="AS266" s="112"/>
      <c r="AT266" s="112"/>
      <c r="AU266" s="112"/>
      <c r="AV266" s="112"/>
      <c r="AW266" s="112"/>
      <c r="AX266" s="112"/>
      <c r="AY266" s="112"/>
      <c r="AZ266" s="112"/>
      <c r="BA266" s="112"/>
      <c r="BB266" s="112"/>
      <c r="BC266" s="112"/>
      <c r="BD266" s="112"/>
      <c r="BE266" s="112"/>
      <c r="BF266" s="112"/>
      <c r="BG266" s="112"/>
      <c r="BH266" s="112"/>
      <c r="BI266" s="112"/>
      <c r="BJ266" s="112"/>
      <c r="BK266" s="112"/>
      <c r="BL266" s="112"/>
      <c r="BM266" s="112"/>
      <c r="BN266" s="112"/>
      <c r="BO266" s="112"/>
      <c r="BP266" s="112"/>
    </row>
    <row r="267" spans="3:68" s="158" customFormat="1" ht="12.95" customHeight="1" x14ac:dyDescent="0.2">
      <c r="C267" s="157"/>
      <c r="D267" s="157"/>
      <c r="G267" s="157"/>
      <c r="S267" s="156"/>
      <c r="Z267" s="112"/>
      <c r="AA267" s="112"/>
      <c r="AB267" s="112"/>
      <c r="AC267" s="112"/>
      <c r="AD267" s="112"/>
      <c r="AE267" s="112"/>
      <c r="AF267" s="112"/>
      <c r="AG267" s="139"/>
      <c r="AH267" s="112"/>
      <c r="AI267" s="112"/>
      <c r="AJ267" s="112"/>
      <c r="AK267" s="112"/>
      <c r="AL267" s="112"/>
      <c r="AM267" s="112"/>
      <c r="AN267" s="112"/>
      <c r="AO267" s="112"/>
      <c r="AP267" s="112"/>
      <c r="AQ267" s="112"/>
      <c r="AR267" s="112"/>
      <c r="AS267" s="112"/>
      <c r="AT267" s="112"/>
      <c r="AU267" s="112"/>
      <c r="AV267" s="112"/>
      <c r="AW267" s="112"/>
      <c r="AX267" s="112"/>
      <c r="AY267" s="112"/>
      <c r="AZ267" s="112"/>
      <c r="BA267" s="112"/>
      <c r="BB267" s="112"/>
      <c r="BC267" s="112"/>
      <c r="BD267" s="112"/>
      <c r="BE267" s="112"/>
      <c r="BF267" s="112"/>
      <c r="BG267" s="112"/>
      <c r="BH267" s="112"/>
      <c r="BI267" s="112"/>
      <c r="BJ267" s="112"/>
      <c r="BK267" s="112"/>
      <c r="BL267" s="112"/>
      <c r="BM267" s="112"/>
      <c r="BN267" s="112"/>
      <c r="BO267" s="112"/>
      <c r="BP267" s="112"/>
    </row>
    <row r="268" spans="3:68" s="158" customFormat="1" ht="12.95" customHeight="1" x14ac:dyDescent="0.2">
      <c r="C268" s="157"/>
      <c r="D268" s="157"/>
      <c r="G268" s="157"/>
      <c r="S268" s="156"/>
      <c r="Z268" s="112"/>
      <c r="AA268" s="112"/>
      <c r="AB268" s="112"/>
      <c r="AC268" s="112"/>
      <c r="AD268" s="112"/>
      <c r="AE268" s="112"/>
      <c r="AF268" s="112"/>
      <c r="AG268" s="139"/>
      <c r="AH268" s="112"/>
      <c r="AI268" s="112"/>
      <c r="AJ268" s="112"/>
      <c r="AK268" s="112"/>
      <c r="AL268" s="112"/>
      <c r="AM268" s="112"/>
      <c r="AN268" s="112"/>
      <c r="AO268" s="112"/>
      <c r="AP268" s="112"/>
      <c r="AQ268" s="112"/>
      <c r="AR268" s="112"/>
      <c r="AS268" s="112"/>
      <c r="AT268" s="112"/>
      <c r="AU268" s="112"/>
      <c r="AV268" s="112"/>
      <c r="AW268" s="112"/>
      <c r="AX268" s="112"/>
      <c r="AY268" s="112"/>
      <c r="AZ268" s="112"/>
      <c r="BA268" s="112"/>
      <c r="BB268" s="112"/>
      <c r="BC268" s="112"/>
      <c r="BD268" s="112"/>
      <c r="BE268" s="112"/>
      <c r="BF268" s="112"/>
      <c r="BG268" s="112"/>
      <c r="BH268" s="112"/>
      <c r="BI268" s="112"/>
      <c r="BJ268" s="112"/>
      <c r="BK268" s="112"/>
      <c r="BL268" s="112"/>
      <c r="BM268" s="112"/>
      <c r="BN268" s="112"/>
      <c r="BO268" s="112"/>
      <c r="BP268" s="112"/>
    </row>
    <row r="269" spans="3:68" s="158" customFormat="1" ht="12.95" customHeight="1" x14ac:dyDescent="0.2">
      <c r="C269" s="157"/>
      <c r="D269" s="157"/>
      <c r="G269" s="157"/>
      <c r="S269" s="156"/>
      <c r="Z269" s="112"/>
      <c r="AA269" s="112"/>
      <c r="AB269" s="112"/>
      <c r="AC269" s="112"/>
      <c r="AD269" s="112"/>
      <c r="AE269" s="112"/>
      <c r="AF269" s="112"/>
      <c r="AG269" s="139"/>
      <c r="AH269" s="112"/>
      <c r="AI269" s="112"/>
      <c r="AJ269" s="112"/>
      <c r="AK269" s="112"/>
      <c r="AL269" s="112"/>
      <c r="AM269" s="112"/>
      <c r="AN269" s="112"/>
      <c r="AO269" s="112"/>
      <c r="AP269" s="112"/>
      <c r="AQ269" s="112"/>
      <c r="AR269" s="112"/>
      <c r="AS269" s="112"/>
      <c r="AT269" s="112"/>
      <c r="AU269" s="112"/>
      <c r="AV269" s="112"/>
      <c r="AW269" s="112"/>
      <c r="AX269" s="112"/>
      <c r="AY269" s="112"/>
      <c r="AZ269" s="112"/>
      <c r="BA269" s="112"/>
      <c r="BB269" s="112"/>
      <c r="BC269" s="112"/>
      <c r="BD269" s="112"/>
      <c r="BE269" s="112"/>
      <c r="BF269" s="112"/>
      <c r="BG269" s="112"/>
      <c r="BH269" s="112"/>
      <c r="BI269" s="112"/>
      <c r="BJ269" s="112"/>
      <c r="BK269" s="112"/>
      <c r="BL269" s="112"/>
      <c r="BM269" s="112"/>
      <c r="BN269" s="112"/>
      <c r="BO269" s="112"/>
      <c r="BP269" s="112"/>
    </row>
    <row r="270" spans="3:68" s="158" customFormat="1" ht="12.95" customHeight="1" x14ac:dyDescent="0.2">
      <c r="C270" s="157"/>
      <c r="D270" s="157"/>
      <c r="G270" s="157"/>
      <c r="S270" s="156"/>
      <c r="Z270" s="112"/>
      <c r="AA270" s="112"/>
      <c r="AB270" s="112"/>
      <c r="AC270" s="112"/>
      <c r="AD270" s="112"/>
      <c r="AE270" s="112"/>
      <c r="AF270" s="112"/>
      <c r="AG270" s="139"/>
      <c r="AH270" s="112"/>
      <c r="AI270" s="112"/>
      <c r="AJ270" s="112"/>
      <c r="AK270" s="112"/>
      <c r="AL270" s="112"/>
      <c r="AM270" s="112"/>
      <c r="AN270" s="112"/>
      <c r="AO270" s="112"/>
      <c r="AP270" s="112"/>
      <c r="AQ270" s="112"/>
      <c r="AR270" s="112"/>
      <c r="AS270" s="112"/>
      <c r="AT270" s="112"/>
      <c r="AU270" s="112"/>
      <c r="AV270" s="112"/>
      <c r="AW270" s="112"/>
      <c r="AX270" s="112"/>
      <c r="AY270" s="112"/>
      <c r="AZ270" s="112"/>
      <c r="BA270" s="112"/>
      <c r="BB270" s="112"/>
      <c r="BC270" s="112"/>
      <c r="BD270" s="112"/>
      <c r="BE270" s="112"/>
      <c r="BF270" s="112"/>
      <c r="BG270" s="112"/>
      <c r="BH270" s="112"/>
      <c r="BI270" s="112"/>
      <c r="BJ270" s="112"/>
      <c r="BK270" s="112"/>
      <c r="BL270" s="112"/>
      <c r="BM270" s="112"/>
      <c r="BN270" s="112"/>
      <c r="BO270" s="112"/>
      <c r="BP270" s="112"/>
    </row>
    <row r="271" spans="3:68" s="158" customFormat="1" ht="12.95" customHeight="1" x14ac:dyDescent="0.2">
      <c r="C271" s="157"/>
      <c r="D271" s="157"/>
      <c r="G271" s="157"/>
      <c r="S271" s="156"/>
      <c r="Z271" s="112"/>
      <c r="AA271" s="112"/>
      <c r="AB271" s="112"/>
      <c r="AC271" s="112"/>
      <c r="AD271" s="112"/>
      <c r="AE271" s="112"/>
      <c r="AF271" s="112"/>
      <c r="AG271" s="139"/>
      <c r="AH271" s="112"/>
      <c r="AI271" s="112"/>
      <c r="AJ271" s="112"/>
      <c r="AK271" s="112"/>
      <c r="AL271" s="112"/>
      <c r="AM271" s="112"/>
      <c r="AN271" s="112"/>
      <c r="AO271" s="112"/>
      <c r="AP271" s="112"/>
      <c r="AQ271" s="112"/>
      <c r="AR271" s="112"/>
      <c r="AS271" s="112"/>
      <c r="AT271" s="112"/>
      <c r="AU271" s="112"/>
      <c r="AV271" s="112"/>
      <c r="AW271" s="112"/>
      <c r="AX271" s="112"/>
      <c r="AY271" s="112"/>
      <c r="AZ271" s="112"/>
      <c r="BA271" s="112"/>
      <c r="BB271" s="112"/>
      <c r="BC271" s="112"/>
      <c r="BD271" s="112"/>
      <c r="BE271" s="112"/>
      <c r="BF271" s="112"/>
      <c r="BG271" s="112"/>
      <c r="BH271" s="112"/>
      <c r="BI271" s="112"/>
      <c r="BJ271" s="112"/>
      <c r="BK271" s="112"/>
      <c r="BL271" s="112"/>
      <c r="BM271" s="112"/>
      <c r="BN271" s="112"/>
      <c r="BO271" s="112"/>
      <c r="BP271" s="112"/>
    </row>
    <row r="272" spans="3:68" s="158" customFormat="1" ht="12.95" customHeight="1" x14ac:dyDescent="0.2">
      <c r="C272" s="157"/>
      <c r="D272" s="157"/>
      <c r="G272" s="157"/>
      <c r="S272" s="156"/>
      <c r="Z272" s="112"/>
      <c r="AA272" s="112"/>
      <c r="AB272" s="112"/>
      <c r="AC272" s="112"/>
      <c r="AD272" s="112"/>
      <c r="AE272" s="112"/>
      <c r="AF272" s="112"/>
      <c r="AG272" s="139"/>
      <c r="AH272" s="112"/>
      <c r="AI272" s="112"/>
      <c r="AJ272" s="112"/>
      <c r="AK272" s="112"/>
      <c r="AL272" s="112"/>
      <c r="AM272" s="112"/>
      <c r="AN272" s="112"/>
      <c r="AO272" s="112"/>
      <c r="AP272" s="112"/>
      <c r="AQ272" s="112"/>
      <c r="AR272" s="112"/>
      <c r="AS272" s="112"/>
      <c r="AT272" s="112"/>
      <c r="AU272" s="112"/>
      <c r="AV272" s="112"/>
      <c r="AW272" s="112"/>
      <c r="AX272" s="112"/>
      <c r="AY272" s="112"/>
      <c r="AZ272" s="112"/>
      <c r="BA272" s="112"/>
      <c r="BB272" s="112"/>
      <c r="BC272" s="112"/>
      <c r="BD272" s="112"/>
      <c r="BE272" s="112"/>
      <c r="BF272" s="112"/>
      <c r="BG272" s="112"/>
      <c r="BH272" s="112"/>
      <c r="BI272" s="112"/>
      <c r="BJ272" s="112"/>
      <c r="BK272" s="112"/>
      <c r="BL272" s="112"/>
      <c r="BM272" s="112"/>
      <c r="BN272" s="112"/>
      <c r="BO272" s="112"/>
      <c r="BP272" s="112"/>
    </row>
    <row r="273" spans="3:68" s="158" customFormat="1" ht="12.95" customHeight="1" x14ac:dyDescent="0.2">
      <c r="C273" s="157"/>
      <c r="D273" s="157"/>
      <c r="G273" s="157"/>
      <c r="S273" s="156"/>
      <c r="Z273" s="112"/>
      <c r="AA273" s="112"/>
      <c r="AB273" s="112"/>
      <c r="AC273" s="112"/>
      <c r="AD273" s="112"/>
      <c r="AE273" s="112"/>
      <c r="AF273" s="112"/>
      <c r="AG273" s="139"/>
      <c r="AH273" s="112"/>
      <c r="AI273" s="112"/>
      <c r="AJ273" s="112"/>
      <c r="AK273" s="112"/>
      <c r="AL273" s="112"/>
      <c r="AM273" s="112"/>
      <c r="AN273" s="112"/>
      <c r="AO273" s="112"/>
      <c r="AP273" s="112"/>
      <c r="AQ273" s="112"/>
      <c r="AR273" s="112"/>
      <c r="AS273" s="112"/>
      <c r="AT273" s="112"/>
      <c r="AU273" s="112"/>
      <c r="AV273" s="112"/>
      <c r="AW273" s="112"/>
      <c r="AX273" s="112"/>
      <c r="AY273" s="112"/>
      <c r="AZ273" s="112"/>
      <c r="BA273" s="112"/>
      <c r="BB273" s="112"/>
      <c r="BC273" s="112"/>
      <c r="BD273" s="112"/>
      <c r="BE273" s="112"/>
      <c r="BF273" s="112"/>
      <c r="BG273" s="112"/>
      <c r="BH273" s="112"/>
      <c r="BI273" s="112"/>
      <c r="BJ273" s="112"/>
      <c r="BK273" s="112"/>
      <c r="BL273" s="112"/>
      <c r="BM273" s="112"/>
      <c r="BN273" s="112"/>
      <c r="BO273" s="112"/>
      <c r="BP273" s="112"/>
    </row>
    <row r="274" spans="3:68" s="158" customFormat="1" ht="12.95" customHeight="1" x14ac:dyDescent="0.2">
      <c r="C274" s="157"/>
      <c r="D274" s="157"/>
      <c r="G274" s="157"/>
      <c r="S274" s="156"/>
      <c r="Z274" s="112"/>
      <c r="AA274" s="112"/>
      <c r="AB274" s="112"/>
      <c r="AC274" s="112"/>
      <c r="AD274" s="112"/>
      <c r="AE274" s="112"/>
      <c r="AF274" s="112"/>
      <c r="AG274" s="139"/>
      <c r="AH274" s="112"/>
      <c r="AI274" s="112"/>
      <c r="AJ274" s="112"/>
      <c r="AK274" s="112"/>
      <c r="AL274" s="112"/>
      <c r="AM274" s="112"/>
      <c r="AN274" s="112"/>
      <c r="AO274" s="112"/>
      <c r="AP274" s="112"/>
      <c r="AQ274" s="112"/>
      <c r="AR274" s="112"/>
      <c r="AS274" s="112"/>
      <c r="AT274" s="112"/>
      <c r="AU274" s="112"/>
      <c r="AV274" s="112"/>
      <c r="AW274" s="112"/>
      <c r="AX274" s="112"/>
      <c r="AY274" s="112"/>
      <c r="AZ274" s="112"/>
      <c r="BA274" s="112"/>
      <c r="BB274" s="112"/>
      <c r="BC274" s="112"/>
      <c r="BD274" s="112"/>
      <c r="BE274" s="112"/>
      <c r="BF274" s="112"/>
      <c r="BG274" s="112"/>
      <c r="BH274" s="112"/>
      <c r="BI274" s="112"/>
      <c r="BJ274" s="112"/>
      <c r="BK274" s="112"/>
      <c r="BL274" s="112"/>
      <c r="BM274" s="112"/>
      <c r="BN274" s="112"/>
      <c r="BO274" s="112"/>
      <c r="BP274" s="112"/>
    </row>
    <row r="275" spans="3:68" s="158" customFormat="1" ht="12.95" customHeight="1" x14ac:dyDescent="0.2">
      <c r="C275" s="157"/>
      <c r="D275" s="157"/>
      <c r="G275" s="157"/>
      <c r="S275" s="156"/>
      <c r="Z275" s="112"/>
      <c r="AA275" s="112"/>
      <c r="AB275" s="112"/>
      <c r="AC275" s="112"/>
      <c r="AD275" s="112"/>
      <c r="AE275" s="112"/>
      <c r="AF275" s="112"/>
      <c r="AG275" s="139"/>
      <c r="AH275" s="112"/>
      <c r="AI275" s="112"/>
      <c r="AJ275" s="112"/>
      <c r="AK275" s="112"/>
      <c r="AL275" s="112"/>
      <c r="AM275" s="112"/>
      <c r="AN275" s="112"/>
      <c r="AO275" s="112"/>
      <c r="AP275" s="112"/>
      <c r="AQ275" s="112"/>
      <c r="AR275" s="112"/>
      <c r="AS275" s="112"/>
      <c r="AT275" s="112"/>
      <c r="AU275" s="112"/>
      <c r="AV275" s="112"/>
      <c r="AW275" s="112"/>
      <c r="AX275" s="112"/>
      <c r="AY275" s="112"/>
      <c r="AZ275" s="112"/>
      <c r="BA275" s="112"/>
      <c r="BB275" s="112"/>
      <c r="BC275" s="112"/>
      <c r="BD275" s="112"/>
      <c r="BE275" s="112"/>
      <c r="BF275" s="112"/>
      <c r="BG275" s="112"/>
      <c r="BH275" s="112"/>
      <c r="BI275" s="112"/>
      <c r="BJ275" s="112"/>
      <c r="BK275" s="112"/>
      <c r="BL275" s="112"/>
      <c r="BM275" s="112"/>
      <c r="BN275" s="112"/>
      <c r="BO275" s="112"/>
      <c r="BP275" s="112"/>
    </row>
    <row r="276" spans="3:68" s="158" customFormat="1" ht="12.95" customHeight="1" x14ac:dyDescent="0.2">
      <c r="C276" s="157"/>
      <c r="D276" s="157"/>
      <c r="G276" s="157"/>
      <c r="S276" s="156"/>
      <c r="Z276" s="112"/>
      <c r="AA276" s="112"/>
      <c r="AB276" s="112"/>
      <c r="AC276" s="112"/>
      <c r="AD276" s="112"/>
      <c r="AE276" s="112"/>
      <c r="AF276" s="112"/>
      <c r="AG276" s="139"/>
      <c r="AH276" s="112"/>
      <c r="AI276" s="112"/>
      <c r="AJ276" s="112"/>
      <c r="AK276" s="112"/>
      <c r="AL276" s="112"/>
      <c r="AM276" s="112"/>
      <c r="AN276" s="112"/>
      <c r="AO276" s="112"/>
      <c r="AP276" s="112"/>
      <c r="AQ276" s="112"/>
      <c r="AR276" s="112"/>
      <c r="AS276" s="112"/>
      <c r="AT276" s="112"/>
      <c r="AU276" s="112"/>
      <c r="AV276" s="112"/>
      <c r="AW276" s="112"/>
      <c r="AX276" s="112"/>
      <c r="AY276" s="112"/>
      <c r="AZ276" s="112"/>
      <c r="BA276" s="112"/>
      <c r="BB276" s="112"/>
      <c r="BC276" s="112"/>
      <c r="BD276" s="112"/>
      <c r="BE276" s="112"/>
      <c r="BF276" s="112"/>
      <c r="BG276" s="112"/>
      <c r="BH276" s="112"/>
      <c r="BI276" s="112"/>
      <c r="BJ276" s="112"/>
      <c r="BK276" s="112"/>
      <c r="BL276" s="112"/>
      <c r="BM276" s="112"/>
      <c r="BN276" s="112"/>
      <c r="BO276" s="112"/>
      <c r="BP276" s="112"/>
    </row>
    <row r="277" spans="3:68" s="158" customFormat="1" ht="12.95" customHeight="1" x14ac:dyDescent="0.2">
      <c r="C277" s="157"/>
      <c r="D277" s="157"/>
      <c r="G277" s="157"/>
      <c r="S277" s="156"/>
      <c r="Z277" s="112"/>
      <c r="AA277" s="112"/>
      <c r="AB277" s="112"/>
      <c r="AC277" s="112"/>
      <c r="AD277" s="112"/>
      <c r="AE277" s="112"/>
      <c r="AF277" s="112"/>
      <c r="AG277" s="139"/>
      <c r="AH277" s="112"/>
      <c r="AI277" s="112"/>
      <c r="AJ277" s="112"/>
      <c r="AK277" s="112"/>
      <c r="AL277" s="112"/>
      <c r="AM277" s="112"/>
      <c r="AN277" s="112"/>
      <c r="AO277" s="112"/>
      <c r="AP277" s="112"/>
      <c r="AQ277" s="112"/>
      <c r="AR277" s="112"/>
      <c r="AS277" s="112"/>
      <c r="AT277" s="112"/>
      <c r="AU277" s="112"/>
      <c r="AV277" s="112"/>
      <c r="AW277" s="112"/>
      <c r="AX277" s="112"/>
      <c r="AY277" s="112"/>
      <c r="AZ277" s="112"/>
      <c r="BA277" s="112"/>
      <c r="BB277" s="112"/>
      <c r="BC277" s="112"/>
      <c r="BD277" s="112"/>
      <c r="BE277" s="112"/>
      <c r="BF277" s="112"/>
      <c r="BG277" s="112"/>
      <c r="BH277" s="112"/>
      <c r="BI277" s="112"/>
      <c r="BJ277" s="112"/>
      <c r="BK277" s="112"/>
      <c r="BL277" s="112"/>
      <c r="BM277" s="112"/>
      <c r="BN277" s="112"/>
      <c r="BO277" s="112"/>
      <c r="BP277" s="112"/>
    </row>
    <row r="278" spans="3:68" s="158" customFormat="1" ht="12.95" customHeight="1" x14ac:dyDescent="0.2">
      <c r="C278" s="157"/>
      <c r="D278" s="157"/>
      <c r="G278" s="157"/>
      <c r="S278" s="156"/>
      <c r="Z278" s="112"/>
      <c r="AA278" s="112"/>
      <c r="AB278" s="112"/>
      <c r="AC278" s="112"/>
      <c r="AD278" s="112"/>
      <c r="AE278" s="112"/>
      <c r="AF278" s="112"/>
      <c r="AG278" s="139"/>
      <c r="AH278" s="112"/>
      <c r="AI278" s="112"/>
      <c r="AJ278" s="112"/>
      <c r="AK278" s="112"/>
      <c r="AL278" s="112"/>
      <c r="AM278" s="112"/>
      <c r="AN278" s="112"/>
      <c r="AO278" s="112"/>
      <c r="AP278" s="112"/>
      <c r="AQ278" s="112"/>
      <c r="AR278" s="112"/>
      <c r="AS278" s="112"/>
      <c r="AT278" s="112"/>
      <c r="AU278" s="112"/>
      <c r="AV278" s="112"/>
      <c r="AW278" s="112"/>
      <c r="AX278" s="112"/>
      <c r="AY278" s="112"/>
      <c r="AZ278" s="112"/>
      <c r="BA278" s="112"/>
      <c r="BB278" s="112"/>
      <c r="BC278" s="112"/>
      <c r="BD278" s="112"/>
      <c r="BE278" s="112"/>
      <c r="BF278" s="112"/>
      <c r="BG278" s="112"/>
      <c r="BH278" s="112"/>
      <c r="BI278" s="112"/>
      <c r="BJ278" s="112"/>
      <c r="BK278" s="112"/>
      <c r="BL278" s="112"/>
      <c r="BM278" s="112"/>
      <c r="BN278" s="112"/>
      <c r="BO278" s="112"/>
      <c r="BP278" s="112"/>
    </row>
    <row r="279" spans="3:68" s="158" customFormat="1" ht="12.95" customHeight="1" x14ac:dyDescent="0.2">
      <c r="C279" s="157"/>
      <c r="D279" s="157"/>
      <c r="G279" s="157"/>
      <c r="S279" s="156"/>
      <c r="Z279" s="112"/>
      <c r="AA279" s="112"/>
      <c r="AB279" s="112"/>
      <c r="AC279" s="112"/>
      <c r="AD279" s="112"/>
      <c r="AE279" s="112"/>
      <c r="AF279" s="112"/>
      <c r="AG279" s="139"/>
      <c r="AH279" s="112"/>
      <c r="AI279" s="112"/>
      <c r="AJ279" s="112"/>
      <c r="AK279" s="112"/>
      <c r="AL279" s="112"/>
      <c r="AM279" s="112"/>
      <c r="AN279" s="112"/>
      <c r="AO279" s="112"/>
      <c r="AP279" s="112"/>
      <c r="AQ279" s="112"/>
      <c r="AR279" s="112"/>
      <c r="AS279" s="112"/>
      <c r="AT279" s="112"/>
      <c r="AU279" s="112"/>
      <c r="AV279" s="112"/>
      <c r="AW279" s="112"/>
      <c r="AX279" s="112"/>
      <c r="AY279" s="112"/>
      <c r="AZ279" s="112"/>
      <c r="BA279" s="112"/>
      <c r="BB279" s="112"/>
      <c r="BC279" s="112"/>
      <c r="BD279" s="112"/>
      <c r="BE279" s="112"/>
      <c r="BF279" s="112"/>
      <c r="BG279" s="112"/>
      <c r="BH279" s="112"/>
      <c r="BI279" s="112"/>
      <c r="BJ279" s="112"/>
      <c r="BK279" s="112"/>
      <c r="BL279" s="112"/>
      <c r="BM279" s="112"/>
      <c r="BN279" s="112"/>
      <c r="BO279" s="112"/>
      <c r="BP279" s="112"/>
    </row>
    <row r="280" spans="3:68" s="158" customFormat="1" ht="12.95" customHeight="1" x14ac:dyDescent="0.2">
      <c r="C280" s="157"/>
      <c r="D280" s="157"/>
      <c r="G280" s="157"/>
      <c r="S280" s="156"/>
      <c r="Z280" s="112"/>
      <c r="AA280" s="112"/>
      <c r="AB280" s="112"/>
      <c r="AC280" s="112"/>
      <c r="AD280" s="112"/>
      <c r="AE280" s="112"/>
      <c r="AF280" s="112"/>
      <c r="AG280" s="139"/>
      <c r="AH280" s="112"/>
      <c r="AI280" s="112"/>
      <c r="AJ280" s="112"/>
      <c r="AK280" s="112"/>
      <c r="AL280" s="112"/>
      <c r="AM280" s="112"/>
      <c r="AN280" s="112"/>
      <c r="AO280" s="112"/>
      <c r="AP280" s="112"/>
      <c r="AQ280" s="112"/>
      <c r="AR280" s="112"/>
      <c r="AS280" s="112"/>
      <c r="AT280" s="112"/>
      <c r="AU280" s="112"/>
      <c r="AV280" s="112"/>
      <c r="AW280" s="112"/>
      <c r="AX280" s="112"/>
      <c r="AY280" s="112"/>
      <c r="AZ280" s="112"/>
      <c r="BA280" s="112"/>
      <c r="BB280" s="112"/>
      <c r="BC280" s="112"/>
      <c r="BD280" s="112"/>
      <c r="BE280" s="112"/>
      <c r="BF280" s="112"/>
      <c r="BG280" s="112"/>
      <c r="BH280" s="112"/>
      <c r="BI280" s="112"/>
      <c r="BJ280" s="112"/>
      <c r="BK280" s="112"/>
      <c r="BL280" s="112"/>
      <c r="BM280" s="112"/>
      <c r="BN280" s="112"/>
      <c r="BO280" s="112"/>
      <c r="BP280" s="112"/>
    </row>
    <row r="281" spans="3:68" s="158" customFormat="1" ht="12.95" customHeight="1" x14ac:dyDescent="0.2">
      <c r="C281" s="157"/>
      <c r="D281" s="157"/>
      <c r="G281" s="157"/>
      <c r="S281" s="156"/>
      <c r="Z281" s="112"/>
      <c r="AA281" s="112"/>
      <c r="AB281" s="112"/>
      <c r="AC281" s="112"/>
      <c r="AD281" s="112"/>
      <c r="AE281" s="112"/>
      <c r="AF281" s="112"/>
      <c r="AG281" s="139"/>
      <c r="AH281" s="112"/>
      <c r="AI281" s="112"/>
      <c r="AJ281" s="112"/>
      <c r="AK281" s="112"/>
      <c r="AL281" s="112"/>
      <c r="AM281" s="112"/>
      <c r="AN281" s="112"/>
      <c r="AO281" s="112"/>
      <c r="AP281" s="112"/>
      <c r="AQ281" s="112"/>
      <c r="AR281" s="112"/>
      <c r="AS281" s="112"/>
      <c r="AT281" s="112"/>
      <c r="AU281" s="112"/>
      <c r="AV281" s="112"/>
      <c r="AW281" s="112"/>
      <c r="AX281" s="112"/>
      <c r="AY281" s="112"/>
      <c r="AZ281" s="112"/>
      <c r="BA281" s="112"/>
      <c r="BB281" s="112"/>
      <c r="BC281" s="112"/>
      <c r="BD281" s="112"/>
      <c r="BE281" s="112"/>
      <c r="BF281" s="112"/>
      <c r="BG281" s="112"/>
      <c r="BH281" s="112"/>
      <c r="BI281" s="112"/>
      <c r="BJ281" s="112"/>
      <c r="BK281" s="112"/>
      <c r="BL281" s="112"/>
      <c r="BM281" s="112"/>
      <c r="BN281" s="112"/>
      <c r="BO281" s="112"/>
      <c r="BP281" s="112"/>
    </row>
    <row r="282" spans="3:68" s="158" customFormat="1" ht="12.95" customHeight="1" x14ac:dyDescent="0.2">
      <c r="C282" s="157"/>
      <c r="D282" s="157"/>
      <c r="G282" s="157"/>
      <c r="S282" s="156"/>
      <c r="Z282" s="112"/>
      <c r="AA282" s="112"/>
      <c r="AB282" s="112"/>
      <c r="AC282" s="112"/>
      <c r="AD282" s="112"/>
      <c r="AE282" s="112"/>
      <c r="AF282" s="112"/>
      <c r="AG282" s="139"/>
      <c r="AH282" s="112"/>
      <c r="AI282" s="112"/>
      <c r="AJ282" s="112"/>
      <c r="AK282" s="112"/>
      <c r="AL282" s="112"/>
      <c r="AM282" s="112"/>
      <c r="AN282" s="112"/>
      <c r="AO282" s="112"/>
      <c r="AP282" s="112"/>
      <c r="AQ282" s="112"/>
      <c r="AR282" s="112"/>
      <c r="AS282" s="112"/>
      <c r="AT282" s="112"/>
      <c r="AU282" s="112"/>
      <c r="AV282" s="112"/>
      <c r="AW282" s="112"/>
      <c r="AX282" s="112"/>
      <c r="AY282" s="112"/>
      <c r="AZ282" s="112"/>
      <c r="BA282" s="112"/>
      <c r="BB282" s="112"/>
      <c r="BC282" s="112"/>
      <c r="BD282" s="112"/>
      <c r="BE282" s="112"/>
      <c r="BF282" s="112"/>
      <c r="BG282" s="112"/>
      <c r="BH282" s="112"/>
      <c r="BI282" s="112"/>
      <c r="BJ282" s="112"/>
      <c r="BK282" s="112"/>
      <c r="BL282" s="112"/>
      <c r="BM282" s="112"/>
      <c r="BN282" s="112"/>
      <c r="BO282" s="112"/>
      <c r="BP282" s="112"/>
    </row>
    <row r="283" spans="3:68" s="158" customFormat="1" ht="12.95" customHeight="1" x14ac:dyDescent="0.2">
      <c r="C283" s="157"/>
      <c r="D283" s="157"/>
      <c r="G283" s="157"/>
      <c r="S283" s="156"/>
      <c r="Z283" s="112"/>
      <c r="AA283" s="112"/>
      <c r="AB283" s="112"/>
      <c r="AC283" s="112"/>
      <c r="AD283" s="112"/>
      <c r="AE283" s="112"/>
      <c r="AF283" s="112"/>
      <c r="AG283" s="139"/>
      <c r="AH283" s="112"/>
      <c r="AI283" s="112"/>
      <c r="AJ283" s="112"/>
      <c r="AK283" s="112"/>
      <c r="AL283" s="112"/>
      <c r="AM283" s="112"/>
      <c r="AN283" s="112"/>
      <c r="AO283" s="112"/>
      <c r="AP283" s="112"/>
      <c r="AQ283" s="112"/>
      <c r="AR283" s="112"/>
      <c r="AS283" s="112"/>
      <c r="AT283" s="112"/>
      <c r="AU283" s="112"/>
      <c r="AV283" s="112"/>
      <c r="AW283" s="112"/>
      <c r="AX283" s="112"/>
      <c r="AY283" s="112"/>
      <c r="AZ283" s="112"/>
      <c r="BA283" s="112"/>
      <c r="BB283" s="112"/>
      <c r="BC283" s="112"/>
      <c r="BD283" s="112"/>
      <c r="BE283" s="112"/>
      <c r="BF283" s="112"/>
      <c r="BG283" s="112"/>
      <c r="BH283" s="112"/>
      <c r="BI283" s="112"/>
      <c r="BJ283" s="112"/>
      <c r="BK283" s="112"/>
      <c r="BL283" s="112"/>
      <c r="BM283" s="112"/>
      <c r="BN283" s="112"/>
      <c r="BO283" s="112"/>
      <c r="BP283" s="112"/>
    </row>
    <row r="284" spans="3:68" s="158" customFormat="1" ht="12.95" customHeight="1" x14ac:dyDescent="0.2">
      <c r="C284" s="157"/>
      <c r="D284" s="157"/>
      <c r="G284" s="157"/>
      <c r="S284" s="156"/>
      <c r="Z284" s="112"/>
      <c r="AA284" s="112"/>
      <c r="AB284" s="112"/>
      <c r="AC284" s="112"/>
      <c r="AD284" s="112"/>
      <c r="AE284" s="112"/>
      <c r="AF284" s="112"/>
      <c r="AG284" s="139"/>
      <c r="AH284" s="112"/>
      <c r="AI284" s="112"/>
      <c r="AJ284" s="112"/>
      <c r="AK284" s="112"/>
      <c r="AL284" s="112"/>
      <c r="AM284" s="112"/>
      <c r="AN284" s="112"/>
      <c r="AO284" s="112"/>
      <c r="AP284" s="112"/>
      <c r="AQ284" s="112"/>
      <c r="AR284" s="112"/>
      <c r="AS284" s="112"/>
      <c r="AT284" s="112"/>
      <c r="AU284" s="112"/>
      <c r="AV284" s="112"/>
      <c r="AW284" s="112"/>
      <c r="AX284" s="112"/>
      <c r="AY284" s="112"/>
      <c r="AZ284" s="112"/>
      <c r="BA284" s="112"/>
      <c r="BB284" s="112"/>
      <c r="BC284" s="112"/>
      <c r="BD284" s="112"/>
      <c r="BE284" s="112"/>
      <c r="BF284" s="112"/>
      <c r="BG284" s="112"/>
      <c r="BH284" s="112"/>
      <c r="BI284" s="112"/>
      <c r="BJ284" s="112"/>
      <c r="BK284" s="112"/>
      <c r="BL284" s="112"/>
      <c r="BM284" s="112"/>
      <c r="BN284" s="112"/>
      <c r="BO284" s="112"/>
      <c r="BP284" s="112"/>
    </row>
    <row r="285" spans="3:68" s="158" customFormat="1" ht="12.95" customHeight="1" x14ac:dyDescent="0.2">
      <c r="C285" s="157"/>
      <c r="D285" s="157"/>
      <c r="G285" s="157"/>
      <c r="S285" s="156"/>
      <c r="Z285" s="112"/>
      <c r="AA285" s="112"/>
      <c r="AB285" s="112"/>
      <c r="AC285" s="112"/>
      <c r="AD285" s="112"/>
      <c r="AE285" s="112"/>
      <c r="AF285" s="112"/>
      <c r="AG285" s="139"/>
      <c r="AH285" s="112"/>
      <c r="AI285" s="112"/>
      <c r="AJ285" s="112"/>
      <c r="AK285" s="112"/>
      <c r="AL285" s="112"/>
      <c r="AM285" s="112"/>
      <c r="AN285" s="112"/>
      <c r="AO285" s="112"/>
      <c r="AP285" s="112"/>
      <c r="AQ285" s="112"/>
      <c r="AR285" s="112"/>
      <c r="AS285" s="112"/>
      <c r="AT285" s="112"/>
      <c r="AU285" s="112"/>
      <c r="AV285" s="112"/>
      <c r="AW285" s="112"/>
      <c r="AX285" s="112"/>
      <c r="AY285" s="112"/>
      <c r="AZ285" s="112"/>
      <c r="BA285" s="112"/>
      <c r="BB285" s="112"/>
      <c r="BC285" s="112"/>
      <c r="BD285" s="112"/>
      <c r="BE285" s="112"/>
      <c r="BF285" s="112"/>
      <c r="BG285" s="112"/>
      <c r="BH285" s="112"/>
      <c r="BI285" s="112"/>
      <c r="BJ285" s="112"/>
      <c r="BK285" s="112"/>
      <c r="BL285" s="112"/>
      <c r="BM285" s="112"/>
      <c r="BN285" s="112"/>
      <c r="BO285" s="112"/>
      <c r="BP285" s="112"/>
    </row>
    <row r="286" spans="3:68" s="158" customFormat="1" ht="12.95" customHeight="1" x14ac:dyDescent="0.2">
      <c r="C286" s="157"/>
      <c r="D286" s="157"/>
      <c r="G286" s="157"/>
      <c r="S286" s="156"/>
      <c r="Z286" s="112"/>
      <c r="AA286" s="112"/>
      <c r="AB286" s="112"/>
      <c r="AC286" s="112"/>
      <c r="AD286" s="112"/>
      <c r="AE286" s="112"/>
      <c r="AF286" s="112"/>
      <c r="AG286" s="139"/>
      <c r="AH286" s="112"/>
      <c r="AI286" s="112"/>
      <c r="AJ286" s="112"/>
      <c r="AK286" s="112"/>
      <c r="AL286" s="112"/>
      <c r="AM286" s="112"/>
      <c r="AN286" s="112"/>
      <c r="AO286" s="112"/>
      <c r="AP286" s="112"/>
      <c r="AQ286" s="112"/>
      <c r="AR286" s="112"/>
      <c r="AS286" s="112"/>
      <c r="AT286" s="112"/>
      <c r="AU286" s="112"/>
      <c r="AV286" s="112"/>
      <c r="AW286" s="112"/>
      <c r="AX286" s="112"/>
      <c r="AY286" s="112"/>
      <c r="AZ286" s="112"/>
      <c r="BA286" s="112"/>
      <c r="BB286" s="112"/>
      <c r="BC286" s="112"/>
      <c r="BD286" s="112"/>
      <c r="BE286" s="112"/>
      <c r="BF286" s="112"/>
      <c r="BG286" s="112"/>
      <c r="BH286" s="112"/>
      <c r="BI286" s="112"/>
      <c r="BJ286" s="112"/>
      <c r="BK286" s="112"/>
      <c r="BL286" s="112"/>
      <c r="BM286" s="112"/>
      <c r="BN286" s="112"/>
      <c r="BO286" s="112"/>
      <c r="BP286" s="112"/>
    </row>
    <row r="287" spans="3:68" s="158" customFormat="1" ht="12.95" customHeight="1" x14ac:dyDescent="0.2">
      <c r="C287" s="157"/>
      <c r="D287" s="157"/>
      <c r="G287" s="157"/>
      <c r="S287" s="156"/>
      <c r="Z287" s="112"/>
      <c r="AA287" s="112"/>
      <c r="AB287" s="112"/>
      <c r="AC287" s="112"/>
      <c r="AD287" s="112"/>
      <c r="AE287" s="112"/>
      <c r="AF287" s="112"/>
      <c r="AG287" s="139"/>
      <c r="AH287" s="112"/>
      <c r="AI287" s="112"/>
      <c r="AJ287" s="112"/>
      <c r="AK287" s="112"/>
      <c r="AL287" s="112"/>
      <c r="AM287" s="112"/>
      <c r="AN287" s="112"/>
      <c r="AO287" s="112"/>
      <c r="AP287" s="112"/>
      <c r="AQ287" s="112"/>
      <c r="AR287" s="112"/>
      <c r="AS287" s="112"/>
      <c r="AT287" s="112"/>
      <c r="AU287" s="112"/>
      <c r="AV287" s="112"/>
      <c r="AW287" s="112"/>
      <c r="AX287" s="112"/>
      <c r="AY287" s="112"/>
      <c r="AZ287" s="112"/>
      <c r="BA287" s="112"/>
      <c r="BB287" s="112"/>
      <c r="BC287" s="112"/>
      <c r="BD287" s="112"/>
      <c r="BE287" s="112"/>
      <c r="BF287" s="112"/>
      <c r="BG287" s="112"/>
      <c r="BH287" s="112"/>
      <c r="BI287" s="112"/>
      <c r="BJ287" s="112"/>
      <c r="BK287" s="112"/>
      <c r="BL287" s="112"/>
      <c r="BM287" s="112"/>
      <c r="BN287" s="112"/>
      <c r="BO287" s="112"/>
      <c r="BP287" s="112"/>
    </row>
    <row r="288" spans="3:68" s="158" customFormat="1" ht="12.95" customHeight="1" x14ac:dyDescent="0.2">
      <c r="C288" s="157"/>
      <c r="D288" s="157"/>
      <c r="G288" s="157"/>
      <c r="S288" s="156"/>
      <c r="Z288" s="112"/>
      <c r="AA288" s="112"/>
      <c r="AB288" s="112"/>
      <c r="AC288" s="112"/>
      <c r="AD288" s="112"/>
      <c r="AE288" s="112"/>
      <c r="AF288" s="112"/>
      <c r="AG288" s="139"/>
      <c r="AH288" s="112"/>
      <c r="AI288" s="112"/>
      <c r="AJ288" s="112"/>
      <c r="AK288" s="112"/>
      <c r="AL288" s="112"/>
      <c r="AM288" s="112"/>
      <c r="AN288" s="112"/>
      <c r="AO288" s="112"/>
      <c r="AP288" s="112"/>
      <c r="AQ288" s="112"/>
      <c r="AR288" s="112"/>
      <c r="AS288" s="112"/>
      <c r="AT288" s="112"/>
      <c r="AU288" s="112"/>
      <c r="AV288" s="112"/>
      <c r="AW288" s="112"/>
      <c r="AX288" s="112"/>
      <c r="AY288" s="112"/>
      <c r="AZ288" s="112"/>
      <c r="BA288" s="112"/>
      <c r="BB288" s="112"/>
      <c r="BC288" s="112"/>
      <c r="BD288" s="112"/>
      <c r="BE288" s="112"/>
      <c r="BF288" s="112"/>
      <c r="BG288" s="112"/>
      <c r="BH288" s="112"/>
      <c r="BI288" s="112"/>
      <c r="BJ288" s="112"/>
      <c r="BK288" s="112"/>
      <c r="BL288" s="112"/>
      <c r="BM288" s="112"/>
      <c r="BN288" s="112"/>
      <c r="BO288" s="112"/>
      <c r="BP288" s="112"/>
    </row>
    <row r="289" spans="3:68" s="158" customFormat="1" ht="12.95" customHeight="1" x14ac:dyDescent="0.2">
      <c r="C289" s="157"/>
      <c r="D289" s="157"/>
      <c r="G289" s="157"/>
      <c r="S289" s="156"/>
      <c r="Z289" s="112"/>
      <c r="AA289" s="112"/>
      <c r="AB289" s="112"/>
      <c r="AC289" s="112"/>
      <c r="AD289" s="112"/>
      <c r="AE289" s="112"/>
      <c r="AF289" s="112"/>
      <c r="AG289" s="139"/>
      <c r="AH289" s="112"/>
      <c r="AI289" s="112"/>
      <c r="AJ289" s="112"/>
      <c r="AK289" s="112"/>
      <c r="AL289" s="112"/>
      <c r="AM289" s="112"/>
      <c r="AN289" s="112"/>
      <c r="AO289" s="112"/>
      <c r="AP289" s="112"/>
      <c r="AQ289" s="112"/>
      <c r="AR289" s="112"/>
      <c r="AS289" s="112"/>
      <c r="AT289" s="112"/>
      <c r="AU289" s="112"/>
      <c r="AV289" s="112"/>
      <c r="AW289" s="112"/>
      <c r="AX289" s="112"/>
      <c r="AY289" s="112"/>
      <c r="AZ289" s="112"/>
      <c r="BA289" s="112"/>
      <c r="BB289" s="112"/>
      <c r="BC289" s="112"/>
      <c r="BD289" s="112"/>
      <c r="BE289" s="112"/>
      <c r="BF289" s="112"/>
      <c r="BG289" s="112"/>
      <c r="BH289" s="112"/>
      <c r="BI289" s="112"/>
      <c r="BJ289" s="112"/>
      <c r="BK289" s="112"/>
      <c r="BL289" s="112"/>
      <c r="BM289" s="112"/>
      <c r="BN289" s="112"/>
      <c r="BO289" s="112"/>
      <c r="BP289" s="112"/>
    </row>
    <row r="290" spans="3:68" s="158" customFormat="1" ht="12.95" customHeight="1" x14ac:dyDescent="0.2">
      <c r="C290" s="157"/>
      <c r="D290" s="157"/>
      <c r="G290" s="157"/>
      <c r="S290" s="156"/>
      <c r="Z290" s="112"/>
      <c r="AA290" s="112"/>
      <c r="AB290" s="112"/>
      <c r="AC290" s="112"/>
      <c r="AD290" s="112"/>
      <c r="AE290" s="112"/>
      <c r="AF290" s="112"/>
      <c r="AG290" s="139"/>
      <c r="AH290" s="112"/>
      <c r="AI290" s="112"/>
      <c r="AJ290" s="112"/>
      <c r="AK290" s="112"/>
      <c r="AL290" s="112"/>
      <c r="AM290" s="112"/>
      <c r="AN290" s="112"/>
      <c r="AO290" s="112"/>
      <c r="AP290" s="112"/>
      <c r="AQ290" s="112"/>
      <c r="AR290" s="112"/>
      <c r="AS290" s="112"/>
      <c r="AT290" s="112"/>
      <c r="AU290" s="112"/>
      <c r="AV290" s="112"/>
      <c r="AW290" s="112"/>
      <c r="AX290" s="112"/>
      <c r="AY290" s="112"/>
      <c r="AZ290" s="112"/>
      <c r="BA290" s="112"/>
      <c r="BB290" s="112"/>
      <c r="BC290" s="112"/>
      <c r="BD290" s="112"/>
      <c r="BE290" s="112"/>
      <c r="BF290" s="112"/>
      <c r="BG290" s="112"/>
      <c r="BH290" s="112"/>
      <c r="BI290" s="112"/>
      <c r="BJ290" s="112"/>
      <c r="BK290" s="112"/>
      <c r="BL290" s="112"/>
      <c r="BM290" s="112"/>
      <c r="BN290" s="112"/>
      <c r="BO290" s="112"/>
      <c r="BP290" s="112"/>
    </row>
    <row r="291" spans="3:68" s="158" customFormat="1" ht="12.95" customHeight="1" x14ac:dyDescent="0.2">
      <c r="C291" s="157"/>
      <c r="D291" s="157"/>
      <c r="G291" s="157"/>
      <c r="S291" s="156"/>
      <c r="Z291" s="112"/>
      <c r="AA291" s="112"/>
      <c r="AB291" s="112"/>
      <c r="AC291" s="112"/>
      <c r="AD291" s="112"/>
      <c r="AE291" s="112"/>
      <c r="AF291" s="112"/>
      <c r="AG291" s="139"/>
      <c r="AH291" s="112"/>
      <c r="AI291" s="112"/>
      <c r="AJ291" s="112"/>
      <c r="AK291" s="112"/>
      <c r="AL291" s="112"/>
      <c r="AM291" s="112"/>
      <c r="AN291" s="112"/>
      <c r="AO291" s="112"/>
      <c r="AP291" s="112"/>
      <c r="AQ291" s="112"/>
      <c r="AR291" s="112"/>
      <c r="AS291" s="112"/>
      <c r="AT291" s="112"/>
      <c r="AU291" s="112"/>
      <c r="AV291" s="112"/>
      <c r="AW291" s="112"/>
      <c r="AX291" s="112"/>
      <c r="AY291" s="112"/>
      <c r="AZ291" s="112"/>
      <c r="BA291" s="112"/>
      <c r="BB291" s="112"/>
      <c r="BC291" s="112"/>
      <c r="BD291" s="112"/>
      <c r="BE291" s="112"/>
      <c r="BF291" s="112"/>
      <c r="BG291" s="112"/>
      <c r="BH291" s="112"/>
      <c r="BI291" s="112"/>
      <c r="BJ291" s="112"/>
      <c r="BK291" s="112"/>
      <c r="BL291" s="112"/>
      <c r="BM291" s="112"/>
      <c r="BN291" s="112"/>
      <c r="BO291" s="112"/>
      <c r="BP291" s="112"/>
    </row>
    <row r="292" spans="3:68" s="158" customFormat="1" ht="12.95" customHeight="1" x14ac:dyDescent="0.2">
      <c r="C292" s="157"/>
      <c r="D292" s="157"/>
      <c r="G292" s="157"/>
      <c r="S292" s="156"/>
      <c r="Z292" s="112"/>
      <c r="AA292" s="112"/>
      <c r="AB292" s="112"/>
      <c r="AC292" s="112"/>
      <c r="AD292" s="112"/>
      <c r="AE292" s="112"/>
      <c r="AF292" s="112"/>
      <c r="AG292" s="139"/>
      <c r="AH292" s="112"/>
      <c r="AI292" s="112"/>
      <c r="AJ292" s="112"/>
      <c r="AK292" s="112"/>
      <c r="AL292" s="112"/>
      <c r="AM292" s="112"/>
      <c r="AN292" s="112"/>
      <c r="AO292" s="112"/>
      <c r="AP292" s="112"/>
      <c r="AQ292" s="112"/>
      <c r="AR292" s="112"/>
      <c r="AS292" s="112"/>
      <c r="AT292" s="112"/>
      <c r="AU292" s="112"/>
      <c r="AV292" s="112"/>
      <c r="AW292" s="112"/>
      <c r="AX292" s="112"/>
      <c r="AY292" s="112"/>
      <c r="AZ292" s="112"/>
      <c r="BA292" s="112"/>
      <c r="BB292" s="112"/>
      <c r="BC292" s="112"/>
      <c r="BD292" s="112"/>
      <c r="BE292" s="112"/>
      <c r="BF292" s="112"/>
      <c r="BG292" s="112"/>
      <c r="BH292" s="112"/>
      <c r="BI292" s="112"/>
      <c r="BJ292" s="112"/>
      <c r="BK292" s="112"/>
      <c r="BL292" s="112"/>
      <c r="BM292" s="112"/>
      <c r="BN292" s="112"/>
      <c r="BO292" s="112"/>
      <c r="BP292" s="112"/>
    </row>
    <row r="293" spans="3:68" s="158" customFormat="1" ht="12.95" customHeight="1" x14ac:dyDescent="0.2">
      <c r="C293" s="157"/>
      <c r="D293" s="157"/>
      <c r="G293" s="157"/>
      <c r="S293" s="156"/>
      <c r="Z293" s="112"/>
      <c r="AA293" s="112"/>
      <c r="AB293" s="112"/>
      <c r="AC293" s="112"/>
      <c r="AD293" s="112"/>
      <c r="AE293" s="112"/>
      <c r="AF293" s="112"/>
      <c r="AG293" s="139"/>
      <c r="AH293" s="112"/>
      <c r="AI293" s="112"/>
      <c r="AJ293" s="112"/>
      <c r="AK293" s="112"/>
      <c r="AL293" s="112"/>
      <c r="AM293" s="112"/>
      <c r="AN293" s="112"/>
      <c r="AO293" s="112"/>
      <c r="AP293" s="112"/>
      <c r="AQ293" s="112"/>
      <c r="AR293" s="112"/>
      <c r="AS293" s="112"/>
      <c r="AT293" s="112"/>
      <c r="AU293" s="112"/>
      <c r="AV293" s="112"/>
      <c r="AW293" s="112"/>
      <c r="AX293" s="112"/>
      <c r="AY293" s="112"/>
      <c r="AZ293" s="112"/>
      <c r="BA293" s="112"/>
      <c r="BB293" s="112"/>
      <c r="BC293" s="112"/>
      <c r="BD293" s="112"/>
      <c r="BE293" s="112"/>
      <c r="BF293" s="112"/>
      <c r="BG293" s="112"/>
      <c r="BH293" s="112"/>
      <c r="BI293" s="112"/>
      <c r="BJ293" s="112"/>
      <c r="BK293" s="112"/>
      <c r="BL293" s="112"/>
      <c r="BM293" s="112"/>
      <c r="BN293" s="112"/>
      <c r="BO293" s="112"/>
      <c r="BP293" s="112"/>
    </row>
    <row r="294" spans="3:68" s="158" customFormat="1" ht="12.95" customHeight="1" x14ac:dyDescent="0.2">
      <c r="C294" s="157"/>
      <c r="D294" s="157"/>
      <c r="G294" s="157"/>
      <c r="S294" s="156"/>
      <c r="Z294" s="112"/>
      <c r="AA294" s="112"/>
      <c r="AB294" s="112"/>
      <c r="AC294" s="112"/>
      <c r="AD294" s="112"/>
      <c r="AE294" s="112"/>
      <c r="AF294" s="112"/>
      <c r="AG294" s="139"/>
      <c r="AH294" s="112"/>
      <c r="AI294" s="112"/>
      <c r="AJ294" s="112"/>
      <c r="AK294" s="112"/>
      <c r="AL294" s="112"/>
      <c r="AM294" s="112"/>
      <c r="AN294" s="112"/>
      <c r="AO294" s="112"/>
      <c r="AP294" s="112"/>
      <c r="AQ294" s="112"/>
      <c r="AR294" s="112"/>
      <c r="AS294" s="112"/>
      <c r="AT294" s="112"/>
      <c r="AU294" s="112"/>
      <c r="AV294" s="112"/>
      <c r="AW294" s="112"/>
      <c r="AX294" s="112"/>
      <c r="AY294" s="112"/>
      <c r="AZ294" s="112"/>
      <c r="BA294" s="112"/>
      <c r="BB294" s="112"/>
      <c r="BC294" s="112"/>
      <c r="BD294" s="112"/>
      <c r="BE294" s="112"/>
      <c r="BF294" s="112"/>
      <c r="BG294" s="112"/>
      <c r="BH294" s="112"/>
      <c r="BI294" s="112"/>
      <c r="BJ294" s="112"/>
      <c r="BK294" s="112"/>
      <c r="BL294" s="112"/>
      <c r="BM294" s="112"/>
      <c r="BN294" s="112"/>
      <c r="BO294" s="112"/>
      <c r="BP294" s="112"/>
    </row>
    <row r="295" spans="3:68" s="158" customFormat="1" ht="12.95" customHeight="1" x14ac:dyDescent="0.2">
      <c r="C295" s="157"/>
      <c r="D295" s="157"/>
      <c r="G295" s="157"/>
      <c r="S295" s="156"/>
      <c r="Z295" s="112"/>
      <c r="AA295" s="112"/>
      <c r="AB295" s="112"/>
      <c r="AC295" s="112"/>
      <c r="AD295" s="112"/>
      <c r="AE295" s="112"/>
      <c r="AF295" s="112"/>
      <c r="AG295" s="139"/>
      <c r="AH295" s="112"/>
      <c r="AI295" s="112"/>
      <c r="AJ295" s="112"/>
      <c r="AK295" s="112"/>
      <c r="AL295" s="112"/>
      <c r="AM295" s="112"/>
      <c r="AN295" s="112"/>
      <c r="AO295" s="112"/>
      <c r="AP295" s="112"/>
      <c r="AQ295" s="112"/>
      <c r="AR295" s="112"/>
      <c r="AS295" s="112"/>
      <c r="AT295" s="112"/>
      <c r="AU295" s="112"/>
      <c r="AV295" s="112"/>
      <c r="AW295" s="112"/>
      <c r="AX295" s="112"/>
      <c r="AY295" s="112"/>
      <c r="AZ295" s="112"/>
      <c r="BA295" s="112"/>
      <c r="BB295" s="112"/>
      <c r="BC295" s="112"/>
      <c r="BD295" s="112"/>
      <c r="BE295" s="112"/>
      <c r="BF295" s="112"/>
      <c r="BG295" s="112"/>
      <c r="BH295" s="112"/>
      <c r="BI295" s="112"/>
      <c r="BJ295" s="112"/>
      <c r="BK295" s="112"/>
      <c r="BL295" s="112"/>
      <c r="BM295" s="112"/>
      <c r="BN295" s="112"/>
      <c r="BO295" s="112"/>
      <c r="BP295" s="112"/>
    </row>
    <row r="296" spans="3:68" s="158" customFormat="1" ht="12.95" customHeight="1" x14ac:dyDescent="0.2">
      <c r="C296" s="157"/>
      <c r="D296" s="157"/>
      <c r="G296" s="157"/>
      <c r="S296" s="156"/>
      <c r="Z296" s="112"/>
      <c r="AA296" s="112"/>
      <c r="AB296" s="112"/>
      <c r="AC296" s="112"/>
      <c r="AD296" s="112"/>
      <c r="AE296" s="112"/>
      <c r="AF296" s="112"/>
      <c r="AG296" s="139"/>
      <c r="AH296" s="112"/>
      <c r="AI296" s="112"/>
      <c r="AJ296" s="112"/>
      <c r="AK296" s="112"/>
      <c r="AL296" s="112"/>
      <c r="AM296" s="112"/>
      <c r="AN296" s="112"/>
      <c r="AO296" s="112"/>
      <c r="AP296" s="112"/>
      <c r="AQ296" s="112"/>
      <c r="AR296" s="112"/>
      <c r="AS296" s="112"/>
      <c r="AT296" s="112"/>
      <c r="AU296" s="112"/>
      <c r="AV296" s="112"/>
      <c r="AW296" s="112"/>
      <c r="AX296" s="112"/>
      <c r="AY296" s="112"/>
      <c r="AZ296" s="112"/>
      <c r="BA296" s="112"/>
      <c r="BB296" s="112"/>
      <c r="BC296" s="112"/>
      <c r="BD296" s="112"/>
      <c r="BE296" s="112"/>
      <c r="BF296" s="112"/>
      <c r="BG296" s="112"/>
      <c r="BH296" s="112"/>
      <c r="BI296" s="112"/>
      <c r="BJ296" s="112"/>
      <c r="BK296" s="112"/>
      <c r="BL296" s="112"/>
      <c r="BM296" s="112"/>
      <c r="BN296" s="112"/>
      <c r="BO296" s="112"/>
      <c r="BP296" s="112"/>
    </row>
    <row r="297" spans="3:68" s="158" customFormat="1" ht="12.95" customHeight="1" x14ac:dyDescent="0.2">
      <c r="C297" s="157"/>
      <c r="D297" s="157"/>
      <c r="G297" s="157"/>
      <c r="S297" s="156"/>
      <c r="Z297" s="112"/>
      <c r="AA297" s="112"/>
      <c r="AB297" s="112"/>
      <c r="AC297" s="112"/>
      <c r="AD297" s="112"/>
      <c r="AE297" s="112"/>
      <c r="AF297" s="112"/>
      <c r="AG297" s="139"/>
      <c r="AH297" s="112"/>
      <c r="AI297" s="112"/>
      <c r="AJ297" s="112"/>
      <c r="AK297" s="112"/>
      <c r="AL297" s="112"/>
      <c r="AM297" s="112"/>
      <c r="AN297" s="112"/>
      <c r="AO297" s="112"/>
      <c r="AP297" s="112"/>
      <c r="AQ297" s="112"/>
      <c r="AR297" s="112"/>
      <c r="AS297" s="112"/>
      <c r="AT297" s="112"/>
      <c r="AU297" s="112"/>
      <c r="AV297" s="112"/>
      <c r="AW297" s="112"/>
      <c r="AX297" s="112"/>
      <c r="AY297" s="112"/>
      <c r="AZ297" s="112"/>
      <c r="BA297" s="112"/>
      <c r="BB297" s="112"/>
      <c r="BC297" s="112"/>
      <c r="BD297" s="112"/>
      <c r="BE297" s="112"/>
      <c r="BF297" s="112"/>
      <c r="BG297" s="112"/>
      <c r="BH297" s="112"/>
      <c r="BI297" s="112"/>
      <c r="BJ297" s="112"/>
      <c r="BK297" s="112"/>
      <c r="BL297" s="112"/>
      <c r="BM297" s="112"/>
      <c r="BN297" s="112"/>
      <c r="BO297" s="112"/>
      <c r="BP297" s="112"/>
    </row>
    <row r="298" spans="3:68" s="158" customFormat="1" ht="12.95" customHeight="1" x14ac:dyDescent="0.2">
      <c r="C298" s="157"/>
      <c r="D298" s="157"/>
      <c r="G298" s="157"/>
      <c r="S298" s="156"/>
      <c r="Z298" s="112"/>
      <c r="AA298" s="112"/>
      <c r="AB298" s="112"/>
      <c r="AC298" s="112"/>
      <c r="AD298" s="112"/>
      <c r="AE298" s="112"/>
      <c r="AF298" s="112"/>
      <c r="AG298" s="139"/>
      <c r="AH298" s="112"/>
      <c r="AI298" s="112"/>
      <c r="AJ298" s="112"/>
      <c r="AK298" s="112"/>
      <c r="AL298" s="112"/>
      <c r="AM298" s="112"/>
      <c r="AN298" s="112"/>
      <c r="AO298" s="112"/>
      <c r="AP298" s="112"/>
      <c r="AQ298" s="112"/>
      <c r="AR298" s="112"/>
      <c r="AS298" s="112"/>
      <c r="AT298" s="112"/>
      <c r="AU298" s="112"/>
      <c r="AV298" s="112"/>
      <c r="AW298" s="112"/>
      <c r="AX298" s="112"/>
      <c r="AY298" s="112"/>
      <c r="AZ298" s="112"/>
      <c r="BA298" s="112"/>
      <c r="BB298" s="112"/>
      <c r="BC298" s="112"/>
      <c r="BD298" s="112"/>
      <c r="BE298" s="112"/>
      <c r="BF298" s="112"/>
      <c r="BG298" s="112"/>
      <c r="BH298" s="112"/>
      <c r="BI298" s="112"/>
      <c r="BJ298" s="112"/>
      <c r="BK298" s="112"/>
      <c r="BL298" s="112"/>
      <c r="BM298" s="112"/>
      <c r="BN298" s="112"/>
      <c r="BO298" s="112"/>
      <c r="BP298" s="112"/>
    </row>
    <row r="299" spans="3:68" s="158" customFormat="1" ht="12.95" customHeight="1" x14ac:dyDescent="0.2">
      <c r="C299" s="157"/>
      <c r="D299" s="157"/>
      <c r="G299" s="157"/>
      <c r="S299" s="156"/>
      <c r="Z299" s="112"/>
      <c r="AA299" s="112"/>
      <c r="AB299" s="112"/>
      <c r="AC299" s="112"/>
      <c r="AD299" s="112"/>
      <c r="AE299" s="112"/>
      <c r="AF299" s="112"/>
      <c r="AG299" s="139"/>
      <c r="AH299" s="112"/>
      <c r="AI299" s="112"/>
      <c r="AJ299" s="112"/>
      <c r="AK299" s="112"/>
      <c r="AL299" s="112"/>
      <c r="AM299" s="112"/>
      <c r="AN299" s="112"/>
      <c r="AO299" s="112"/>
      <c r="AP299" s="112"/>
      <c r="AQ299" s="112"/>
      <c r="AR299" s="112"/>
      <c r="AS299" s="112"/>
      <c r="AT299" s="112"/>
      <c r="AU299" s="112"/>
      <c r="AV299" s="112"/>
      <c r="AW299" s="112"/>
      <c r="AX299" s="112"/>
      <c r="AY299" s="112"/>
      <c r="AZ299" s="112"/>
      <c r="BA299" s="112"/>
      <c r="BB299" s="112"/>
      <c r="BC299" s="112"/>
      <c r="BD299" s="112"/>
      <c r="BE299" s="112"/>
      <c r="BF299" s="112"/>
      <c r="BG299" s="112"/>
      <c r="BH299" s="112"/>
      <c r="BI299" s="112"/>
      <c r="BJ299" s="112"/>
      <c r="BK299" s="112"/>
      <c r="BL299" s="112"/>
      <c r="BM299" s="112"/>
      <c r="BN299" s="112"/>
      <c r="BO299" s="112"/>
      <c r="BP299" s="112"/>
    </row>
    <row r="300" spans="3:68" s="158" customFormat="1" ht="12.95" customHeight="1" x14ac:dyDescent="0.2">
      <c r="C300" s="157"/>
      <c r="D300" s="157"/>
      <c r="G300" s="157"/>
      <c r="S300" s="156"/>
      <c r="Z300" s="112"/>
      <c r="AA300" s="112"/>
      <c r="AB300" s="112"/>
      <c r="AC300" s="112"/>
      <c r="AD300" s="112"/>
      <c r="AE300" s="112"/>
      <c r="AF300" s="112"/>
      <c r="AG300" s="139"/>
      <c r="AH300" s="112"/>
      <c r="AI300" s="112"/>
      <c r="AJ300" s="112"/>
      <c r="AK300" s="112"/>
      <c r="AL300" s="112"/>
      <c r="AM300" s="112"/>
      <c r="AN300" s="112"/>
      <c r="AO300" s="112"/>
      <c r="AP300" s="112"/>
      <c r="AQ300" s="112"/>
      <c r="AR300" s="112"/>
      <c r="AS300" s="112"/>
      <c r="AT300" s="112"/>
      <c r="AU300" s="112"/>
      <c r="AV300" s="112"/>
      <c r="AW300" s="112"/>
      <c r="AX300" s="112"/>
      <c r="AY300" s="112"/>
      <c r="AZ300" s="112"/>
      <c r="BA300" s="112"/>
      <c r="BB300" s="112"/>
      <c r="BC300" s="112"/>
      <c r="BD300" s="112"/>
      <c r="BE300" s="112"/>
      <c r="BF300" s="112"/>
      <c r="BG300" s="112"/>
      <c r="BH300" s="112"/>
      <c r="BI300" s="112"/>
      <c r="BJ300" s="112"/>
      <c r="BK300" s="112"/>
      <c r="BL300" s="112"/>
      <c r="BM300" s="112"/>
      <c r="BN300" s="112"/>
      <c r="BO300" s="112"/>
      <c r="BP300" s="112"/>
    </row>
    <row r="301" spans="3:68" s="158" customFormat="1" ht="12.95" customHeight="1" x14ac:dyDescent="0.2">
      <c r="C301" s="157"/>
      <c r="D301" s="157"/>
      <c r="G301" s="157"/>
      <c r="S301" s="156"/>
      <c r="Z301" s="112"/>
      <c r="AA301" s="112"/>
      <c r="AB301" s="112"/>
      <c r="AC301" s="112"/>
      <c r="AD301" s="112"/>
      <c r="AE301" s="112"/>
      <c r="AF301" s="112"/>
      <c r="AG301" s="139"/>
      <c r="AH301" s="112"/>
      <c r="AI301" s="112"/>
      <c r="AJ301" s="112"/>
      <c r="AK301" s="112"/>
      <c r="AL301" s="112"/>
      <c r="AM301" s="112"/>
      <c r="AN301" s="112"/>
      <c r="AO301" s="112"/>
      <c r="AP301" s="112"/>
      <c r="AQ301" s="112"/>
      <c r="AR301" s="112"/>
      <c r="AS301" s="112"/>
      <c r="AT301" s="112"/>
      <c r="AU301" s="112"/>
      <c r="AV301" s="112"/>
      <c r="AW301" s="112"/>
      <c r="AX301" s="112"/>
      <c r="AY301" s="112"/>
      <c r="AZ301" s="112"/>
      <c r="BA301" s="112"/>
      <c r="BB301" s="112"/>
      <c r="BC301" s="112"/>
      <c r="BD301" s="112"/>
      <c r="BE301" s="112"/>
      <c r="BF301" s="112"/>
      <c r="BG301" s="112"/>
      <c r="BH301" s="112"/>
      <c r="BI301" s="112"/>
      <c r="BJ301" s="112"/>
      <c r="BK301" s="112"/>
      <c r="BL301" s="112"/>
      <c r="BM301" s="112"/>
      <c r="BN301" s="112"/>
      <c r="BO301" s="112"/>
      <c r="BP301" s="112"/>
    </row>
    <row r="302" spans="3:68" s="158" customFormat="1" ht="12.95" customHeight="1" x14ac:dyDescent="0.2">
      <c r="C302" s="157"/>
      <c r="D302" s="157"/>
      <c r="G302" s="157"/>
      <c r="S302" s="156"/>
      <c r="Z302" s="112"/>
      <c r="AA302" s="112"/>
      <c r="AB302" s="112"/>
      <c r="AC302" s="112"/>
      <c r="AD302" s="112"/>
      <c r="AE302" s="112"/>
      <c r="AF302" s="112"/>
      <c r="AG302" s="139"/>
      <c r="AH302" s="112"/>
      <c r="AI302" s="112"/>
      <c r="AJ302" s="112"/>
      <c r="AK302" s="112"/>
      <c r="AL302" s="112"/>
      <c r="AM302" s="112"/>
      <c r="AN302" s="112"/>
      <c r="AO302" s="112"/>
      <c r="AP302" s="112"/>
      <c r="AQ302" s="112"/>
      <c r="AR302" s="112"/>
      <c r="AS302" s="112"/>
      <c r="AT302" s="112"/>
      <c r="AU302" s="112"/>
      <c r="AV302" s="112"/>
      <c r="AW302" s="112"/>
      <c r="AX302" s="112"/>
      <c r="AY302" s="112"/>
      <c r="AZ302" s="112"/>
      <c r="BA302" s="112"/>
      <c r="BB302" s="112"/>
      <c r="BC302" s="112"/>
      <c r="BD302" s="112"/>
      <c r="BE302" s="112"/>
      <c r="BF302" s="112"/>
      <c r="BG302" s="112"/>
      <c r="BH302" s="112"/>
      <c r="BI302" s="112"/>
      <c r="BJ302" s="112"/>
      <c r="BK302" s="112"/>
      <c r="BL302" s="112"/>
      <c r="BM302" s="112"/>
      <c r="BN302" s="112"/>
      <c r="BO302" s="112"/>
      <c r="BP302" s="112"/>
    </row>
    <row r="303" spans="3:68" s="158" customFormat="1" ht="12.95" customHeight="1" x14ac:dyDescent="0.2">
      <c r="C303" s="157"/>
      <c r="D303" s="157"/>
      <c r="G303" s="157"/>
      <c r="S303" s="156"/>
      <c r="Z303" s="112"/>
      <c r="AA303" s="112"/>
      <c r="AB303" s="112"/>
      <c r="AC303" s="112"/>
      <c r="AD303" s="112"/>
      <c r="AE303" s="112"/>
      <c r="AF303" s="112"/>
      <c r="AG303" s="139"/>
      <c r="AH303" s="112"/>
      <c r="AI303" s="112"/>
      <c r="AJ303" s="112"/>
      <c r="AK303" s="112"/>
      <c r="AL303" s="112"/>
      <c r="AM303" s="112"/>
      <c r="AN303" s="112"/>
      <c r="AO303" s="112"/>
      <c r="AP303" s="112"/>
      <c r="AQ303" s="112"/>
      <c r="AR303" s="112"/>
      <c r="AS303" s="112"/>
      <c r="AT303" s="112"/>
      <c r="AU303" s="112"/>
      <c r="AV303" s="112"/>
      <c r="AW303" s="112"/>
      <c r="AX303" s="112"/>
      <c r="AY303" s="112"/>
      <c r="AZ303" s="112"/>
      <c r="BA303" s="112"/>
      <c r="BB303" s="112"/>
      <c r="BC303" s="112"/>
      <c r="BD303" s="112"/>
      <c r="BE303" s="112"/>
      <c r="BF303" s="112"/>
      <c r="BG303" s="112"/>
      <c r="BH303" s="112"/>
      <c r="BI303" s="112"/>
      <c r="BJ303" s="112"/>
      <c r="BK303" s="112"/>
      <c r="BL303" s="112"/>
      <c r="BM303" s="112"/>
      <c r="BN303" s="112"/>
      <c r="BO303" s="112"/>
      <c r="BP303" s="112"/>
    </row>
    <row r="304" spans="3:68" s="158" customFormat="1" ht="12.95" customHeight="1" x14ac:dyDescent="0.2">
      <c r="C304" s="157"/>
      <c r="D304" s="157"/>
      <c r="G304" s="157"/>
      <c r="S304" s="156"/>
      <c r="Z304" s="112"/>
      <c r="AA304" s="112"/>
      <c r="AB304" s="112"/>
      <c r="AC304" s="112"/>
      <c r="AD304" s="112"/>
      <c r="AE304" s="112"/>
      <c r="AF304" s="112"/>
      <c r="AG304" s="139"/>
      <c r="AH304" s="112"/>
      <c r="AI304" s="112"/>
      <c r="AJ304" s="112"/>
      <c r="AK304" s="112"/>
      <c r="AL304" s="112"/>
      <c r="AM304" s="112"/>
      <c r="AN304" s="112"/>
      <c r="AO304" s="112"/>
      <c r="AP304" s="112"/>
      <c r="AQ304" s="112"/>
      <c r="AR304" s="112"/>
      <c r="AS304" s="112"/>
      <c r="AT304" s="112"/>
      <c r="AU304" s="112"/>
      <c r="AV304" s="112"/>
      <c r="AW304" s="112"/>
      <c r="AX304" s="112"/>
      <c r="AY304" s="112"/>
      <c r="AZ304" s="112"/>
      <c r="BA304" s="112"/>
      <c r="BB304" s="112"/>
      <c r="BC304" s="112"/>
      <c r="BD304" s="112"/>
      <c r="BE304" s="112"/>
      <c r="BF304" s="112"/>
      <c r="BG304" s="112"/>
      <c r="BH304" s="112"/>
      <c r="BI304" s="112"/>
      <c r="BJ304" s="112"/>
      <c r="BK304" s="112"/>
      <c r="BL304" s="112"/>
      <c r="BM304" s="112"/>
      <c r="BN304" s="112"/>
      <c r="BO304" s="112"/>
      <c r="BP304" s="112"/>
    </row>
    <row r="305" spans="3:68" s="158" customFormat="1" ht="12.95" customHeight="1" x14ac:dyDescent="0.2">
      <c r="C305" s="157"/>
      <c r="D305" s="157"/>
      <c r="G305" s="157"/>
      <c r="S305" s="156"/>
      <c r="Z305" s="112"/>
      <c r="AA305" s="112"/>
      <c r="AB305" s="112"/>
      <c r="AC305" s="112"/>
      <c r="AD305" s="112"/>
      <c r="AE305" s="112"/>
      <c r="AF305" s="112"/>
      <c r="AG305" s="139"/>
      <c r="AH305" s="112"/>
      <c r="AI305" s="112"/>
      <c r="AJ305" s="112"/>
      <c r="AK305" s="112"/>
      <c r="AL305" s="112"/>
      <c r="AM305" s="112"/>
      <c r="AN305" s="112"/>
      <c r="AO305" s="112"/>
      <c r="AP305" s="112"/>
      <c r="AQ305" s="112"/>
      <c r="AR305" s="112"/>
      <c r="AS305" s="112"/>
      <c r="AT305" s="112"/>
      <c r="AU305" s="112"/>
      <c r="AV305" s="112"/>
      <c r="AW305" s="112"/>
      <c r="AX305" s="112"/>
      <c r="AY305" s="112"/>
      <c r="AZ305" s="112"/>
      <c r="BA305" s="112"/>
      <c r="BB305" s="112"/>
      <c r="BC305" s="112"/>
      <c r="BD305" s="112"/>
      <c r="BE305" s="112"/>
      <c r="BF305" s="112"/>
      <c r="BG305" s="112"/>
      <c r="BH305" s="112"/>
      <c r="BI305" s="112"/>
      <c r="BJ305" s="112"/>
      <c r="BK305" s="112"/>
      <c r="BL305" s="112"/>
      <c r="BM305" s="112"/>
      <c r="BN305" s="112"/>
      <c r="BO305" s="112"/>
      <c r="BP305" s="112"/>
    </row>
    <row r="306" spans="3:68" s="158" customFormat="1" ht="12.95" customHeight="1" x14ac:dyDescent="0.2">
      <c r="C306" s="157"/>
      <c r="D306" s="157"/>
      <c r="G306" s="157"/>
      <c r="S306" s="156"/>
      <c r="Z306" s="112"/>
      <c r="AA306" s="112"/>
      <c r="AB306" s="112"/>
      <c r="AC306" s="112"/>
      <c r="AD306" s="112"/>
      <c r="AE306" s="112"/>
      <c r="AF306" s="112"/>
      <c r="AG306" s="139"/>
      <c r="AH306" s="112"/>
      <c r="AI306" s="112"/>
      <c r="AJ306" s="112"/>
      <c r="AK306" s="112"/>
      <c r="AL306" s="112"/>
      <c r="AM306" s="112"/>
      <c r="AN306" s="112"/>
      <c r="AO306" s="112"/>
      <c r="AP306" s="112"/>
      <c r="AQ306" s="112"/>
      <c r="AR306" s="112"/>
      <c r="AS306" s="112"/>
      <c r="AT306" s="112"/>
      <c r="AU306" s="112"/>
      <c r="AV306" s="112"/>
      <c r="AW306" s="112"/>
      <c r="AX306" s="112"/>
      <c r="AY306" s="112"/>
      <c r="AZ306" s="112"/>
      <c r="BA306" s="112"/>
      <c r="BB306" s="112"/>
      <c r="BC306" s="112"/>
      <c r="BD306" s="112"/>
      <c r="BE306" s="112"/>
      <c r="BF306" s="112"/>
      <c r="BG306" s="112"/>
      <c r="BH306" s="112"/>
      <c r="BI306" s="112"/>
      <c r="BJ306" s="112"/>
      <c r="BK306" s="112"/>
      <c r="BL306" s="112"/>
      <c r="BM306" s="112"/>
      <c r="BN306" s="112"/>
      <c r="BO306" s="112"/>
      <c r="BP306" s="112"/>
    </row>
    <row r="307" spans="3:68" s="158" customFormat="1" ht="12.95" customHeight="1" x14ac:dyDescent="0.2">
      <c r="C307" s="157"/>
      <c r="D307" s="157"/>
      <c r="G307" s="157"/>
      <c r="S307" s="156"/>
      <c r="Z307" s="112"/>
      <c r="AA307" s="112"/>
      <c r="AB307" s="112"/>
      <c r="AC307" s="112"/>
      <c r="AD307" s="112"/>
      <c r="AE307" s="112"/>
      <c r="AF307" s="112"/>
      <c r="AG307" s="139"/>
      <c r="AH307" s="112"/>
      <c r="AI307" s="112"/>
      <c r="AJ307" s="112"/>
      <c r="AK307" s="112"/>
      <c r="AL307" s="112"/>
      <c r="AM307" s="112"/>
      <c r="AN307" s="112"/>
      <c r="AO307" s="112"/>
      <c r="AP307" s="112"/>
      <c r="AQ307" s="112"/>
      <c r="AR307" s="112"/>
      <c r="AS307" s="112"/>
      <c r="AT307" s="112"/>
      <c r="AU307" s="112"/>
      <c r="AV307" s="112"/>
      <c r="AW307" s="112"/>
      <c r="AX307" s="112"/>
      <c r="AY307" s="112"/>
      <c r="AZ307" s="112"/>
      <c r="BA307" s="112"/>
      <c r="BB307" s="112"/>
      <c r="BC307" s="112"/>
      <c r="BD307" s="112"/>
      <c r="BE307" s="112"/>
      <c r="BF307" s="112"/>
      <c r="BG307" s="112"/>
      <c r="BH307" s="112"/>
      <c r="BI307" s="112"/>
      <c r="BJ307" s="112"/>
      <c r="BK307" s="112"/>
      <c r="BL307" s="112"/>
      <c r="BM307" s="112"/>
      <c r="BN307" s="112"/>
      <c r="BO307" s="112"/>
      <c r="BP307" s="112"/>
    </row>
    <row r="308" spans="3:68" s="158" customFormat="1" ht="12.95" customHeight="1" x14ac:dyDescent="0.2">
      <c r="C308" s="157"/>
      <c r="D308" s="157"/>
      <c r="G308" s="157"/>
      <c r="S308" s="156"/>
      <c r="Z308" s="112"/>
      <c r="AA308" s="112"/>
      <c r="AB308" s="112"/>
      <c r="AC308" s="112"/>
      <c r="AD308" s="112"/>
      <c r="AE308" s="112"/>
      <c r="AF308" s="112"/>
      <c r="AG308" s="139"/>
      <c r="AH308" s="112"/>
      <c r="AI308" s="112"/>
      <c r="AJ308" s="112"/>
      <c r="AK308" s="112"/>
      <c r="AL308" s="112"/>
      <c r="AM308" s="112"/>
      <c r="AN308" s="112"/>
      <c r="AO308" s="112"/>
      <c r="AP308" s="112"/>
      <c r="AQ308" s="112"/>
      <c r="AR308" s="112"/>
      <c r="AS308" s="112"/>
      <c r="AT308" s="112"/>
      <c r="AU308" s="112"/>
      <c r="AV308" s="112"/>
      <c r="AW308" s="112"/>
      <c r="AX308" s="112"/>
      <c r="AY308" s="112"/>
      <c r="AZ308" s="112"/>
      <c r="BA308" s="112"/>
      <c r="BB308" s="112"/>
      <c r="BC308" s="112"/>
      <c r="BD308" s="112"/>
      <c r="BE308" s="112"/>
      <c r="BF308" s="112"/>
      <c r="BG308" s="112"/>
      <c r="BH308" s="112"/>
      <c r="BI308" s="112"/>
      <c r="BJ308" s="112"/>
      <c r="BK308" s="112"/>
      <c r="BL308" s="112"/>
      <c r="BM308" s="112"/>
      <c r="BN308" s="112"/>
      <c r="BO308" s="112"/>
      <c r="BP308" s="112"/>
    </row>
    <row r="309" spans="3:68" s="158" customFormat="1" ht="12.95" customHeight="1" x14ac:dyDescent="0.2">
      <c r="C309" s="157"/>
      <c r="D309" s="157"/>
      <c r="G309" s="157"/>
      <c r="S309" s="156"/>
      <c r="Z309" s="112"/>
      <c r="AA309" s="112"/>
      <c r="AB309" s="112"/>
      <c r="AC309" s="112"/>
      <c r="AD309" s="112"/>
      <c r="AE309" s="112"/>
      <c r="AF309" s="112"/>
      <c r="AG309" s="139"/>
      <c r="AH309" s="112"/>
      <c r="AI309" s="112"/>
      <c r="AJ309" s="112"/>
      <c r="AK309" s="112"/>
      <c r="AL309" s="112"/>
      <c r="AM309" s="112"/>
      <c r="AN309" s="112"/>
      <c r="AO309" s="112"/>
      <c r="AP309" s="112"/>
      <c r="AQ309" s="112"/>
      <c r="AR309" s="112"/>
      <c r="AS309" s="112"/>
      <c r="AT309" s="112"/>
      <c r="AU309" s="112"/>
      <c r="AV309" s="112"/>
      <c r="AW309" s="112"/>
      <c r="AX309" s="112"/>
      <c r="AY309" s="112"/>
      <c r="AZ309" s="112"/>
      <c r="BA309" s="112"/>
      <c r="BB309" s="112"/>
      <c r="BC309" s="112"/>
      <c r="BD309" s="112"/>
      <c r="BE309" s="112"/>
      <c r="BF309" s="112"/>
      <c r="BG309" s="112"/>
      <c r="BH309" s="112"/>
      <c r="BI309" s="112"/>
      <c r="BJ309" s="112"/>
      <c r="BK309" s="112"/>
      <c r="BL309" s="112"/>
      <c r="BM309" s="112"/>
      <c r="BN309" s="112"/>
      <c r="BO309" s="112"/>
      <c r="BP309" s="112"/>
    </row>
    <row r="310" spans="3:68" s="158" customFormat="1" ht="12.95" customHeight="1" x14ac:dyDescent="0.2">
      <c r="C310" s="157"/>
      <c r="D310" s="157"/>
      <c r="G310" s="157"/>
      <c r="S310" s="156"/>
      <c r="Z310" s="112"/>
      <c r="AA310" s="112"/>
      <c r="AB310" s="112"/>
      <c r="AC310" s="112"/>
      <c r="AD310" s="112"/>
      <c r="AE310" s="112"/>
      <c r="AF310" s="112"/>
      <c r="AG310" s="139"/>
      <c r="AH310" s="112"/>
      <c r="AI310" s="112"/>
      <c r="AJ310" s="112"/>
      <c r="AK310" s="112"/>
      <c r="AL310" s="112"/>
      <c r="AM310" s="112"/>
      <c r="AN310" s="112"/>
      <c r="AO310" s="112"/>
      <c r="AP310" s="112"/>
      <c r="AQ310" s="112"/>
      <c r="AR310" s="112"/>
      <c r="AS310" s="112"/>
      <c r="AT310" s="112"/>
      <c r="AU310" s="112"/>
      <c r="AV310" s="112"/>
      <c r="AW310" s="112"/>
      <c r="AX310" s="112"/>
      <c r="AY310" s="112"/>
      <c r="AZ310" s="112"/>
      <c r="BA310" s="112"/>
      <c r="BB310" s="112"/>
      <c r="BC310" s="112"/>
      <c r="BD310" s="112"/>
      <c r="BE310" s="112"/>
      <c r="BF310" s="112"/>
      <c r="BG310" s="112"/>
      <c r="BH310" s="112"/>
      <c r="BI310" s="112"/>
      <c r="BJ310" s="112"/>
      <c r="BK310" s="112"/>
      <c r="BL310" s="112"/>
      <c r="BM310" s="112"/>
      <c r="BN310" s="112"/>
      <c r="BO310" s="112"/>
      <c r="BP310" s="112"/>
    </row>
    <row r="311" spans="3:68" s="158" customFormat="1" ht="12.95" customHeight="1" x14ac:dyDescent="0.2">
      <c r="C311" s="157"/>
      <c r="D311" s="157"/>
      <c r="G311" s="157"/>
      <c r="S311" s="156"/>
      <c r="Z311" s="112"/>
      <c r="AA311" s="112"/>
      <c r="AB311" s="112"/>
      <c r="AC311" s="112"/>
      <c r="AD311" s="112"/>
      <c r="AE311" s="112"/>
      <c r="AF311" s="112"/>
      <c r="AG311" s="139"/>
      <c r="AH311" s="112"/>
      <c r="AI311" s="112"/>
      <c r="AJ311" s="112"/>
      <c r="AK311" s="112"/>
      <c r="AL311" s="112"/>
      <c r="AM311" s="112"/>
      <c r="AN311" s="112"/>
      <c r="AO311" s="112"/>
      <c r="AP311" s="112"/>
      <c r="AQ311" s="112"/>
      <c r="AR311" s="112"/>
      <c r="AS311" s="112"/>
      <c r="AT311" s="112"/>
      <c r="AU311" s="112"/>
      <c r="AV311" s="112"/>
      <c r="AW311" s="112"/>
      <c r="AX311" s="112"/>
      <c r="AY311" s="112"/>
      <c r="AZ311" s="112"/>
      <c r="BA311" s="112"/>
      <c r="BB311" s="112"/>
      <c r="BC311" s="112"/>
      <c r="BD311" s="112"/>
      <c r="BE311" s="112"/>
      <c r="BF311" s="112"/>
      <c r="BG311" s="112"/>
      <c r="BH311" s="112"/>
      <c r="BI311" s="112"/>
      <c r="BJ311" s="112"/>
      <c r="BK311" s="112"/>
      <c r="BL311" s="112"/>
      <c r="BM311" s="112"/>
      <c r="BN311" s="112"/>
      <c r="BO311" s="112"/>
      <c r="BP311" s="112"/>
    </row>
    <row r="312" spans="3:68" s="158" customFormat="1" ht="12.95" customHeight="1" x14ac:dyDescent="0.2">
      <c r="C312" s="157"/>
      <c r="D312" s="157"/>
      <c r="G312" s="157"/>
      <c r="S312" s="156"/>
      <c r="Z312" s="112"/>
      <c r="AA312" s="112"/>
      <c r="AB312" s="112"/>
      <c r="AC312" s="112"/>
      <c r="AD312" s="112"/>
      <c r="AE312" s="112"/>
      <c r="AF312" s="112"/>
      <c r="AG312" s="139"/>
      <c r="AH312" s="112"/>
      <c r="AI312" s="112"/>
      <c r="AJ312" s="112"/>
      <c r="AK312" s="112"/>
      <c r="AL312" s="112"/>
      <c r="AM312" s="112"/>
      <c r="AN312" s="112"/>
      <c r="AO312" s="112"/>
      <c r="AP312" s="112"/>
      <c r="AQ312" s="112"/>
      <c r="AR312" s="112"/>
      <c r="AS312" s="112"/>
      <c r="AT312" s="112"/>
      <c r="AU312" s="112"/>
      <c r="AV312" s="112"/>
      <c r="AW312" s="112"/>
      <c r="AX312" s="112"/>
      <c r="AY312" s="112"/>
      <c r="AZ312" s="112"/>
      <c r="BA312" s="112"/>
      <c r="BB312" s="112"/>
      <c r="BC312" s="112"/>
      <c r="BD312" s="112"/>
      <c r="BE312" s="112"/>
      <c r="BF312" s="112"/>
      <c r="BG312" s="112"/>
      <c r="BH312" s="112"/>
      <c r="BI312" s="112"/>
      <c r="BJ312" s="112"/>
      <c r="BK312" s="112"/>
      <c r="BL312" s="112"/>
      <c r="BM312" s="112"/>
      <c r="BN312" s="112"/>
      <c r="BO312" s="112"/>
      <c r="BP312" s="112"/>
    </row>
    <row r="313" spans="3:68" s="158" customFormat="1" ht="12.95" customHeight="1" x14ac:dyDescent="0.2">
      <c r="C313" s="157"/>
      <c r="D313" s="157"/>
      <c r="G313" s="157"/>
      <c r="S313" s="156"/>
      <c r="Z313" s="112"/>
      <c r="AA313" s="112"/>
      <c r="AB313" s="112"/>
      <c r="AC313" s="112"/>
      <c r="AD313" s="112"/>
      <c r="AE313" s="112"/>
      <c r="AF313" s="112"/>
      <c r="AG313" s="139"/>
      <c r="AH313" s="112"/>
      <c r="AI313" s="112"/>
      <c r="AJ313" s="112"/>
      <c r="AK313" s="112"/>
      <c r="AL313" s="112"/>
      <c r="AM313" s="112"/>
      <c r="AN313" s="112"/>
      <c r="AO313" s="112"/>
      <c r="AP313" s="112"/>
      <c r="AQ313" s="112"/>
      <c r="AR313" s="112"/>
      <c r="AS313" s="112"/>
      <c r="AT313" s="112"/>
      <c r="AU313" s="112"/>
      <c r="AV313" s="112"/>
      <c r="AW313" s="112"/>
      <c r="AX313" s="112"/>
      <c r="AY313" s="112"/>
      <c r="AZ313" s="112"/>
      <c r="BA313" s="112"/>
      <c r="BB313" s="112"/>
      <c r="BC313" s="112"/>
      <c r="BD313" s="112"/>
      <c r="BE313" s="112"/>
      <c r="BF313" s="112"/>
      <c r="BG313" s="112"/>
      <c r="BH313" s="112"/>
      <c r="BI313" s="112"/>
      <c r="BJ313" s="112"/>
      <c r="BK313" s="112"/>
      <c r="BL313" s="112"/>
      <c r="BM313" s="112"/>
      <c r="BN313" s="112"/>
      <c r="BO313" s="112"/>
      <c r="BP313" s="112"/>
    </row>
    <row r="314" spans="3:68" s="158" customFormat="1" ht="12.95" customHeight="1" x14ac:dyDescent="0.2">
      <c r="C314" s="157"/>
      <c r="D314" s="157"/>
      <c r="G314" s="157"/>
      <c r="S314" s="156"/>
      <c r="Z314" s="112"/>
      <c r="AA314" s="112"/>
      <c r="AB314" s="112"/>
      <c r="AC314" s="112"/>
      <c r="AD314" s="112"/>
      <c r="AE314" s="112"/>
      <c r="AF314" s="112"/>
      <c r="AG314" s="139"/>
      <c r="AH314" s="112"/>
      <c r="AI314" s="112"/>
      <c r="AJ314" s="112"/>
      <c r="AK314" s="112"/>
      <c r="AL314" s="112"/>
      <c r="AM314" s="112"/>
      <c r="AN314" s="112"/>
      <c r="AO314" s="112"/>
      <c r="AP314" s="112"/>
      <c r="AQ314" s="112"/>
      <c r="AR314" s="112"/>
      <c r="AS314" s="112"/>
      <c r="AT314" s="112"/>
      <c r="AU314" s="112"/>
      <c r="AV314" s="112"/>
      <c r="AW314" s="112"/>
      <c r="AX314" s="112"/>
      <c r="AY314" s="112"/>
      <c r="AZ314" s="112"/>
      <c r="BA314" s="112"/>
      <c r="BB314" s="112"/>
      <c r="BC314" s="112"/>
      <c r="BD314" s="112"/>
      <c r="BE314" s="112"/>
      <c r="BF314" s="112"/>
      <c r="BG314" s="112"/>
      <c r="BH314" s="112"/>
      <c r="BI314" s="112"/>
      <c r="BJ314" s="112"/>
      <c r="BK314" s="112"/>
      <c r="BL314" s="112"/>
      <c r="BM314" s="112"/>
      <c r="BN314" s="112"/>
      <c r="BO314" s="112"/>
      <c r="BP314" s="112"/>
    </row>
    <row r="315" spans="3:68" s="158" customFormat="1" ht="12.95" customHeight="1" x14ac:dyDescent="0.2">
      <c r="C315" s="157"/>
      <c r="D315" s="157"/>
      <c r="G315" s="157"/>
      <c r="S315" s="156"/>
      <c r="Z315" s="112"/>
      <c r="AA315" s="112"/>
      <c r="AB315" s="112"/>
      <c r="AC315" s="112"/>
      <c r="AD315" s="112"/>
      <c r="AE315" s="112"/>
      <c r="AF315" s="112"/>
      <c r="AG315" s="139"/>
      <c r="AH315" s="112"/>
      <c r="AI315" s="112"/>
      <c r="AJ315" s="112"/>
      <c r="AK315" s="112"/>
      <c r="AL315" s="112"/>
      <c r="AM315" s="112"/>
      <c r="AN315" s="112"/>
      <c r="AO315" s="112"/>
      <c r="AP315" s="112"/>
      <c r="AQ315" s="112"/>
      <c r="AR315" s="112"/>
      <c r="AS315" s="112"/>
      <c r="AT315" s="112"/>
      <c r="AU315" s="112"/>
      <c r="AV315" s="112"/>
      <c r="AW315" s="112"/>
      <c r="AX315" s="112"/>
      <c r="AY315" s="112"/>
      <c r="AZ315" s="112"/>
      <c r="BA315" s="112"/>
      <c r="BB315" s="112"/>
      <c r="BC315" s="112"/>
      <c r="BD315" s="112"/>
      <c r="BE315" s="112"/>
      <c r="BF315" s="112"/>
      <c r="BG315" s="112"/>
      <c r="BH315" s="112"/>
      <c r="BI315" s="112"/>
      <c r="BJ315" s="112"/>
      <c r="BK315" s="112"/>
      <c r="BL315" s="112"/>
      <c r="BM315" s="112"/>
      <c r="BN315" s="112"/>
      <c r="BO315" s="112"/>
      <c r="BP315" s="112"/>
    </row>
    <row r="316" spans="3:68" s="158" customFormat="1" ht="12.95" customHeight="1" x14ac:dyDescent="0.2">
      <c r="C316" s="157"/>
      <c r="D316" s="157"/>
      <c r="G316" s="157"/>
      <c r="S316" s="156"/>
      <c r="Z316" s="112"/>
      <c r="AA316" s="112"/>
      <c r="AB316" s="112"/>
      <c r="AC316" s="112"/>
      <c r="AD316" s="112"/>
      <c r="AE316" s="112"/>
      <c r="AF316" s="112"/>
      <c r="AG316" s="139"/>
      <c r="AH316" s="112"/>
      <c r="AI316" s="112"/>
      <c r="AJ316" s="112"/>
      <c r="AK316" s="112"/>
      <c r="AL316" s="112"/>
      <c r="AM316" s="112"/>
      <c r="AN316" s="112"/>
      <c r="AO316" s="112"/>
      <c r="AP316" s="112"/>
      <c r="AQ316" s="112"/>
      <c r="AR316" s="112"/>
      <c r="AS316" s="112"/>
      <c r="AT316" s="112"/>
      <c r="AU316" s="112"/>
      <c r="AV316" s="112"/>
      <c r="AW316" s="112"/>
      <c r="AX316" s="112"/>
      <c r="AY316" s="112"/>
      <c r="AZ316" s="112"/>
      <c r="BA316" s="112"/>
      <c r="BB316" s="112"/>
      <c r="BC316" s="112"/>
      <c r="BD316" s="112"/>
      <c r="BE316" s="112"/>
      <c r="BF316" s="112"/>
      <c r="BG316" s="112"/>
      <c r="BH316" s="112"/>
      <c r="BI316" s="112"/>
      <c r="BJ316" s="112"/>
      <c r="BK316" s="112"/>
      <c r="BL316" s="112"/>
      <c r="BM316" s="112"/>
      <c r="BN316" s="112"/>
      <c r="BO316" s="112"/>
      <c r="BP316" s="112"/>
    </row>
    <row r="317" spans="3:68" s="158" customFormat="1" ht="12.95" customHeight="1" x14ac:dyDescent="0.2">
      <c r="C317" s="157"/>
      <c r="D317" s="157"/>
      <c r="G317" s="157"/>
      <c r="S317" s="156"/>
      <c r="Z317" s="112"/>
      <c r="AA317" s="112"/>
      <c r="AB317" s="112"/>
      <c r="AC317" s="112"/>
      <c r="AD317" s="112"/>
      <c r="AE317" s="112"/>
      <c r="AF317" s="112"/>
      <c r="AG317" s="139"/>
      <c r="AH317" s="112"/>
      <c r="AI317" s="112"/>
      <c r="AJ317" s="112"/>
      <c r="AK317" s="112"/>
      <c r="AL317" s="112"/>
      <c r="AM317" s="112"/>
      <c r="AN317" s="112"/>
      <c r="AO317" s="112"/>
      <c r="AP317" s="112"/>
      <c r="AQ317" s="112"/>
      <c r="AR317" s="112"/>
      <c r="AS317" s="112"/>
      <c r="AT317" s="112"/>
      <c r="AU317" s="112"/>
      <c r="AV317" s="112"/>
      <c r="AW317" s="112"/>
      <c r="AX317" s="112"/>
      <c r="AY317" s="112"/>
      <c r="AZ317" s="112"/>
      <c r="BA317" s="112"/>
      <c r="BB317" s="112"/>
      <c r="BC317" s="112"/>
      <c r="BD317" s="112"/>
      <c r="BE317" s="112"/>
      <c r="BF317" s="112"/>
      <c r="BG317" s="112"/>
      <c r="BH317" s="112"/>
      <c r="BI317" s="112"/>
      <c r="BJ317" s="112"/>
      <c r="BK317" s="112"/>
      <c r="BL317" s="112"/>
      <c r="BM317" s="112"/>
      <c r="BN317" s="112"/>
      <c r="BO317" s="112"/>
      <c r="BP317" s="112"/>
    </row>
    <row r="318" spans="3:68" s="158" customFormat="1" ht="12.95" customHeight="1" x14ac:dyDescent="0.2">
      <c r="C318" s="157"/>
      <c r="D318" s="157"/>
      <c r="G318" s="157"/>
      <c r="S318" s="156"/>
      <c r="Z318" s="112"/>
      <c r="AA318" s="112"/>
      <c r="AB318" s="112"/>
      <c r="AC318" s="112"/>
      <c r="AD318" s="112"/>
      <c r="AE318" s="112"/>
      <c r="AF318" s="112"/>
      <c r="AG318" s="139"/>
      <c r="AH318" s="112"/>
      <c r="AI318" s="112"/>
      <c r="AJ318" s="112"/>
      <c r="AK318" s="112"/>
      <c r="AL318" s="112"/>
      <c r="AM318" s="112"/>
      <c r="AN318" s="112"/>
      <c r="AO318" s="112"/>
      <c r="AP318" s="112"/>
      <c r="AQ318" s="112"/>
      <c r="AR318" s="112"/>
      <c r="AS318" s="112"/>
      <c r="AT318" s="112"/>
      <c r="AU318" s="112"/>
      <c r="AV318" s="112"/>
      <c r="AW318" s="112"/>
      <c r="AX318" s="112"/>
      <c r="AY318" s="112"/>
      <c r="AZ318" s="112"/>
      <c r="BA318" s="112"/>
      <c r="BB318" s="112"/>
      <c r="BC318" s="112"/>
      <c r="BD318" s="112"/>
      <c r="BE318" s="112"/>
      <c r="BF318" s="112"/>
      <c r="BG318" s="112"/>
      <c r="BH318" s="112"/>
      <c r="BI318" s="112"/>
      <c r="BJ318" s="112"/>
      <c r="BK318" s="112"/>
      <c r="BL318" s="112"/>
      <c r="BM318" s="112"/>
      <c r="BN318" s="112"/>
      <c r="BO318" s="112"/>
      <c r="BP318" s="112"/>
    </row>
    <row r="319" spans="3:68" s="158" customFormat="1" ht="12.95" customHeight="1" x14ac:dyDescent="0.2">
      <c r="C319" s="157"/>
      <c r="D319" s="157"/>
      <c r="G319" s="157"/>
      <c r="S319" s="156"/>
      <c r="Z319" s="112"/>
      <c r="AA319" s="112"/>
      <c r="AB319" s="112"/>
      <c r="AC319" s="112"/>
      <c r="AD319" s="112"/>
      <c r="AE319" s="112"/>
      <c r="AF319" s="112"/>
      <c r="AG319" s="139"/>
      <c r="AH319" s="112"/>
      <c r="AI319" s="112"/>
      <c r="AJ319" s="112"/>
      <c r="AK319" s="112"/>
      <c r="AL319" s="112"/>
      <c r="AM319" s="112"/>
      <c r="AN319" s="112"/>
      <c r="AO319" s="112"/>
      <c r="AP319" s="112"/>
      <c r="AQ319" s="112"/>
      <c r="AR319" s="112"/>
      <c r="AS319" s="112"/>
      <c r="AT319" s="112"/>
      <c r="AU319" s="112"/>
      <c r="AV319" s="112"/>
      <c r="AW319" s="112"/>
      <c r="AX319" s="112"/>
      <c r="AY319" s="112"/>
      <c r="AZ319" s="112"/>
      <c r="BA319" s="112"/>
      <c r="BB319" s="112"/>
      <c r="BC319" s="112"/>
      <c r="BD319" s="112"/>
      <c r="BE319" s="112"/>
      <c r="BF319" s="112"/>
      <c r="BG319" s="112"/>
      <c r="BH319" s="112"/>
      <c r="BI319" s="112"/>
      <c r="BJ319" s="112"/>
      <c r="BK319" s="112"/>
      <c r="BL319" s="112"/>
      <c r="BM319" s="112"/>
      <c r="BN319" s="112"/>
      <c r="BO319" s="112"/>
      <c r="BP319" s="112"/>
    </row>
    <row r="320" spans="3:68" s="158" customFormat="1" ht="12.95" customHeight="1" x14ac:dyDescent="0.2">
      <c r="C320" s="157"/>
      <c r="D320" s="157"/>
      <c r="G320" s="157"/>
      <c r="S320" s="156"/>
      <c r="Z320" s="112"/>
      <c r="AA320" s="112"/>
      <c r="AB320" s="112"/>
      <c r="AC320" s="112"/>
      <c r="AD320" s="112"/>
      <c r="AE320" s="112"/>
      <c r="AF320" s="112"/>
      <c r="AG320" s="139"/>
      <c r="AH320" s="112"/>
      <c r="AI320" s="112"/>
      <c r="AJ320" s="112"/>
      <c r="AK320" s="112"/>
      <c r="AL320" s="112"/>
      <c r="AM320" s="112"/>
      <c r="AN320" s="112"/>
      <c r="AO320" s="112"/>
      <c r="AP320" s="112"/>
      <c r="AQ320" s="112"/>
      <c r="AR320" s="112"/>
      <c r="AS320" s="112"/>
      <c r="AT320" s="112"/>
      <c r="AU320" s="112"/>
      <c r="AV320" s="112"/>
      <c r="AW320" s="112"/>
      <c r="AX320" s="112"/>
      <c r="AY320" s="112"/>
      <c r="AZ320" s="112"/>
      <c r="BA320" s="112"/>
      <c r="BB320" s="112"/>
      <c r="BC320" s="112"/>
      <c r="BD320" s="112"/>
      <c r="BE320" s="112"/>
      <c r="BF320" s="112"/>
      <c r="BG320" s="112"/>
      <c r="BH320" s="112"/>
      <c r="BI320" s="112"/>
      <c r="BJ320" s="112"/>
      <c r="BK320" s="112"/>
      <c r="BL320" s="112"/>
      <c r="BM320" s="112"/>
      <c r="BN320" s="112"/>
      <c r="BO320" s="112"/>
      <c r="BP320" s="112"/>
    </row>
    <row r="321" spans="3:68" s="158" customFormat="1" ht="12.95" customHeight="1" x14ac:dyDescent="0.2">
      <c r="C321" s="157"/>
      <c r="D321" s="157"/>
      <c r="G321" s="157"/>
      <c r="S321" s="156"/>
      <c r="Z321" s="112"/>
      <c r="AA321" s="112"/>
      <c r="AB321" s="112"/>
      <c r="AC321" s="112"/>
      <c r="AD321" s="112"/>
      <c r="AE321" s="112"/>
      <c r="AF321" s="112"/>
      <c r="AG321" s="139"/>
      <c r="AH321" s="112"/>
      <c r="AI321" s="112"/>
      <c r="AJ321" s="112"/>
      <c r="AK321" s="112"/>
      <c r="AL321" s="112"/>
      <c r="AM321" s="112"/>
      <c r="AN321" s="112"/>
      <c r="AO321" s="112"/>
      <c r="AP321" s="112"/>
      <c r="AQ321" s="112"/>
      <c r="AR321" s="112"/>
      <c r="AS321" s="112"/>
      <c r="AT321" s="112"/>
      <c r="AU321" s="112"/>
      <c r="AV321" s="112"/>
      <c r="AW321" s="112"/>
      <c r="AX321" s="112"/>
      <c r="AY321" s="112"/>
      <c r="AZ321" s="112"/>
      <c r="BA321" s="112"/>
      <c r="BB321" s="112"/>
      <c r="BC321" s="112"/>
      <c r="BD321" s="112"/>
      <c r="BE321" s="112"/>
      <c r="BF321" s="112"/>
      <c r="BG321" s="112"/>
      <c r="BH321" s="112"/>
      <c r="BI321" s="112"/>
      <c r="BJ321" s="112"/>
      <c r="BK321" s="112"/>
      <c r="BL321" s="112"/>
      <c r="BM321" s="112"/>
      <c r="BN321" s="112"/>
      <c r="BO321" s="112"/>
      <c r="BP321" s="112"/>
    </row>
    <row r="322" spans="3:68" s="158" customFormat="1" ht="12.95" customHeight="1" x14ac:dyDescent="0.2">
      <c r="C322" s="157"/>
      <c r="D322" s="157"/>
      <c r="G322" s="157"/>
      <c r="S322" s="156"/>
      <c r="Z322" s="112"/>
      <c r="AA322" s="112"/>
      <c r="AB322" s="112"/>
      <c r="AC322" s="112"/>
      <c r="AD322" s="112"/>
      <c r="AE322" s="112"/>
      <c r="AF322" s="112"/>
      <c r="AG322" s="139"/>
      <c r="AH322" s="112"/>
      <c r="AI322" s="112"/>
      <c r="AJ322" s="112"/>
      <c r="AK322" s="112"/>
      <c r="AL322" s="112"/>
      <c r="AM322" s="112"/>
      <c r="AN322" s="112"/>
      <c r="AO322" s="112"/>
      <c r="AP322" s="112"/>
      <c r="AQ322" s="112"/>
      <c r="AR322" s="112"/>
      <c r="AS322" s="112"/>
      <c r="AT322" s="112"/>
      <c r="AU322" s="112"/>
      <c r="AV322" s="112"/>
      <c r="AW322" s="112"/>
      <c r="AX322" s="112"/>
      <c r="AY322" s="112"/>
      <c r="AZ322" s="112"/>
      <c r="BA322" s="112"/>
      <c r="BB322" s="112"/>
      <c r="BC322" s="112"/>
      <c r="BD322" s="112"/>
      <c r="BE322" s="112"/>
      <c r="BF322" s="112"/>
      <c r="BG322" s="112"/>
      <c r="BH322" s="112"/>
      <c r="BI322" s="112"/>
      <c r="BJ322" s="112"/>
      <c r="BK322" s="112"/>
      <c r="BL322" s="112"/>
      <c r="BM322" s="112"/>
      <c r="BN322" s="112"/>
      <c r="BO322" s="112"/>
      <c r="BP322" s="112"/>
    </row>
    <row r="323" spans="3:68" s="158" customFormat="1" ht="12.95" customHeight="1" x14ac:dyDescent="0.2">
      <c r="C323" s="157"/>
      <c r="D323" s="157"/>
      <c r="G323" s="157"/>
      <c r="S323" s="156"/>
      <c r="Z323" s="112"/>
      <c r="AA323" s="112"/>
      <c r="AB323" s="112"/>
      <c r="AC323" s="112"/>
      <c r="AD323" s="112"/>
      <c r="AE323" s="112"/>
      <c r="AF323" s="112"/>
      <c r="AG323" s="139"/>
      <c r="AH323" s="112"/>
      <c r="AI323" s="112"/>
      <c r="AJ323" s="112"/>
      <c r="AK323" s="112"/>
      <c r="AL323" s="112"/>
      <c r="AM323" s="112"/>
      <c r="AN323" s="112"/>
      <c r="AO323" s="112"/>
      <c r="AP323" s="112"/>
      <c r="AQ323" s="112"/>
      <c r="AR323" s="112"/>
      <c r="AS323" s="112"/>
      <c r="AT323" s="112"/>
      <c r="AU323" s="112"/>
      <c r="AV323" s="112"/>
      <c r="AW323" s="112"/>
      <c r="AX323" s="112"/>
      <c r="AY323" s="112"/>
      <c r="AZ323" s="112"/>
      <c r="BA323" s="112"/>
      <c r="BB323" s="112"/>
      <c r="BC323" s="112"/>
      <c r="BD323" s="112"/>
      <c r="BE323" s="112"/>
      <c r="BF323" s="112"/>
      <c r="BG323" s="112"/>
      <c r="BH323" s="112"/>
      <c r="BI323" s="112"/>
      <c r="BJ323" s="112"/>
      <c r="BK323" s="112"/>
      <c r="BL323" s="112"/>
      <c r="BM323" s="112"/>
      <c r="BN323" s="112"/>
      <c r="BO323" s="112"/>
      <c r="BP323" s="112"/>
    </row>
    <row r="324" spans="3:68" s="158" customFormat="1" ht="12.95" customHeight="1" x14ac:dyDescent="0.2">
      <c r="C324" s="157"/>
      <c r="D324" s="157"/>
      <c r="G324" s="157"/>
      <c r="S324" s="156"/>
      <c r="Z324" s="112"/>
      <c r="AA324" s="112"/>
      <c r="AB324" s="112"/>
      <c r="AC324" s="112"/>
      <c r="AD324" s="112"/>
      <c r="AE324" s="112"/>
      <c r="AF324" s="112"/>
      <c r="AG324" s="139"/>
      <c r="AH324" s="112"/>
      <c r="AI324" s="112"/>
      <c r="AJ324" s="112"/>
      <c r="AK324" s="112"/>
      <c r="AL324" s="112"/>
      <c r="AM324" s="112"/>
      <c r="AN324" s="112"/>
      <c r="AO324" s="112"/>
      <c r="AP324" s="112"/>
      <c r="AQ324" s="112"/>
      <c r="AR324" s="112"/>
      <c r="AS324" s="112"/>
      <c r="AT324" s="112"/>
      <c r="AU324" s="112"/>
      <c r="AV324" s="112"/>
      <c r="AW324" s="112"/>
      <c r="AX324" s="112"/>
      <c r="AY324" s="112"/>
      <c r="AZ324" s="112"/>
      <c r="BA324" s="112"/>
      <c r="BB324" s="112"/>
      <c r="BC324" s="112"/>
      <c r="BD324" s="112"/>
      <c r="BE324" s="112"/>
      <c r="BF324" s="112"/>
      <c r="BG324" s="112"/>
      <c r="BH324" s="112"/>
      <c r="BI324" s="112"/>
      <c r="BJ324" s="112"/>
      <c r="BK324" s="112"/>
      <c r="BL324" s="112"/>
      <c r="BM324" s="112"/>
      <c r="BN324" s="112"/>
      <c r="BO324" s="112"/>
      <c r="BP324" s="112"/>
    </row>
    <row r="325" spans="3:68" s="158" customFormat="1" ht="12.95" customHeight="1" x14ac:dyDescent="0.2">
      <c r="C325" s="157"/>
      <c r="D325" s="157"/>
      <c r="G325" s="157"/>
      <c r="S325" s="156"/>
      <c r="Z325" s="112"/>
      <c r="AA325" s="112"/>
      <c r="AB325" s="112"/>
      <c r="AC325" s="112"/>
      <c r="AD325" s="112"/>
      <c r="AE325" s="112"/>
      <c r="AF325" s="112"/>
      <c r="AG325" s="139"/>
      <c r="AH325" s="112"/>
      <c r="AI325" s="112"/>
      <c r="AJ325" s="112"/>
      <c r="AK325" s="112"/>
      <c r="AL325" s="112"/>
      <c r="AM325" s="112"/>
      <c r="AN325" s="112"/>
      <c r="AO325" s="112"/>
      <c r="AP325" s="112"/>
      <c r="AQ325" s="112"/>
      <c r="AR325" s="112"/>
      <c r="AS325" s="112"/>
      <c r="AT325" s="112"/>
      <c r="AU325" s="112"/>
      <c r="AV325" s="112"/>
      <c r="AW325" s="112"/>
      <c r="AX325" s="112"/>
      <c r="AY325" s="112"/>
      <c r="AZ325" s="112"/>
      <c r="BA325" s="112"/>
      <c r="BB325" s="112"/>
      <c r="BC325" s="112"/>
      <c r="BD325" s="112"/>
      <c r="BE325" s="112"/>
      <c r="BF325" s="112"/>
      <c r="BG325" s="112"/>
      <c r="BH325" s="112"/>
      <c r="BI325" s="112"/>
      <c r="BJ325" s="112"/>
      <c r="BK325" s="112"/>
      <c r="BL325" s="112"/>
      <c r="BM325" s="112"/>
      <c r="BN325" s="112"/>
      <c r="BO325" s="112"/>
      <c r="BP325" s="112"/>
    </row>
    <row r="326" spans="3:68" x14ac:dyDescent="0.2">
      <c r="C326" s="18"/>
      <c r="D326" s="18"/>
      <c r="Q326" s="1"/>
      <c r="AA326" s="86"/>
      <c r="AB326" s="86"/>
      <c r="AC326" s="86"/>
      <c r="AD326" s="86"/>
      <c r="AE326" s="86"/>
      <c r="AG326" s="87"/>
      <c r="AN326" s="86"/>
      <c r="AO326" s="86"/>
      <c r="AP326" s="86"/>
      <c r="AQ326" s="86"/>
      <c r="AR326" s="86"/>
      <c r="AS326" s="86"/>
      <c r="AT326" s="86"/>
      <c r="AU326" s="86"/>
    </row>
    <row r="327" spans="3:68" x14ac:dyDescent="0.2">
      <c r="C327" s="18"/>
      <c r="D327" s="18"/>
      <c r="Q327" s="1"/>
      <c r="AA327" s="86"/>
      <c r="AB327" s="86"/>
      <c r="AC327" s="86"/>
      <c r="AD327" s="86"/>
      <c r="AE327" s="86"/>
      <c r="AG327" s="87"/>
      <c r="AN327" s="86"/>
      <c r="AO327" s="86"/>
      <c r="AP327" s="86"/>
      <c r="AQ327" s="86"/>
      <c r="AR327" s="86"/>
      <c r="AS327" s="86"/>
      <c r="AT327" s="86"/>
      <c r="AU327" s="86"/>
      <c r="AV327" s="86"/>
    </row>
    <row r="328" spans="3:68" x14ac:dyDescent="0.2">
      <c r="C328" s="18"/>
      <c r="D328" s="18"/>
      <c r="Q328" s="1"/>
      <c r="AA328" s="86"/>
      <c r="AB328" s="86"/>
      <c r="AC328" s="86"/>
      <c r="AD328" s="86"/>
      <c r="AE328" s="86"/>
      <c r="AG328" s="87"/>
      <c r="AN328" s="86"/>
      <c r="AO328" s="86"/>
      <c r="AP328" s="86"/>
      <c r="AQ328" s="86"/>
      <c r="AR328" s="86"/>
      <c r="AS328" s="86"/>
      <c r="AT328" s="86"/>
      <c r="AU328" s="86"/>
    </row>
    <row r="329" spans="3:68" x14ac:dyDescent="0.2">
      <c r="C329" s="18"/>
      <c r="D329" s="18"/>
      <c r="Q329" s="1"/>
      <c r="AA329" s="86"/>
      <c r="AB329" s="86"/>
      <c r="AC329" s="86"/>
      <c r="AD329" s="86"/>
      <c r="AE329" s="86"/>
      <c r="AG329" s="87"/>
      <c r="AN329" s="86"/>
      <c r="AO329" s="86"/>
      <c r="AP329" s="86"/>
      <c r="AQ329" s="86"/>
      <c r="AR329" s="86"/>
      <c r="AS329" s="86"/>
      <c r="AT329" s="86"/>
      <c r="AU329" s="86"/>
    </row>
    <row r="330" spans="3:68" x14ac:dyDescent="0.2">
      <c r="C330" s="18"/>
      <c r="D330" s="18"/>
      <c r="Q330" s="1"/>
      <c r="AA330" s="86"/>
      <c r="AB330" s="86"/>
      <c r="AC330" s="86"/>
      <c r="AD330" s="86"/>
      <c r="AE330" s="86"/>
      <c r="AG330" s="87"/>
      <c r="AN330" s="86"/>
      <c r="AO330" s="86"/>
      <c r="AP330" s="86"/>
      <c r="AQ330" s="86"/>
      <c r="AR330" s="86"/>
      <c r="AS330" s="86"/>
      <c r="AT330" s="86"/>
      <c r="AU330" s="86"/>
    </row>
    <row r="331" spans="3:68" x14ac:dyDescent="0.2">
      <c r="C331" s="18"/>
      <c r="D331" s="18"/>
      <c r="Q331" s="1"/>
      <c r="AA331" s="86"/>
      <c r="AB331" s="86"/>
      <c r="AC331" s="86"/>
      <c r="AD331" s="86"/>
      <c r="AE331" s="86"/>
      <c r="AG331" s="87"/>
      <c r="AN331" s="86"/>
      <c r="AO331" s="86"/>
      <c r="AP331" s="86"/>
      <c r="AQ331" s="86"/>
      <c r="AR331" s="86"/>
      <c r="AS331" s="86"/>
      <c r="AT331" s="86"/>
      <c r="AU331" s="86"/>
    </row>
    <row r="332" spans="3:68" x14ac:dyDescent="0.2">
      <c r="C332" s="18"/>
      <c r="D332" s="18"/>
      <c r="Q332" s="1"/>
      <c r="AA332" s="86"/>
      <c r="AB332" s="86"/>
      <c r="AC332" s="86"/>
      <c r="AD332" s="86"/>
      <c r="AE332" s="86"/>
      <c r="AG332" s="87"/>
      <c r="AN332" s="86"/>
      <c r="AO332" s="86"/>
      <c r="AP332" s="86"/>
      <c r="AQ332" s="86"/>
      <c r="AR332" s="86"/>
      <c r="AS332" s="86"/>
      <c r="AT332" s="86"/>
      <c r="AU332" s="86"/>
    </row>
    <row r="333" spans="3:68" x14ac:dyDescent="0.2">
      <c r="C333" s="18"/>
      <c r="D333" s="18"/>
      <c r="Q333" s="1"/>
      <c r="AA333" s="86"/>
      <c r="AB333" s="86"/>
      <c r="AC333" s="86"/>
      <c r="AD333" s="86"/>
      <c r="AE333" s="86"/>
      <c r="AG333" s="87"/>
      <c r="AN333" s="86"/>
      <c r="AO333" s="86"/>
      <c r="AP333" s="86"/>
      <c r="AQ333" s="86"/>
      <c r="AR333" s="86"/>
      <c r="AS333" s="86"/>
      <c r="AT333" s="86"/>
      <c r="AU333" s="86"/>
    </row>
    <row r="334" spans="3:68" x14ac:dyDescent="0.2">
      <c r="C334" s="18"/>
      <c r="D334" s="18"/>
      <c r="Q334" s="1"/>
      <c r="AA334" s="86"/>
      <c r="AB334" s="86"/>
      <c r="AC334" s="86"/>
      <c r="AD334" s="86"/>
      <c r="AE334" s="86"/>
      <c r="AG334" s="87"/>
      <c r="AN334" s="86"/>
      <c r="AO334" s="86"/>
      <c r="AP334" s="86"/>
      <c r="AQ334" s="86"/>
      <c r="AR334" s="86"/>
      <c r="AS334" s="86"/>
      <c r="AT334" s="86"/>
      <c r="AU334" s="86"/>
    </row>
    <row r="335" spans="3:68" x14ac:dyDescent="0.2">
      <c r="C335" s="18"/>
      <c r="D335" s="18"/>
      <c r="Q335" s="1"/>
      <c r="AA335" s="86"/>
      <c r="AB335" s="86"/>
      <c r="AC335" s="86"/>
      <c r="AD335" s="86"/>
      <c r="AE335" s="86"/>
      <c r="AG335" s="87"/>
      <c r="AN335" s="86"/>
      <c r="AO335" s="86"/>
      <c r="AP335" s="86"/>
      <c r="AQ335" s="86"/>
      <c r="AR335" s="86"/>
      <c r="AS335" s="86"/>
      <c r="AT335" s="86"/>
      <c r="AU335" s="86"/>
    </row>
    <row r="336" spans="3:68" x14ac:dyDescent="0.2">
      <c r="C336" s="18"/>
      <c r="D336" s="18"/>
      <c r="Q336" s="1"/>
      <c r="AA336" s="86"/>
      <c r="AB336" s="86"/>
      <c r="AC336" s="86"/>
      <c r="AD336" s="86"/>
      <c r="AE336" s="86"/>
      <c r="AG336" s="87"/>
      <c r="AN336" s="86"/>
      <c r="AO336" s="86"/>
      <c r="AP336" s="86"/>
      <c r="AQ336" s="86"/>
      <c r="AR336" s="86"/>
      <c r="AS336" s="86"/>
      <c r="AT336" s="86"/>
      <c r="AU336" s="86"/>
    </row>
    <row r="337" spans="3:48" x14ac:dyDescent="0.2">
      <c r="C337" s="18"/>
      <c r="D337" s="18"/>
      <c r="Q337" s="1"/>
      <c r="AA337" s="86"/>
      <c r="AB337" s="86"/>
      <c r="AC337" s="86"/>
      <c r="AD337" s="86"/>
      <c r="AE337" s="86"/>
      <c r="AG337" s="87"/>
      <c r="AN337" s="86"/>
      <c r="AO337" s="86"/>
      <c r="AP337" s="86"/>
      <c r="AQ337" s="86"/>
      <c r="AR337" s="86"/>
      <c r="AS337" s="86"/>
      <c r="AT337" s="86"/>
      <c r="AU337" s="86"/>
    </row>
    <row r="338" spans="3:48" x14ac:dyDescent="0.2">
      <c r="C338" s="18"/>
      <c r="D338" s="18"/>
      <c r="Q338" s="1"/>
      <c r="AA338" s="86"/>
      <c r="AB338" s="86"/>
      <c r="AC338" s="86"/>
      <c r="AD338" s="86"/>
      <c r="AE338" s="86"/>
      <c r="AG338" s="87"/>
      <c r="AN338" s="86"/>
      <c r="AO338" s="86"/>
      <c r="AP338" s="86"/>
      <c r="AQ338" s="86"/>
      <c r="AR338" s="86"/>
      <c r="AS338" s="86"/>
      <c r="AT338" s="86"/>
      <c r="AU338" s="86"/>
    </row>
    <row r="339" spans="3:48" x14ac:dyDescent="0.2">
      <c r="C339" s="18"/>
      <c r="D339" s="18"/>
      <c r="Q339" s="1"/>
      <c r="AA339" s="86"/>
      <c r="AB339" s="86"/>
      <c r="AC339" s="86"/>
      <c r="AD339" s="86"/>
      <c r="AE339" s="86"/>
      <c r="AG339" s="87"/>
      <c r="AN339" s="86"/>
      <c r="AO339" s="86"/>
      <c r="AP339" s="86"/>
      <c r="AQ339" s="86"/>
      <c r="AR339" s="86"/>
      <c r="AS339" s="86"/>
      <c r="AT339" s="86"/>
      <c r="AU339" s="86"/>
    </row>
    <row r="340" spans="3:48" x14ac:dyDescent="0.2">
      <c r="C340" s="18"/>
      <c r="D340" s="18"/>
      <c r="Q340" s="1"/>
      <c r="AA340" s="86"/>
      <c r="AB340" s="86"/>
      <c r="AC340" s="86"/>
      <c r="AD340" s="86"/>
      <c r="AE340" s="86"/>
      <c r="AG340" s="87"/>
      <c r="AN340" s="86"/>
      <c r="AO340" s="86"/>
      <c r="AP340" s="86"/>
      <c r="AQ340" s="86"/>
      <c r="AR340" s="86"/>
      <c r="AS340" s="86"/>
      <c r="AT340" s="86"/>
      <c r="AU340" s="86"/>
    </row>
    <row r="341" spans="3:48" x14ac:dyDescent="0.2">
      <c r="C341" s="18"/>
      <c r="D341" s="18"/>
      <c r="Q341" s="1"/>
      <c r="AA341" s="86"/>
      <c r="AB341" s="86"/>
      <c r="AC341" s="86"/>
      <c r="AD341" s="86"/>
      <c r="AE341" s="86"/>
      <c r="AG341" s="87"/>
      <c r="AN341" s="86"/>
      <c r="AO341" s="86"/>
      <c r="AP341" s="86"/>
      <c r="AQ341" s="86"/>
      <c r="AR341" s="86"/>
      <c r="AS341" s="86"/>
      <c r="AT341" s="86"/>
      <c r="AU341" s="86"/>
    </row>
    <row r="342" spans="3:48" x14ac:dyDescent="0.2">
      <c r="C342" s="18"/>
      <c r="D342" s="18"/>
      <c r="Q342" s="1"/>
      <c r="AA342" s="86"/>
      <c r="AB342" s="86"/>
      <c r="AC342" s="86"/>
      <c r="AD342" s="86"/>
      <c r="AE342" s="86"/>
      <c r="AG342" s="87"/>
      <c r="AN342" s="86"/>
      <c r="AO342" s="86"/>
      <c r="AP342" s="86"/>
      <c r="AQ342" s="86"/>
      <c r="AR342" s="86"/>
      <c r="AS342" s="86"/>
      <c r="AT342" s="86"/>
      <c r="AU342" s="86"/>
    </row>
    <row r="343" spans="3:48" x14ac:dyDescent="0.2">
      <c r="C343" s="18"/>
      <c r="D343" s="18"/>
      <c r="Q343" s="1"/>
      <c r="AA343" s="86"/>
      <c r="AB343" s="86"/>
      <c r="AC343" s="86"/>
      <c r="AD343" s="86"/>
      <c r="AE343" s="86"/>
      <c r="AG343" s="87"/>
      <c r="AN343" s="86"/>
      <c r="AO343" s="86"/>
      <c r="AP343" s="86"/>
      <c r="AQ343" s="86"/>
      <c r="AR343" s="86"/>
      <c r="AS343" s="86"/>
      <c r="AT343" s="86"/>
      <c r="AU343" s="86"/>
    </row>
    <row r="344" spans="3:48" x14ac:dyDescent="0.2">
      <c r="C344" s="18"/>
      <c r="D344" s="18"/>
      <c r="Q344" s="1"/>
      <c r="AA344" s="86"/>
      <c r="AB344" s="86"/>
      <c r="AC344" s="86"/>
      <c r="AD344" s="86"/>
      <c r="AE344" s="86"/>
      <c r="AG344" s="87"/>
      <c r="AN344" s="86"/>
      <c r="AO344" s="86"/>
      <c r="AP344" s="86"/>
      <c r="AQ344" s="86"/>
      <c r="AR344" s="86"/>
      <c r="AS344" s="86"/>
      <c r="AT344" s="86"/>
      <c r="AU344" s="86"/>
    </row>
    <row r="345" spans="3:48" x14ac:dyDescent="0.2">
      <c r="C345" s="18"/>
      <c r="D345" s="18"/>
      <c r="Q345" s="1"/>
      <c r="AA345" s="86"/>
      <c r="AB345" s="86"/>
      <c r="AC345" s="86"/>
      <c r="AD345" s="86"/>
      <c r="AE345" s="86"/>
      <c r="AG345" s="87"/>
      <c r="AN345" s="86"/>
      <c r="AO345" s="86"/>
      <c r="AP345" s="86"/>
      <c r="AQ345" s="86"/>
      <c r="AR345" s="86"/>
      <c r="AS345" s="86"/>
      <c r="AT345" s="86"/>
      <c r="AU345" s="86"/>
      <c r="AV345" s="86"/>
    </row>
    <row r="346" spans="3:48" x14ac:dyDescent="0.2">
      <c r="C346" s="18"/>
      <c r="D346" s="18"/>
      <c r="Q346" s="1"/>
      <c r="AA346" s="86"/>
      <c r="AB346" s="86"/>
      <c r="AC346" s="86"/>
      <c r="AD346" s="86"/>
      <c r="AE346" s="86"/>
      <c r="AG346" s="87"/>
      <c r="AN346" s="86"/>
      <c r="AO346" s="86"/>
      <c r="AP346" s="86"/>
      <c r="AQ346" s="86"/>
      <c r="AR346" s="86"/>
      <c r="AS346" s="86"/>
      <c r="AT346" s="86"/>
      <c r="AU346" s="86"/>
    </row>
    <row r="347" spans="3:48" x14ac:dyDescent="0.2">
      <c r="C347" s="18"/>
      <c r="D347" s="18"/>
      <c r="Q347" s="1"/>
      <c r="AA347" s="86"/>
      <c r="AB347" s="86"/>
      <c r="AC347" s="86"/>
      <c r="AD347" s="86"/>
      <c r="AE347" s="86"/>
      <c r="AG347" s="87"/>
      <c r="AN347" s="86"/>
      <c r="AO347" s="86"/>
      <c r="AP347" s="86"/>
      <c r="AQ347" s="86"/>
      <c r="AR347" s="86"/>
      <c r="AS347" s="86"/>
      <c r="AT347" s="86"/>
      <c r="AU347" s="86"/>
    </row>
    <row r="348" spans="3:48" x14ac:dyDescent="0.2">
      <c r="C348" s="18"/>
      <c r="D348" s="18"/>
      <c r="Q348" s="1"/>
      <c r="AA348" s="86"/>
      <c r="AB348" s="86"/>
      <c r="AC348" s="86"/>
      <c r="AD348" s="86"/>
      <c r="AE348" s="86"/>
      <c r="AG348" s="87"/>
      <c r="AN348" s="86"/>
      <c r="AO348" s="86"/>
      <c r="AP348" s="86"/>
      <c r="AQ348" s="86"/>
      <c r="AR348" s="86"/>
      <c r="AS348" s="86"/>
      <c r="AT348" s="86"/>
      <c r="AU348" s="86"/>
    </row>
    <row r="349" spans="3:48" x14ac:dyDescent="0.2">
      <c r="C349" s="18"/>
      <c r="D349" s="18"/>
      <c r="Q349" s="1"/>
      <c r="AA349" s="86"/>
      <c r="AB349" s="86"/>
      <c r="AC349" s="86"/>
      <c r="AD349" s="86"/>
      <c r="AE349" s="86"/>
      <c r="AG349" s="87"/>
      <c r="AN349" s="86"/>
      <c r="AO349" s="86"/>
      <c r="AP349" s="86"/>
      <c r="AQ349" s="86"/>
      <c r="AR349" s="86"/>
      <c r="AS349" s="86"/>
      <c r="AT349" s="86"/>
      <c r="AU349" s="86"/>
    </row>
    <row r="350" spans="3:48" x14ac:dyDescent="0.2">
      <c r="C350" s="18"/>
      <c r="D350" s="18"/>
      <c r="Q350" s="1"/>
      <c r="AA350" s="86"/>
      <c r="AB350" s="86"/>
      <c r="AC350" s="86"/>
      <c r="AD350" s="86"/>
      <c r="AE350" s="86"/>
      <c r="AG350" s="87"/>
      <c r="AN350" s="86"/>
      <c r="AO350" s="86"/>
      <c r="AP350" s="86"/>
      <c r="AQ350" s="86"/>
      <c r="AR350" s="86"/>
      <c r="AS350" s="86"/>
      <c r="AT350" s="86"/>
      <c r="AU350" s="86"/>
    </row>
    <row r="351" spans="3:48" x14ac:dyDescent="0.2">
      <c r="C351" s="18"/>
      <c r="D351" s="18"/>
      <c r="Q351" s="1"/>
      <c r="AA351" s="86"/>
      <c r="AB351" s="86"/>
      <c r="AC351" s="86"/>
      <c r="AD351" s="86"/>
      <c r="AE351" s="86"/>
      <c r="AG351" s="87"/>
      <c r="AN351" s="86"/>
      <c r="AO351" s="86"/>
      <c r="AP351" s="86"/>
      <c r="AQ351" s="86"/>
      <c r="AR351" s="86"/>
      <c r="AS351" s="86"/>
      <c r="AT351" s="86"/>
      <c r="AU351" s="86"/>
    </row>
    <row r="352" spans="3:48" x14ac:dyDescent="0.2">
      <c r="C352" s="18"/>
      <c r="D352" s="18"/>
      <c r="Q352" s="1"/>
      <c r="AA352" s="86"/>
      <c r="AB352" s="86"/>
      <c r="AC352" s="86"/>
      <c r="AD352" s="86"/>
      <c r="AE352" s="86"/>
      <c r="AG352" s="87"/>
      <c r="AN352" s="86"/>
      <c r="AO352" s="86"/>
      <c r="AP352" s="86"/>
      <c r="AQ352" s="86"/>
      <c r="AR352" s="86"/>
      <c r="AS352" s="86"/>
      <c r="AT352" s="86"/>
      <c r="AU352" s="86"/>
    </row>
    <row r="353" spans="3:64" x14ac:dyDescent="0.2">
      <c r="C353" s="18"/>
      <c r="D353" s="18"/>
      <c r="Q353" s="1"/>
      <c r="AA353" s="86"/>
      <c r="AB353" s="86"/>
      <c r="AC353" s="86"/>
      <c r="AD353" s="86"/>
      <c r="AE353" s="86"/>
      <c r="AG353" s="87"/>
      <c r="AN353" s="86"/>
      <c r="AO353" s="86"/>
      <c r="AP353" s="86"/>
      <c r="AQ353" s="86"/>
      <c r="AR353" s="86"/>
      <c r="AS353" s="86"/>
      <c r="AT353" s="86"/>
      <c r="AU353" s="86"/>
    </row>
    <row r="354" spans="3:64" x14ac:dyDescent="0.2">
      <c r="C354" s="18"/>
      <c r="D354" s="18"/>
      <c r="Q354" s="1"/>
      <c r="AA354" s="86"/>
      <c r="AB354" s="86"/>
      <c r="AC354" s="86"/>
      <c r="AD354" s="86"/>
      <c r="AE354" s="86"/>
      <c r="AG354" s="87"/>
      <c r="AN354" s="86"/>
      <c r="AO354" s="86"/>
      <c r="AP354" s="86"/>
      <c r="AQ354" s="86"/>
      <c r="AR354" s="86"/>
      <c r="AS354" s="86"/>
      <c r="AT354" s="86"/>
      <c r="AU354" s="86"/>
    </row>
    <row r="355" spans="3:64" x14ac:dyDescent="0.2">
      <c r="C355" s="18"/>
      <c r="D355" s="18"/>
      <c r="Q355" s="1"/>
      <c r="AA355" s="86"/>
      <c r="AB355" s="86"/>
      <c r="AC355" s="86"/>
      <c r="AD355" s="86"/>
      <c r="AE355" s="86"/>
      <c r="AG355" s="87"/>
      <c r="AN355" s="86"/>
      <c r="AO355" s="86"/>
      <c r="AP355" s="86"/>
      <c r="AQ355" s="86"/>
      <c r="AR355" s="86"/>
      <c r="AS355" s="86"/>
      <c r="AT355" s="86"/>
      <c r="AU355" s="86"/>
    </row>
    <row r="356" spans="3:64" x14ac:dyDescent="0.2">
      <c r="C356" s="18"/>
      <c r="D356" s="18"/>
      <c r="Q356" s="1"/>
      <c r="AA356" s="86"/>
      <c r="AB356" s="86"/>
      <c r="AC356" s="86"/>
      <c r="AD356" s="86"/>
      <c r="AE356" s="86"/>
      <c r="AG356" s="87"/>
      <c r="AN356" s="86"/>
      <c r="AO356" s="86"/>
      <c r="AP356" s="86"/>
      <c r="AQ356" s="86"/>
      <c r="AR356" s="86"/>
      <c r="AS356" s="86"/>
      <c r="AT356" s="86"/>
      <c r="AU356" s="86"/>
    </row>
    <row r="357" spans="3:64" x14ac:dyDescent="0.2">
      <c r="C357" s="18"/>
      <c r="D357" s="18"/>
      <c r="Q357" s="1"/>
      <c r="AA357" s="86"/>
      <c r="AB357" s="86"/>
      <c r="AC357" s="86"/>
      <c r="AD357" s="86"/>
      <c r="AE357" s="86"/>
      <c r="AG357" s="87"/>
      <c r="AN357" s="86"/>
      <c r="AO357" s="86"/>
      <c r="AP357" s="86"/>
      <c r="AQ357" s="86"/>
      <c r="AR357" s="86"/>
      <c r="AS357" s="86"/>
      <c r="AT357" s="86"/>
      <c r="AU357" s="86"/>
    </row>
    <row r="358" spans="3:64" x14ac:dyDescent="0.2">
      <c r="C358" s="18"/>
      <c r="D358" s="18"/>
      <c r="Q358" s="1"/>
      <c r="AA358" s="86"/>
      <c r="AB358" s="86"/>
      <c r="AC358" s="86"/>
      <c r="AD358" s="86"/>
      <c r="AE358" s="86"/>
      <c r="AG358" s="87"/>
      <c r="AN358" s="86"/>
      <c r="AO358" s="86"/>
      <c r="AP358" s="86"/>
      <c r="AQ358" s="86"/>
      <c r="AR358" s="86"/>
      <c r="AS358" s="86"/>
      <c r="AT358" s="86"/>
      <c r="AU358" s="86"/>
    </row>
    <row r="359" spans="3:64" x14ac:dyDescent="0.2">
      <c r="C359" s="18"/>
      <c r="D359" s="18"/>
      <c r="Q359" s="1"/>
      <c r="AA359" s="86"/>
      <c r="AB359" s="86"/>
      <c r="AC359" s="86"/>
      <c r="AD359" s="86"/>
      <c r="AE359" s="86"/>
      <c r="AG359" s="87"/>
      <c r="AN359" s="86"/>
      <c r="AO359" s="86"/>
      <c r="AP359" s="86"/>
      <c r="AQ359" s="86"/>
      <c r="AR359" s="86"/>
      <c r="AS359" s="86"/>
      <c r="AT359" s="86"/>
      <c r="AU359" s="86"/>
      <c r="AV359" s="86"/>
      <c r="AW359" s="86"/>
      <c r="AX359" s="86"/>
      <c r="AY359" s="86"/>
      <c r="AZ359" s="86"/>
      <c r="BA359" s="86"/>
      <c r="BB359" s="86"/>
      <c r="BC359" s="86"/>
      <c r="BD359" s="86"/>
      <c r="BE359" s="86"/>
      <c r="BF359" s="86"/>
      <c r="BG359" s="86"/>
      <c r="BH359" s="86"/>
      <c r="BI359" s="86"/>
      <c r="BJ359" s="86"/>
      <c r="BK359" s="86"/>
      <c r="BL359" s="86"/>
    </row>
    <row r="360" spans="3:64" x14ac:dyDescent="0.2">
      <c r="C360" s="18"/>
      <c r="D360" s="18"/>
      <c r="Q360" s="1"/>
      <c r="AA360" s="86"/>
      <c r="AB360" s="86"/>
      <c r="AC360" s="86"/>
      <c r="AD360" s="86"/>
      <c r="AE360" s="86"/>
      <c r="AG360" s="87"/>
      <c r="AN360" s="86"/>
      <c r="AO360" s="86"/>
      <c r="AP360" s="86"/>
      <c r="AQ360" s="86"/>
      <c r="AR360" s="86"/>
      <c r="AS360" s="86"/>
      <c r="AT360" s="86"/>
      <c r="AU360" s="86"/>
    </row>
    <row r="361" spans="3:64" x14ac:dyDescent="0.2">
      <c r="C361" s="18"/>
      <c r="D361" s="18"/>
      <c r="Q361" s="1"/>
      <c r="AA361" s="86"/>
      <c r="AB361" s="86"/>
      <c r="AC361" s="86"/>
      <c r="AD361" s="86"/>
      <c r="AE361" s="86"/>
      <c r="AG361" s="87"/>
      <c r="AN361" s="86"/>
      <c r="AO361" s="86"/>
      <c r="AP361" s="86"/>
      <c r="AQ361" s="86"/>
      <c r="AR361" s="86"/>
      <c r="AS361" s="86"/>
      <c r="AT361" s="86"/>
      <c r="AU361" s="86"/>
    </row>
    <row r="362" spans="3:64" x14ac:dyDescent="0.2">
      <c r="C362" s="18"/>
      <c r="D362" s="18"/>
      <c r="Q362" s="1"/>
      <c r="AA362" s="86"/>
      <c r="AB362" s="86"/>
      <c r="AC362" s="86"/>
      <c r="AD362" s="86"/>
      <c r="AE362" s="86"/>
      <c r="AG362" s="87"/>
      <c r="AN362" s="86"/>
      <c r="AO362" s="86"/>
      <c r="AP362" s="86"/>
      <c r="AQ362" s="86"/>
      <c r="AR362" s="86"/>
      <c r="AS362" s="86"/>
      <c r="AT362" s="86"/>
      <c r="AU362" s="86"/>
    </row>
    <row r="363" spans="3:64" x14ac:dyDescent="0.2">
      <c r="C363" s="18"/>
      <c r="D363" s="18"/>
      <c r="Q363" s="1"/>
      <c r="AA363" s="86"/>
      <c r="AB363" s="86"/>
      <c r="AC363" s="86"/>
      <c r="AD363" s="86"/>
      <c r="AE363" s="86"/>
      <c r="AG363" s="87"/>
      <c r="AN363" s="86"/>
      <c r="AO363" s="86"/>
      <c r="AP363" s="86"/>
      <c r="AQ363" s="86"/>
      <c r="AR363" s="86"/>
      <c r="AS363" s="86"/>
      <c r="AT363" s="86"/>
      <c r="AU363" s="86"/>
    </row>
    <row r="364" spans="3:64" x14ac:dyDescent="0.2">
      <c r="C364" s="18"/>
      <c r="D364" s="18"/>
      <c r="Q364" s="1"/>
      <c r="AA364" s="86"/>
      <c r="AB364" s="86"/>
      <c r="AC364" s="86"/>
      <c r="AD364" s="86"/>
      <c r="AE364" s="86"/>
      <c r="AG364" s="87"/>
      <c r="AN364" s="86"/>
      <c r="AO364" s="86"/>
      <c r="AP364" s="86"/>
      <c r="AQ364" s="86"/>
      <c r="AR364" s="86"/>
      <c r="AS364" s="86"/>
      <c r="AT364" s="86"/>
      <c r="AU364" s="86"/>
    </row>
    <row r="365" spans="3:64" x14ac:dyDescent="0.2">
      <c r="C365" s="18"/>
      <c r="D365" s="18"/>
      <c r="Q365" s="1"/>
      <c r="AA365" s="86"/>
      <c r="AB365" s="86"/>
      <c r="AC365" s="86"/>
      <c r="AD365" s="86"/>
      <c r="AE365" s="86"/>
      <c r="AG365" s="87"/>
      <c r="AN365" s="86"/>
      <c r="AO365" s="86"/>
      <c r="AP365" s="86"/>
      <c r="AQ365" s="86"/>
      <c r="AR365" s="86"/>
      <c r="AS365" s="86"/>
      <c r="AT365" s="86"/>
      <c r="AU365" s="86"/>
    </row>
    <row r="366" spans="3:64" x14ac:dyDescent="0.2">
      <c r="C366" s="18"/>
      <c r="D366" s="18"/>
      <c r="Q366" s="1"/>
      <c r="AA366" s="86"/>
      <c r="AB366" s="86"/>
      <c r="AC366" s="86"/>
      <c r="AD366" s="86"/>
      <c r="AE366" s="86"/>
      <c r="AG366" s="87"/>
      <c r="AN366" s="86"/>
      <c r="AO366" s="86"/>
      <c r="AP366" s="86"/>
      <c r="AQ366" s="86"/>
      <c r="AR366" s="86"/>
      <c r="AS366" s="86"/>
      <c r="AT366" s="86"/>
      <c r="AU366" s="86"/>
    </row>
    <row r="367" spans="3:64" x14ac:dyDescent="0.2">
      <c r="C367" s="18"/>
      <c r="D367" s="18"/>
      <c r="Q367" s="1"/>
      <c r="AA367" s="86"/>
      <c r="AB367" s="86"/>
      <c r="AC367" s="86"/>
      <c r="AD367" s="86"/>
      <c r="AE367" s="86"/>
      <c r="AG367" s="87"/>
      <c r="AN367" s="86"/>
      <c r="AO367" s="86"/>
      <c r="AP367" s="86"/>
      <c r="AQ367" s="86"/>
      <c r="AR367" s="86"/>
      <c r="AS367" s="86"/>
      <c r="AT367" s="86"/>
      <c r="AU367" s="86"/>
    </row>
    <row r="368" spans="3:64" x14ac:dyDescent="0.2">
      <c r="C368" s="18"/>
      <c r="D368" s="18"/>
      <c r="Q368" s="1"/>
      <c r="AA368" s="86"/>
      <c r="AB368" s="86"/>
      <c r="AC368" s="86"/>
      <c r="AD368" s="86"/>
      <c r="AE368" s="86"/>
      <c r="AG368" s="87"/>
      <c r="AN368" s="86"/>
      <c r="AO368" s="86"/>
      <c r="AP368" s="86"/>
      <c r="AQ368" s="86"/>
      <c r="AR368" s="86"/>
      <c r="AS368" s="86"/>
      <c r="AT368" s="86"/>
      <c r="AU368" s="86"/>
    </row>
    <row r="369" spans="3:64" x14ac:dyDescent="0.2">
      <c r="C369" s="18"/>
      <c r="D369" s="18"/>
      <c r="Q369" s="1"/>
      <c r="AA369" s="86"/>
      <c r="AB369" s="86"/>
      <c r="AC369" s="86"/>
      <c r="AD369" s="86"/>
      <c r="AE369" s="86"/>
      <c r="AG369" s="87"/>
      <c r="AN369" s="86"/>
      <c r="AO369" s="86"/>
      <c r="AP369" s="86"/>
      <c r="AQ369" s="86"/>
      <c r="AR369" s="86"/>
      <c r="AS369" s="86"/>
      <c r="AT369" s="86"/>
      <c r="AU369" s="86"/>
    </row>
    <row r="370" spans="3:64" x14ac:dyDescent="0.2">
      <c r="C370" s="18"/>
      <c r="D370" s="18"/>
      <c r="Q370" s="1"/>
      <c r="AA370" s="86"/>
      <c r="AB370" s="86"/>
      <c r="AC370" s="86"/>
      <c r="AD370" s="86"/>
      <c r="AE370" s="86"/>
      <c r="AG370" s="87"/>
      <c r="AN370" s="86"/>
      <c r="AO370" s="86"/>
      <c r="AP370" s="86"/>
      <c r="AQ370" s="86"/>
      <c r="AR370" s="86"/>
      <c r="AS370" s="86"/>
      <c r="AT370" s="86"/>
      <c r="AU370" s="86"/>
    </row>
    <row r="371" spans="3:64" x14ac:dyDescent="0.2">
      <c r="C371" s="18"/>
      <c r="D371" s="18"/>
      <c r="Q371" s="1"/>
      <c r="AA371" s="86"/>
      <c r="AB371" s="86"/>
      <c r="AC371" s="86"/>
      <c r="AD371" s="86"/>
      <c r="AE371" s="86"/>
      <c r="AG371" s="87"/>
      <c r="AN371" s="86"/>
      <c r="AO371" s="86"/>
      <c r="AP371" s="86"/>
      <c r="AQ371" s="86"/>
      <c r="AR371" s="86"/>
      <c r="AS371" s="86"/>
      <c r="AT371" s="86"/>
      <c r="AU371" s="86"/>
    </row>
    <row r="372" spans="3:64" x14ac:dyDescent="0.2">
      <c r="C372" s="18"/>
      <c r="D372" s="18"/>
      <c r="Q372" s="1"/>
      <c r="AA372" s="86"/>
      <c r="AB372" s="86"/>
      <c r="AC372" s="86"/>
      <c r="AD372" s="86"/>
      <c r="AE372" s="86"/>
      <c r="AG372" s="87"/>
      <c r="AN372" s="86"/>
      <c r="AO372" s="86"/>
      <c r="AP372" s="86"/>
      <c r="AQ372" s="86"/>
      <c r="AR372" s="86"/>
      <c r="AS372" s="86"/>
      <c r="AT372" s="86"/>
      <c r="AU372" s="86"/>
    </row>
    <row r="373" spans="3:64" x14ac:dyDescent="0.2">
      <c r="C373" s="18"/>
      <c r="D373" s="18"/>
      <c r="Q373" s="1"/>
      <c r="AA373" s="86"/>
      <c r="AB373" s="86"/>
      <c r="AC373" s="86"/>
      <c r="AD373" s="86"/>
      <c r="AE373" s="86"/>
      <c r="AG373" s="87"/>
      <c r="AN373" s="86"/>
      <c r="AO373" s="86"/>
      <c r="AP373" s="86"/>
      <c r="AQ373" s="86"/>
      <c r="AR373" s="86"/>
      <c r="AS373" s="86"/>
      <c r="AT373" s="86"/>
      <c r="AU373" s="86"/>
    </row>
    <row r="374" spans="3:64" x14ac:dyDescent="0.2">
      <c r="C374" s="18"/>
      <c r="D374" s="18"/>
      <c r="Q374" s="1"/>
      <c r="AA374" s="86"/>
      <c r="AB374" s="86"/>
      <c r="AC374" s="86"/>
      <c r="AD374" s="86"/>
      <c r="AE374" s="86"/>
      <c r="AG374" s="87"/>
      <c r="AN374" s="86"/>
      <c r="AO374" s="86"/>
      <c r="AP374" s="86"/>
      <c r="AQ374" s="86"/>
      <c r="AR374" s="86"/>
      <c r="AS374" s="86"/>
      <c r="AT374" s="86"/>
      <c r="AU374" s="86"/>
    </row>
    <row r="375" spans="3:64" x14ac:dyDescent="0.2">
      <c r="C375" s="18"/>
      <c r="D375" s="18"/>
      <c r="Q375" s="1"/>
      <c r="AA375" s="86"/>
      <c r="AB375" s="86"/>
      <c r="AC375" s="86"/>
      <c r="AD375" s="86"/>
      <c r="AE375" s="86"/>
      <c r="AG375" s="87"/>
      <c r="AN375" s="86"/>
      <c r="AO375" s="86"/>
      <c r="AP375" s="86"/>
      <c r="AQ375" s="86"/>
      <c r="AR375" s="86"/>
      <c r="AS375" s="86"/>
      <c r="AT375" s="86"/>
      <c r="AU375" s="86"/>
    </row>
    <row r="376" spans="3:64" x14ac:dyDescent="0.2">
      <c r="C376" s="18"/>
      <c r="D376" s="18"/>
      <c r="Q376" s="1"/>
      <c r="AA376" s="86"/>
      <c r="AB376" s="86"/>
      <c r="AC376" s="86"/>
      <c r="AD376" s="86"/>
      <c r="AE376" s="86"/>
      <c r="AG376" s="87"/>
      <c r="AN376" s="86"/>
      <c r="AO376" s="86"/>
      <c r="AP376" s="86"/>
      <c r="AQ376" s="86"/>
      <c r="AR376" s="86"/>
      <c r="AS376" s="86"/>
      <c r="AT376" s="86"/>
      <c r="AU376" s="86"/>
    </row>
    <row r="377" spans="3:64" x14ac:dyDescent="0.2">
      <c r="C377" s="18"/>
      <c r="D377" s="18"/>
      <c r="Q377" s="1"/>
      <c r="AA377" s="86"/>
      <c r="AB377" s="86"/>
      <c r="AC377" s="86"/>
      <c r="AD377" s="86"/>
      <c r="AE377" s="86"/>
      <c r="AG377" s="87"/>
      <c r="AN377" s="86"/>
      <c r="AO377" s="86"/>
      <c r="AP377" s="86"/>
      <c r="AQ377" s="86"/>
      <c r="AR377" s="86"/>
      <c r="AS377" s="86"/>
      <c r="AT377" s="86"/>
      <c r="AU377" s="86"/>
    </row>
    <row r="378" spans="3:64" x14ac:dyDescent="0.2">
      <c r="C378" s="18"/>
      <c r="D378" s="18"/>
      <c r="Q378" s="1"/>
      <c r="AA378" s="86"/>
      <c r="AB378" s="86"/>
      <c r="AC378" s="86"/>
      <c r="AD378" s="86"/>
      <c r="AE378" s="86"/>
      <c r="AG378" s="87"/>
      <c r="AN378" s="86"/>
      <c r="AO378" s="86"/>
      <c r="AP378" s="86"/>
      <c r="AQ378" s="86"/>
      <c r="AR378" s="86"/>
      <c r="AS378" s="86"/>
      <c r="AT378" s="86"/>
      <c r="AU378" s="86"/>
    </row>
    <row r="379" spans="3:64" x14ac:dyDescent="0.2">
      <c r="C379" s="18"/>
      <c r="D379" s="18"/>
      <c r="Q379" s="1"/>
      <c r="AA379" s="86"/>
      <c r="AB379" s="86"/>
      <c r="AC379" s="86"/>
      <c r="AD379" s="86"/>
      <c r="AE379" s="86"/>
      <c r="AG379" s="87"/>
      <c r="AN379" s="86"/>
      <c r="AO379" s="86"/>
      <c r="AP379" s="86"/>
      <c r="AQ379" s="86"/>
      <c r="AR379" s="86"/>
      <c r="AS379" s="86"/>
      <c r="AT379" s="86"/>
      <c r="AU379" s="86"/>
    </row>
    <row r="380" spans="3:64" x14ac:dyDescent="0.2">
      <c r="C380" s="18"/>
      <c r="D380" s="18"/>
      <c r="Q380" s="1"/>
      <c r="AA380" s="86"/>
      <c r="AB380" s="86"/>
      <c r="AC380" s="86"/>
      <c r="AD380" s="86"/>
      <c r="AE380" s="86"/>
      <c r="AG380" s="87"/>
      <c r="AN380" s="86"/>
      <c r="AO380" s="86"/>
      <c r="AP380" s="86"/>
      <c r="AQ380" s="86"/>
      <c r="AR380" s="86"/>
      <c r="AS380" s="86"/>
      <c r="AT380" s="86"/>
      <c r="AU380" s="86"/>
      <c r="AV380" s="86"/>
      <c r="AW380" s="86"/>
      <c r="AX380" s="86"/>
      <c r="AY380" s="86"/>
      <c r="AZ380" s="86"/>
      <c r="BA380" s="86"/>
      <c r="BB380" s="86"/>
      <c r="BC380" s="86"/>
      <c r="BD380" s="86"/>
      <c r="BE380" s="86"/>
      <c r="BF380" s="86"/>
      <c r="BG380" s="86"/>
      <c r="BH380" s="86"/>
      <c r="BI380" s="86"/>
      <c r="BJ380" s="86"/>
      <c r="BK380" s="86"/>
      <c r="BL380" s="86"/>
    </row>
    <row r="381" spans="3:64" x14ac:dyDescent="0.2">
      <c r="C381" s="18"/>
      <c r="D381" s="18"/>
      <c r="Q381" s="1"/>
      <c r="AA381" s="86"/>
      <c r="AB381" s="86"/>
      <c r="AC381" s="86"/>
      <c r="AD381" s="86"/>
      <c r="AE381" s="86"/>
      <c r="AG381" s="87"/>
      <c r="AN381" s="86"/>
      <c r="AO381" s="86"/>
      <c r="AP381" s="86"/>
      <c r="AQ381" s="86"/>
      <c r="AR381" s="86"/>
      <c r="AS381" s="86"/>
      <c r="AT381" s="86"/>
      <c r="AU381" s="86"/>
    </row>
    <row r="382" spans="3:64" x14ac:dyDescent="0.2">
      <c r="C382" s="18"/>
      <c r="D382" s="18"/>
      <c r="Q382" s="1"/>
      <c r="AA382" s="86"/>
      <c r="AB382" s="86"/>
      <c r="AC382" s="86"/>
      <c r="AD382" s="86"/>
      <c r="AE382" s="86"/>
      <c r="AG382" s="87"/>
      <c r="AN382" s="86"/>
      <c r="AO382" s="86"/>
      <c r="AP382" s="86"/>
      <c r="AQ382" s="86"/>
      <c r="AR382" s="86"/>
      <c r="AS382" s="86"/>
      <c r="AT382" s="86"/>
      <c r="AU382" s="86"/>
      <c r="AV382" s="86"/>
    </row>
    <row r="383" spans="3:64" x14ac:dyDescent="0.2">
      <c r="C383" s="18"/>
      <c r="D383" s="18"/>
      <c r="Q383" s="1"/>
      <c r="AA383" s="86"/>
      <c r="AB383" s="86"/>
      <c r="AC383" s="86"/>
      <c r="AD383" s="86"/>
      <c r="AE383" s="86"/>
      <c r="AG383" s="87"/>
      <c r="AN383" s="86"/>
      <c r="AO383" s="86"/>
      <c r="AP383" s="86"/>
      <c r="AQ383" s="86"/>
      <c r="AR383" s="86"/>
      <c r="AS383" s="86"/>
      <c r="AT383" s="86"/>
      <c r="AU383" s="86"/>
    </row>
    <row r="384" spans="3:64" x14ac:dyDescent="0.2">
      <c r="C384" s="18"/>
      <c r="D384" s="18"/>
      <c r="Q384" s="1"/>
      <c r="AA384" s="86"/>
      <c r="AB384" s="86"/>
      <c r="AC384" s="86"/>
      <c r="AD384" s="86"/>
      <c r="AE384" s="86"/>
      <c r="AG384" s="87"/>
      <c r="AN384" s="86"/>
      <c r="AO384" s="86"/>
      <c r="AP384" s="86"/>
      <c r="AQ384" s="86"/>
      <c r="AR384" s="86"/>
      <c r="AS384" s="86"/>
      <c r="AT384" s="86"/>
      <c r="AU384" s="86"/>
    </row>
    <row r="385" spans="3:64" x14ac:dyDescent="0.2">
      <c r="C385" s="18"/>
      <c r="D385" s="18"/>
      <c r="Q385" s="1"/>
      <c r="AA385" s="86"/>
      <c r="AB385" s="86"/>
      <c r="AC385" s="86"/>
      <c r="AD385" s="86"/>
      <c r="AE385" s="86"/>
      <c r="AG385" s="87"/>
      <c r="AN385" s="86"/>
      <c r="AO385" s="86"/>
      <c r="AP385" s="86"/>
      <c r="AQ385" s="86"/>
      <c r="AR385" s="86"/>
      <c r="AS385" s="86"/>
      <c r="AT385" s="86"/>
      <c r="AU385" s="86"/>
    </row>
    <row r="386" spans="3:64" x14ac:dyDescent="0.2">
      <c r="C386" s="18"/>
      <c r="D386" s="18"/>
      <c r="Q386" s="1"/>
      <c r="AA386" s="86"/>
      <c r="AB386" s="86"/>
      <c r="AC386" s="86"/>
      <c r="AD386" s="86"/>
      <c r="AE386" s="86"/>
      <c r="AG386" s="87"/>
      <c r="AN386" s="86"/>
      <c r="AO386" s="86"/>
      <c r="AP386" s="86"/>
      <c r="AQ386" s="86"/>
      <c r="AR386" s="86"/>
      <c r="AS386" s="86"/>
      <c r="AT386" s="86"/>
      <c r="AU386" s="86"/>
    </row>
    <row r="387" spans="3:64" x14ac:dyDescent="0.2">
      <c r="C387" s="18"/>
      <c r="D387" s="18"/>
      <c r="Q387" s="1"/>
      <c r="AA387" s="86"/>
      <c r="AB387" s="86"/>
      <c r="AC387" s="86"/>
      <c r="AD387" s="86"/>
      <c r="AE387" s="86"/>
      <c r="AG387" s="87"/>
      <c r="AN387" s="86"/>
      <c r="AO387" s="86"/>
      <c r="AP387" s="86"/>
      <c r="AQ387" s="86"/>
      <c r="AR387" s="86"/>
      <c r="AS387" s="86"/>
      <c r="AT387" s="86"/>
      <c r="AU387" s="86"/>
    </row>
    <row r="388" spans="3:64" x14ac:dyDescent="0.2">
      <c r="C388" s="18"/>
      <c r="D388" s="18"/>
      <c r="Q388" s="1"/>
      <c r="AA388" s="86"/>
      <c r="AB388" s="86"/>
      <c r="AC388" s="86"/>
      <c r="AD388" s="86"/>
      <c r="AE388" s="86"/>
      <c r="AG388" s="87"/>
      <c r="AN388" s="86"/>
      <c r="AO388" s="86"/>
      <c r="AP388" s="86"/>
      <c r="AQ388" s="86"/>
      <c r="AR388" s="86"/>
      <c r="AS388" s="86"/>
      <c r="AT388" s="86"/>
      <c r="AU388" s="86"/>
    </row>
    <row r="389" spans="3:64" x14ac:dyDescent="0.2">
      <c r="C389" s="18"/>
      <c r="D389" s="18"/>
      <c r="Q389" s="1"/>
      <c r="AA389" s="86"/>
      <c r="AB389" s="86"/>
      <c r="AC389" s="86"/>
      <c r="AD389" s="86"/>
      <c r="AE389" s="86"/>
      <c r="AG389" s="87"/>
      <c r="AN389" s="86"/>
      <c r="AO389" s="86"/>
      <c r="AP389" s="86"/>
      <c r="AQ389" s="86"/>
      <c r="AR389" s="86"/>
      <c r="AS389" s="86"/>
      <c r="AT389" s="86"/>
      <c r="AU389" s="86"/>
    </row>
    <row r="390" spans="3:64" x14ac:dyDescent="0.2">
      <c r="C390" s="18"/>
      <c r="D390" s="18"/>
      <c r="Q390" s="1"/>
      <c r="AA390" s="86"/>
      <c r="AB390" s="86"/>
      <c r="AC390" s="86"/>
      <c r="AD390" s="86"/>
      <c r="AE390" s="86"/>
      <c r="AG390" s="87"/>
      <c r="AN390" s="86"/>
      <c r="AO390" s="86"/>
      <c r="AP390" s="86"/>
      <c r="AQ390" s="86"/>
      <c r="AR390" s="86"/>
      <c r="AS390" s="86"/>
      <c r="AT390" s="86"/>
      <c r="AU390" s="86"/>
    </row>
    <row r="391" spans="3:64" x14ac:dyDescent="0.2">
      <c r="C391" s="18"/>
      <c r="D391" s="18"/>
      <c r="Q391" s="1"/>
      <c r="AA391" s="86"/>
      <c r="AB391" s="86"/>
      <c r="AC391" s="86"/>
      <c r="AD391" s="86"/>
      <c r="AE391" s="86"/>
      <c r="AG391" s="87"/>
      <c r="AN391" s="86"/>
      <c r="AO391" s="86"/>
      <c r="AP391" s="86"/>
      <c r="AQ391" s="86"/>
      <c r="AR391" s="86"/>
      <c r="AS391" s="86"/>
      <c r="AT391" s="86"/>
      <c r="AU391" s="86"/>
    </row>
    <row r="392" spans="3:64" x14ac:dyDescent="0.2">
      <c r="C392" s="18"/>
      <c r="D392" s="18"/>
      <c r="Q392" s="1"/>
      <c r="AA392" s="86"/>
      <c r="AB392" s="86"/>
      <c r="AC392" s="86"/>
      <c r="AD392" s="86"/>
      <c r="AE392" s="86"/>
      <c r="AG392" s="87"/>
      <c r="AN392" s="86"/>
      <c r="AO392" s="86"/>
      <c r="AP392" s="86"/>
      <c r="AQ392" s="86"/>
      <c r="AR392" s="86"/>
      <c r="AS392" s="86"/>
      <c r="AT392" s="86"/>
      <c r="AU392" s="86"/>
    </row>
    <row r="393" spans="3:64" x14ac:dyDescent="0.2">
      <c r="C393" s="18"/>
      <c r="D393" s="18"/>
      <c r="Q393" s="1"/>
      <c r="AA393" s="86"/>
      <c r="AB393" s="86"/>
      <c r="AC393" s="86"/>
      <c r="AD393" s="86"/>
      <c r="AE393" s="86"/>
      <c r="AG393" s="87"/>
      <c r="AN393" s="86"/>
      <c r="AO393" s="86"/>
      <c r="AP393" s="86"/>
      <c r="AQ393" s="86"/>
      <c r="AR393" s="86"/>
      <c r="AS393" s="86"/>
      <c r="AT393" s="86"/>
      <c r="AU393" s="86"/>
    </row>
    <row r="394" spans="3:64" x14ac:dyDescent="0.2">
      <c r="C394" s="18"/>
      <c r="D394" s="18"/>
      <c r="Q394" s="1"/>
      <c r="AA394" s="86"/>
      <c r="AB394" s="86"/>
      <c r="AC394" s="86"/>
      <c r="AD394" s="86"/>
      <c r="AE394" s="86"/>
      <c r="AG394" s="87"/>
      <c r="AN394" s="86"/>
      <c r="AO394" s="86"/>
      <c r="AP394" s="86"/>
      <c r="AQ394" s="86"/>
      <c r="AR394" s="86"/>
      <c r="AS394" s="86"/>
      <c r="AT394" s="86"/>
      <c r="AU394" s="86"/>
    </row>
    <row r="395" spans="3:64" x14ac:dyDescent="0.2">
      <c r="C395" s="18"/>
      <c r="D395" s="18"/>
      <c r="Q395" s="1"/>
      <c r="AA395" s="86"/>
      <c r="AB395" s="86"/>
      <c r="AC395" s="86"/>
      <c r="AD395" s="86"/>
      <c r="AE395" s="86"/>
      <c r="AG395" s="87"/>
      <c r="AN395" s="86"/>
      <c r="AO395" s="86"/>
      <c r="AP395" s="86"/>
      <c r="AQ395" s="86"/>
      <c r="AR395" s="86"/>
      <c r="AS395" s="86"/>
      <c r="AT395" s="86"/>
      <c r="AU395" s="86"/>
    </row>
    <row r="396" spans="3:64" x14ac:dyDescent="0.2">
      <c r="C396" s="18"/>
      <c r="D396" s="18"/>
      <c r="Q396" s="1"/>
      <c r="AA396" s="86"/>
      <c r="AB396" s="86"/>
      <c r="AC396" s="86"/>
      <c r="AD396" s="86"/>
      <c r="AE396" s="86"/>
      <c r="AG396" s="87"/>
      <c r="AN396" s="86"/>
      <c r="AO396" s="86"/>
      <c r="AP396" s="86"/>
      <c r="AQ396" s="86"/>
      <c r="AR396" s="86"/>
      <c r="AS396" s="86"/>
      <c r="AT396" s="86"/>
      <c r="AU396" s="86"/>
    </row>
    <row r="397" spans="3:64" x14ac:dyDescent="0.2">
      <c r="C397" s="18"/>
      <c r="D397" s="18"/>
      <c r="Q397" s="1"/>
      <c r="AA397" s="86"/>
      <c r="AB397" s="86"/>
      <c r="AC397" s="86"/>
      <c r="AD397" s="86"/>
      <c r="AE397" s="86"/>
      <c r="AG397" s="87"/>
      <c r="AN397" s="86"/>
      <c r="AO397" s="86"/>
      <c r="AP397" s="86"/>
      <c r="AQ397" s="86"/>
      <c r="AR397" s="86"/>
      <c r="AS397" s="86"/>
      <c r="AT397" s="86"/>
      <c r="AU397" s="86"/>
    </row>
    <row r="398" spans="3:64" x14ac:dyDescent="0.2">
      <c r="C398" s="18"/>
      <c r="D398" s="18"/>
      <c r="Q398" s="1"/>
      <c r="AA398" s="86"/>
      <c r="AB398" s="86"/>
      <c r="AC398" s="86"/>
      <c r="AD398" s="86"/>
      <c r="AE398" s="86"/>
      <c r="AG398" s="87"/>
      <c r="AN398" s="86"/>
      <c r="AO398" s="86"/>
      <c r="AP398" s="86"/>
      <c r="AQ398" s="86"/>
      <c r="AR398" s="86"/>
      <c r="AS398" s="86"/>
      <c r="AT398" s="86"/>
      <c r="AU398" s="86"/>
    </row>
    <row r="399" spans="3:64" x14ac:dyDescent="0.2">
      <c r="C399" s="18"/>
      <c r="D399" s="18"/>
      <c r="Q399" s="1"/>
      <c r="AA399" s="86"/>
      <c r="AB399" s="86"/>
      <c r="AC399" s="86"/>
      <c r="AD399" s="86"/>
      <c r="AE399" s="86"/>
      <c r="AG399" s="87"/>
      <c r="AN399" s="86"/>
      <c r="AO399" s="86"/>
      <c r="AP399" s="86"/>
      <c r="AQ399" s="86"/>
      <c r="AR399" s="86"/>
      <c r="AS399" s="86"/>
      <c r="AT399" s="86"/>
      <c r="AU399" s="86"/>
      <c r="AV399" s="86"/>
      <c r="AW399" s="86"/>
      <c r="AX399" s="86"/>
      <c r="AY399" s="86"/>
      <c r="AZ399" s="86"/>
      <c r="BA399" s="86"/>
      <c r="BB399" s="86"/>
      <c r="BC399" s="86"/>
      <c r="BD399" s="86"/>
      <c r="BE399" s="86"/>
      <c r="BF399" s="86"/>
      <c r="BG399" s="86"/>
      <c r="BH399" s="86"/>
      <c r="BI399" s="86"/>
      <c r="BJ399" s="86"/>
      <c r="BK399" s="86"/>
      <c r="BL399" s="86"/>
    </row>
    <row r="400" spans="3:64" x14ac:dyDescent="0.2">
      <c r="C400" s="18"/>
      <c r="D400" s="18"/>
      <c r="Q400" s="1"/>
      <c r="AA400" s="86"/>
      <c r="AB400" s="86"/>
      <c r="AC400" s="86"/>
      <c r="AD400" s="86"/>
      <c r="AE400" s="86"/>
      <c r="AG400" s="87"/>
      <c r="AN400" s="86"/>
      <c r="AO400" s="86"/>
      <c r="AP400" s="86"/>
      <c r="AQ400" s="86"/>
      <c r="AR400" s="86"/>
      <c r="AS400" s="86"/>
      <c r="AT400" s="86"/>
      <c r="AU400" s="86"/>
      <c r="AV400" s="86"/>
    </row>
    <row r="401" spans="3:50" x14ac:dyDescent="0.2">
      <c r="C401" s="18"/>
      <c r="D401" s="18"/>
      <c r="Q401" s="1"/>
      <c r="AA401" s="86"/>
      <c r="AB401" s="86"/>
      <c r="AC401" s="86"/>
      <c r="AD401" s="86"/>
      <c r="AE401" s="86"/>
      <c r="AG401" s="87"/>
      <c r="AN401" s="86"/>
      <c r="AO401" s="86"/>
      <c r="AP401" s="86"/>
      <c r="AQ401" s="86"/>
      <c r="AR401" s="86"/>
      <c r="AS401" s="86"/>
      <c r="AT401" s="86"/>
      <c r="AU401" s="86"/>
      <c r="AV401" s="86"/>
      <c r="AX401" s="86"/>
    </row>
    <row r="402" spans="3:50" x14ac:dyDescent="0.2">
      <c r="C402" s="18"/>
      <c r="D402" s="18"/>
      <c r="Q402" s="1"/>
      <c r="AA402" s="86"/>
      <c r="AB402" s="86"/>
      <c r="AC402" s="86"/>
      <c r="AD402" s="86"/>
      <c r="AE402" s="86"/>
      <c r="AG402" s="87"/>
      <c r="AN402" s="86"/>
      <c r="AO402" s="86"/>
      <c r="AP402" s="86"/>
      <c r="AQ402" s="86"/>
      <c r="AR402" s="86"/>
      <c r="AS402" s="86"/>
      <c r="AT402" s="86"/>
      <c r="AU402" s="86"/>
    </row>
    <row r="403" spans="3:50" x14ac:dyDescent="0.2">
      <c r="C403" s="18"/>
      <c r="D403" s="18"/>
      <c r="Q403" s="1"/>
      <c r="AA403" s="86"/>
      <c r="AB403" s="86"/>
      <c r="AC403" s="86"/>
      <c r="AD403" s="86"/>
      <c r="AE403" s="86"/>
      <c r="AG403" s="87"/>
      <c r="AN403" s="86"/>
      <c r="AO403" s="86"/>
      <c r="AP403" s="86"/>
      <c r="AQ403" s="86"/>
      <c r="AR403" s="86"/>
      <c r="AS403" s="86"/>
      <c r="AT403" s="86"/>
      <c r="AU403" s="86"/>
    </row>
    <row r="404" spans="3:50" x14ac:dyDescent="0.2">
      <c r="C404" s="18"/>
      <c r="D404" s="18"/>
      <c r="Q404" s="1"/>
      <c r="AA404" s="86"/>
      <c r="AB404" s="86"/>
      <c r="AC404" s="86"/>
      <c r="AD404" s="86"/>
      <c r="AE404" s="86"/>
      <c r="AG404" s="87"/>
      <c r="AN404" s="86"/>
      <c r="AO404" s="86"/>
      <c r="AP404" s="86"/>
      <c r="AQ404" s="86"/>
      <c r="AR404" s="86"/>
      <c r="AS404" s="86"/>
      <c r="AT404" s="86"/>
      <c r="AU404" s="86"/>
    </row>
    <row r="405" spans="3:50" x14ac:dyDescent="0.2">
      <c r="C405" s="18"/>
      <c r="D405" s="18"/>
      <c r="Q405" s="1"/>
      <c r="AA405" s="86"/>
      <c r="AB405" s="86"/>
      <c r="AC405" s="86"/>
      <c r="AD405" s="86"/>
      <c r="AE405" s="86"/>
      <c r="AG405" s="87"/>
      <c r="AN405" s="86"/>
      <c r="AO405" s="86"/>
      <c r="AP405" s="86"/>
      <c r="AQ405" s="86"/>
      <c r="AR405" s="86"/>
      <c r="AS405" s="86"/>
      <c r="AT405" s="86"/>
      <c r="AU405" s="86"/>
      <c r="AV405" s="86"/>
    </row>
    <row r="406" spans="3:50" x14ac:dyDescent="0.2">
      <c r="C406" s="18"/>
      <c r="D406" s="18"/>
      <c r="Q406" s="1"/>
      <c r="AA406" s="86"/>
      <c r="AB406" s="86"/>
      <c r="AC406" s="86"/>
      <c r="AD406" s="86"/>
      <c r="AE406" s="86"/>
      <c r="AG406" s="87"/>
      <c r="AN406" s="86"/>
      <c r="AO406" s="86"/>
      <c r="AP406" s="86"/>
      <c r="AQ406" s="86"/>
      <c r="AR406" s="86"/>
      <c r="AS406" s="86"/>
      <c r="AT406" s="86"/>
      <c r="AU406" s="86"/>
    </row>
    <row r="407" spans="3:50" x14ac:dyDescent="0.2">
      <c r="C407" s="18"/>
      <c r="D407" s="18"/>
      <c r="Q407" s="1"/>
      <c r="AA407" s="86"/>
      <c r="AB407" s="86"/>
      <c r="AC407" s="86"/>
      <c r="AD407" s="86"/>
      <c r="AE407" s="86"/>
      <c r="AG407" s="87"/>
      <c r="AN407" s="86"/>
      <c r="AO407" s="86"/>
      <c r="AP407" s="86"/>
      <c r="AQ407" s="86"/>
      <c r="AR407" s="86"/>
      <c r="AS407" s="86"/>
      <c r="AT407" s="86"/>
      <c r="AU407" s="86"/>
    </row>
    <row r="408" spans="3:50" x14ac:dyDescent="0.2">
      <c r="C408" s="18"/>
      <c r="D408" s="18"/>
      <c r="Q408" s="1"/>
      <c r="AA408" s="86"/>
      <c r="AB408" s="86"/>
      <c r="AC408" s="86"/>
      <c r="AD408" s="86"/>
      <c r="AE408" s="86"/>
      <c r="AG408" s="87"/>
      <c r="AN408" s="86"/>
      <c r="AO408" s="86"/>
      <c r="AP408" s="86"/>
      <c r="AQ408" s="86"/>
      <c r="AR408" s="86"/>
      <c r="AS408" s="86"/>
      <c r="AT408" s="86"/>
      <c r="AU408" s="86"/>
    </row>
    <row r="409" spans="3:50" x14ac:dyDescent="0.2">
      <c r="C409" s="18"/>
      <c r="D409" s="18"/>
      <c r="Q409" s="1"/>
      <c r="AA409" s="86"/>
      <c r="AB409" s="86"/>
      <c r="AC409" s="86"/>
      <c r="AD409" s="86"/>
      <c r="AE409" s="86"/>
      <c r="AG409" s="87"/>
      <c r="AN409" s="86"/>
      <c r="AO409" s="86"/>
      <c r="AP409" s="86"/>
      <c r="AQ409" s="86"/>
      <c r="AR409" s="86"/>
      <c r="AS409" s="86"/>
      <c r="AT409" s="86"/>
      <c r="AU409" s="86"/>
    </row>
    <row r="410" spans="3:50" x14ac:dyDescent="0.2">
      <c r="C410" s="18"/>
      <c r="D410" s="18"/>
      <c r="Q410" s="1"/>
      <c r="AA410" s="86"/>
      <c r="AB410" s="86"/>
      <c r="AC410" s="86"/>
      <c r="AD410" s="86"/>
      <c r="AE410" s="86"/>
      <c r="AG410" s="87"/>
      <c r="AN410" s="86"/>
      <c r="AO410" s="86"/>
      <c r="AP410" s="86"/>
      <c r="AQ410" s="86"/>
      <c r="AR410" s="86"/>
      <c r="AS410" s="86"/>
      <c r="AT410" s="86"/>
      <c r="AU410" s="86"/>
    </row>
    <row r="411" spans="3:50" x14ac:dyDescent="0.2">
      <c r="C411" s="18"/>
      <c r="D411" s="18"/>
      <c r="Q411" s="1"/>
      <c r="AA411" s="86"/>
      <c r="AB411" s="86"/>
      <c r="AC411" s="86"/>
      <c r="AD411" s="86"/>
      <c r="AE411" s="86"/>
      <c r="AG411" s="87"/>
      <c r="AN411" s="86"/>
      <c r="AO411" s="86"/>
      <c r="AP411" s="86"/>
      <c r="AQ411" s="86"/>
      <c r="AR411" s="86"/>
      <c r="AS411" s="86"/>
      <c r="AT411" s="86"/>
      <c r="AU411" s="86"/>
    </row>
    <row r="412" spans="3:50" x14ac:dyDescent="0.2">
      <c r="C412" s="18"/>
      <c r="D412" s="18"/>
      <c r="Q412" s="1"/>
      <c r="AA412" s="86"/>
      <c r="AB412" s="86"/>
      <c r="AC412" s="86"/>
      <c r="AD412" s="86"/>
      <c r="AE412" s="86"/>
      <c r="AG412" s="87"/>
      <c r="AN412" s="86"/>
      <c r="AO412" s="86"/>
      <c r="AP412" s="86"/>
      <c r="AQ412" s="86"/>
      <c r="AR412" s="86"/>
      <c r="AS412" s="86"/>
      <c r="AT412" s="86"/>
      <c r="AU412" s="86"/>
    </row>
    <row r="413" spans="3:50" x14ac:dyDescent="0.2">
      <c r="C413" s="18"/>
      <c r="D413" s="18"/>
      <c r="Q413" s="1"/>
      <c r="AA413" s="86"/>
      <c r="AB413" s="86"/>
      <c r="AC413" s="86"/>
      <c r="AD413" s="86"/>
      <c r="AE413" s="86"/>
      <c r="AG413" s="87"/>
      <c r="AN413" s="86"/>
      <c r="AO413" s="86"/>
      <c r="AP413" s="86"/>
      <c r="AQ413" s="86"/>
      <c r="AR413" s="86"/>
      <c r="AS413" s="86"/>
      <c r="AT413" s="86"/>
      <c r="AU413" s="86"/>
    </row>
    <row r="414" spans="3:50" x14ac:dyDescent="0.2">
      <c r="C414" s="18"/>
      <c r="D414" s="18"/>
      <c r="Q414" s="1"/>
      <c r="AA414" s="86"/>
      <c r="AB414" s="86"/>
      <c r="AC414" s="86"/>
      <c r="AD414" s="86"/>
      <c r="AE414" s="86"/>
      <c r="AG414" s="87"/>
      <c r="AN414" s="86"/>
      <c r="AO414" s="86"/>
      <c r="AP414" s="86"/>
      <c r="AQ414" s="86"/>
      <c r="AR414" s="86"/>
      <c r="AS414" s="86"/>
      <c r="AT414" s="86"/>
      <c r="AU414" s="86"/>
    </row>
    <row r="415" spans="3:50" x14ac:dyDescent="0.2">
      <c r="C415" s="18"/>
      <c r="D415" s="18"/>
      <c r="Q415" s="1"/>
      <c r="AA415" s="86"/>
      <c r="AB415" s="86"/>
      <c r="AC415" s="86"/>
      <c r="AD415" s="86"/>
      <c r="AE415" s="86"/>
      <c r="AG415" s="87"/>
      <c r="AN415" s="86"/>
      <c r="AO415" s="86"/>
      <c r="AP415" s="86"/>
      <c r="AQ415" s="86"/>
      <c r="AR415" s="86"/>
      <c r="AS415" s="86"/>
      <c r="AT415" s="86"/>
      <c r="AU415" s="86"/>
    </row>
    <row r="416" spans="3:50" x14ac:dyDescent="0.2">
      <c r="C416" s="18"/>
      <c r="D416" s="18"/>
      <c r="Q416" s="1"/>
      <c r="AA416" s="86"/>
      <c r="AB416" s="86"/>
      <c r="AC416" s="86"/>
      <c r="AD416" s="86"/>
      <c r="AE416" s="86"/>
      <c r="AG416" s="87"/>
      <c r="AN416" s="86"/>
      <c r="AO416" s="86"/>
      <c r="AP416" s="86"/>
      <c r="AQ416" s="86"/>
      <c r="AR416" s="86"/>
      <c r="AS416" s="86"/>
      <c r="AT416" s="86"/>
      <c r="AU416" s="86"/>
    </row>
    <row r="417" spans="3:47" x14ac:dyDescent="0.2">
      <c r="C417" s="18"/>
      <c r="D417" s="18"/>
      <c r="Q417" s="1"/>
      <c r="AA417" s="86"/>
      <c r="AB417" s="86"/>
      <c r="AC417" s="86"/>
      <c r="AD417" s="86"/>
      <c r="AE417" s="86"/>
      <c r="AG417" s="87"/>
      <c r="AN417" s="86"/>
      <c r="AO417" s="86"/>
      <c r="AP417" s="86"/>
      <c r="AQ417" s="86"/>
      <c r="AR417" s="86"/>
      <c r="AS417" s="86"/>
      <c r="AT417" s="86"/>
      <c r="AU417" s="86"/>
    </row>
    <row r="418" spans="3:47" x14ac:dyDescent="0.2">
      <c r="C418" s="18"/>
      <c r="D418" s="18"/>
      <c r="Q418" s="1"/>
      <c r="AA418" s="86"/>
      <c r="AB418" s="86"/>
      <c r="AC418" s="86"/>
      <c r="AD418" s="86"/>
      <c r="AE418" s="86"/>
      <c r="AG418" s="87"/>
      <c r="AN418" s="86"/>
      <c r="AO418" s="86"/>
      <c r="AP418" s="86"/>
      <c r="AQ418" s="86"/>
      <c r="AR418" s="86"/>
      <c r="AS418" s="86"/>
      <c r="AT418" s="86"/>
      <c r="AU418" s="86"/>
    </row>
    <row r="419" spans="3:47" x14ac:dyDescent="0.2">
      <c r="C419" s="18"/>
      <c r="D419" s="18"/>
      <c r="Q419" s="1"/>
      <c r="AA419" s="86"/>
      <c r="AB419" s="86"/>
      <c r="AC419" s="86"/>
      <c r="AD419" s="86"/>
      <c r="AE419" s="86"/>
      <c r="AG419" s="87"/>
      <c r="AN419" s="86"/>
      <c r="AO419" s="86"/>
      <c r="AP419" s="86"/>
      <c r="AQ419" s="86"/>
      <c r="AR419" s="86"/>
      <c r="AS419" s="86"/>
      <c r="AT419" s="86"/>
      <c r="AU419" s="86"/>
    </row>
    <row r="420" spans="3:47" x14ac:dyDescent="0.2">
      <c r="C420" s="18"/>
      <c r="D420" s="18"/>
      <c r="Q420" s="1"/>
      <c r="AA420" s="86"/>
      <c r="AB420" s="86"/>
      <c r="AC420" s="86"/>
      <c r="AD420" s="86"/>
      <c r="AE420" s="86"/>
      <c r="AG420" s="87"/>
      <c r="AN420" s="86"/>
      <c r="AO420" s="86"/>
      <c r="AP420" s="86"/>
      <c r="AQ420" s="86"/>
      <c r="AR420" s="86"/>
      <c r="AS420" s="86"/>
      <c r="AT420" s="86"/>
      <c r="AU420" s="86"/>
    </row>
    <row r="421" spans="3:47" x14ac:dyDescent="0.2">
      <c r="C421" s="18"/>
      <c r="D421" s="18"/>
      <c r="Q421" s="1"/>
      <c r="AA421" s="86"/>
      <c r="AB421" s="86"/>
      <c r="AC421" s="86"/>
      <c r="AD421" s="86"/>
      <c r="AE421" s="86"/>
      <c r="AG421" s="87"/>
      <c r="AN421" s="86"/>
      <c r="AO421" s="86"/>
      <c r="AP421" s="86"/>
      <c r="AQ421" s="86"/>
      <c r="AR421" s="86"/>
      <c r="AS421" s="86"/>
      <c r="AT421" s="86"/>
      <c r="AU421" s="86"/>
    </row>
    <row r="422" spans="3:47" x14ac:dyDescent="0.2">
      <c r="C422" s="18"/>
      <c r="D422" s="18"/>
      <c r="Q422" s="1"/>
      <c r="AA422" s="86"/>
      <c r="AB422" s="86"/>
      <c r="AC422" s="86"/>
      <c r="AD422" s="86"/>
      <c r="AE422" s="86"/>
      <c r="AG422" s="87"/>
      <c r="AN422" s="86"/>
      <c r="AO422" s="86"/>
      <c r="AP422" s="86"/>
      <c r="AQ422" s="86"/>
      <c r="AR422" s="86"/>
      <c r="AS422" s="86"/>
      <c r="AT422" s="86"/>
      <c r="AU422" s="86"/>
    </row>
    <row r="423" spans="3:47" x14ac:dyDescent="0.2">
      <c r="C423" s="18"/>
      <c r="D423" s="18"/>
      <c r="Q423" s="1"/>
      <c r="AA423" s="86"/>
      <c r="AB423" s="86"/>
      <c r="AC423" s="86"/>
      <c r="AD423" s="86"/>
      <c r="AE423" s="86"/>
      <c r="AG423" s="87"/>
      <c r="AN423" s="86"/>
      <c r="AO423" s="86"/>
      <c r="AP423" s="86"/>
      <c r="AQ423" s="86"/>
      <c r="AR423" s="86"/>
      <c r="AS423" s="86"/>
      <c r="AT423" s="86"/>
      <c r="AU423" s="86"/>
    </row>
    <row r="424" spans="3:47" x14ac:dyDescent="0.2">
      <c r="C424" s="18"/>
      <c r="D424" s="18"/>
      <c r="Q424" s="1"/>
      <c r="AA424" s="86"/>
      <c r="AB424" s="86"/>
      <c r="AC424" s="86"/>
      <c r="AD424" s="86"/>
      <c r="AE424" s="86"/>
      <c r="AG424" s="87"/>
      <c r="AN424" s="86"/>
      <c r="AO424" s="86"/>
      <c r="AP424" s="86"/>
      <c r="AQ424" s="86"/>
      <c r="AR424" s="86"/>
      <c r="AS424" s="86"/>
      <c r="AT424" s="86"/>
      <c r="AU424" s="86"/>
    </row>
    <row r="425" spans="3:47" x14ac:dyDescent="0.2">
      <c r="C425" s="18"/>
      <c r="D425" s="18"/>
      <c r="Q425" s="1"/>
      <c r="AA425" s="86"/>
      <c r="AB425" s="86"/>
      <c r="AC425" s="86"/>
      <c r="AD425" s="86"/>
      <c r="AE425" s="86"/>
      <c r="AG425" s="87"/>
      <c r="AN425" s="86"/>
      <c r="AO425" s="86"/>
      <c r="AP425" s="86"/>
      <c r="AQ425" s="86"/>
      <c r="AR425" s="86"/>
      <c r="AS425" s="86"/>
      <c r="AT425" s="86"/>
      <c r="AU425" s="86"/>
    </row>
    <row r="426" spans="3:47" x14ac:dyDescent="0.2">
      <c r="C426" s="18"/>
      <c r="D426" s="18"/>
      <c r="Q426" s="1"/>
      <c r="AA426" s="86"/>
      <c r="AB426" s="86"/>
      <c r="AC426" s="86"/>
      <c r="AD426" s="86"/>
      <c r="AE426" s="86"/>
      <c r="AG426" s="87"/>
      <c r="AN426" s="86"/>
      <c r="AO426" s="86"/>
      <c r="AP426" s="86"/>
      <c r="AQ426" s="86"/>
      <c r="AR426" s="86"/>
      <c r="AS426" s="86"/>
      <c r="AT426" s="86"/>
      <c r="AU426" s="86"/>
    </row>
    <row r="427" spans="3:47" x14ac:dyDescent="0.2">
      <c r="C427" s="18"/>
      <c r="D427" s="18"/>
      <c r="Q427" s="1"/>
      <c r="AA427" s="86"/>
      <c r="AB427" s="86"/>
      <c r="AC427" s="86"/>
      <c r="AD427" s="86"/>
      <c r="AE427" s="86"/>
      <c r="AG427" s="87"/>
      <c r="AN427" s="86"/>
      <c r="AO427" s="86"/>
      <c r="AP427" s="86"/>
      <c r="AQ427" s="86"/>
      <c r="AR427" s="86"/>
      <c r="AS427" s="86"/>
      <c r="AT427" s="86"/>
      <c r="AU427" s="86"/>
    </row>
    <row r="428" spans="3:47" x14ac:dyDescent="0.2">
      <c r="C428" s="18"/>
      <c r="D428" s="18"/>
      <c r="Q428" s="1"/>
      <c r="AA428" s="86"/>
      <c r="AB428" s="86"/>
      <c r="AC428" s="86"/>
      <c r="AD428" s="86"/>
      <c r="AE428" s="86"/>
      <c r="AG428" s="87"/>
      <c r="AN428" s="86"/>
      <c r="AO428" s="86"/>
      <c r="AP428" s="86"/>
      <c r="AQ428" s="86"/>
      <c r="AR428" s="86"/>
      <c r="AS428" s="86"/>
      <c r="AT428" s="86"/>
      <c r="AU428" s="86"/>
    </row>
    <row r="429" spans="3:47" x14ac:dyDescent="0.2">
      <c r="C429" s="18"/>
      <c r="D429" s="18"/>
      <c r="Q429" s="1"/>
      <c r="AA429" s="86"/>
      <c r="AB429" s="86"/>
      <c r="AC429" s="86"/>
      <c r="AD429" s="86"/>
      <c r="AE429" s="86"/>
      <c r="AG429" s="87"/>
      <c r="AN429" s="86"/>
      <c r="AO429" s="86"/>
      <c r="AP429" s="86"/>
      <c r="AQ429" s="86"/>
      <c r="AR429" s="86"/>
      <c r="AS429" s="86"/>
      <c r="AT429" s="86"/>
      <c r="AU429" s="86"/>
    </row>
    <row r="430" spans="3:47" x14ac:dyDescent="0.2">
      <c r="C430" s="18"/>
      <c r="D430" s="18"/>
      <c r="Q430" s="1"/>
      <c r="AA430" s="86"/>
      <c r="AB430" s="86"/>
      <c r="AC430" s="86"/>
      <c r="AD430" s="86"/>
      <c r="AE430" s="86"/>
      <c r="AG430" s="87"/>
      <c r="AN430" s="86"/>
      <c r="AO430" s="86"/>
      <c r="AP430" s="86"/>
      <c r="AQ430" s="86"/>
      <c r="AR430" s="86"/>
      <c r="AS430" s="86"/>
      <c r="AT430" s="86"/>
      <c r="AU430" s="86"/>
    </row>
    <row r="431" spans="3:47" x14ac:dyDescent="0.2">
      <c r="C431" s="18"/>
      <c r="D431" s="18"/>
      <c r="Q431" s="1"/>
      <c r="AA431" s="86"/>
      <c r="AB431" s="86"/>
      <c r="AC431" s="86"/>
      <c r="AD431" s="86"/>
      <c r="AE431" s="86"/>
      <c r="AG431" s="87"/>
      <c r="AN431" s="86"/>
      <c r="AO431" s="86"/>
      <c r="AP431" s="86"/>
      <c r="AQ431" s="86"/>
      <c r="AR431" s="86"/>
      <c r="AS431" s="86"/>
      <c r="AT431" s="86"/>
      <c r="AU431" s="86"/>
    </row>
    <row r="432" spans="3:47" x14ac:dyDescent="0.2">
      <c r="C432" s="18"/>
      <c r="D432" s="18"/>
      <c r="Q432" s="1"/>
      <c r="AA432" s="86"/>
      <c r="AB432" s="86"/>
      <c r="AC432" s="86"/>
      <c r="AD432" s="86"/>
      <c r="AE432" s="86"/>
      <c r="AG432" s="87"/>
      <c r="AN432" s="86"/>
      <c r="AO432" s="86"/>
      <c r="AP432" s="86"/>
      <c r="AQ432" s="86"/>
      <c r="AR432" s="86"/>
      <c r="AS432" s="86"/>
      <c r="AT432" s="86"/>
      <c r="AU432" s="86"/>
    </row>
    <row r="433" spans="3:47" x14ac:dyDescent="0.2">
      <c r="C433" s="18"/>
      <c r="D433" s="18"/>
      <c r="Q433" s="1"/>
      <c r="AA433" s="86"/>
      <c r="AB433" s="86"/>
      <c r="AC433" s="86"/>
      <c r="AD433" s="86"/>
      <c r="AE433" s="86"/>
      <c r="AG433" s="87"/>
      <c r="AN433" s="86"/>
      <c r="AO433" s="86"/>
      <c r="AP433" s="86"/>
      <c r="AQ433" s="86"/>
      <c r="AR433" s="86"/>
      <c r="AS433" s="86"/>
      <c r="AT433" s="86"/>
      <c r="AU433" s="86"/>
    </row>
    <row r="434" spans="3:47" x14ac:dyDescent="0.2">
      <c r="C434" s="18"/>
      <c r="D434" s="18"/>
      <c r="Q434" s="1"/>
      <c r="AA434" s="86"/>
      <c r="AB434" s="86"/>
      <c r="AC434" s="86"/>
      <c r="AD434" s="86"/>
      <c r="AE434" s="86"/>
      <c r="AG434" s="87"/>
      <c r="AN434" s="86"/>
      <c r="AO434" s="86"/>
      <c r="AP434" s="86"/>
      <c r="AQ434" s="86"/>
      <c r="AR434" s="86"/>
      <c r="AS434" s="86"/>
      <c r="AT434" s="86"/>
      <c r="AU434" s="86"/>
    </row>
    <row r="435" spans="3:47" x14ac:dyDescent="0.2">
      <c r="C435" s="18"/>
      <c r="D435" s="18"/>
      <c r="Q435" s="1"/>
      <c r="AA435" s="86"/>
      <c r="AB435" s="86"/>
      <c r="AC435" s="86"/>
      <c r="AD435" s="86"/>
      <c r="AE435" s="86"/>
      <c r="AG435" s="87"/>
      <c r="AN435" s="86"/>
      <c r="AO435" s="86"/>
      <c r="AP435" s="86"/>
      <c r="AQ435" s="86"/>
      <c r="AR435" s="86"/>
      <c r="AS435" s="86"/>
      <c r="AT435" s="86"/>
      <c r="AU435" s="86"/>
    </row>
    <row r="436" spans="3:47" x14ac:dyDescent="0.2">
      <c r="C436" s="18"/>
      <c r="D436" s="18"/>
      <c r="Q436" s="1"/>
      <c r="AA436" s="86"/>
      <c r="AB436" s="86"/>
      <c r="AC436" s="86"/>
      <c r="AD436" s="86"/>
      <c r="AE436" s="86"/>
      <c r="AG436" s="87"/>
      <c r="AN436" s="86"/>
      <c r="AO436" s="86"/>
      <c r="AP436" s="86"/>
      <c r="AQ436" s="86"/>
      <c r="AR436" s="86"/>
      <c r="AS436" s="86"/>
      <c r="AT436" s="86"/>
      <c r="AU436" s="86"/>
    </row>
    <row r="437" spans="3:47" x14ac:dyDescent="0.2">
      <c r="C437" s="18"/>
      <c r="D437" s="18"/>
      <c r="Q437" s="1"/>
      <c r="AA437" s="86"/>
      <c r="AB437" s="86"/>
      <c r="AC437" s="86"/>
      <c r="AD437" s="86"/>
      <c r="AE437" s="86"/>
      <c r="AG437" s="87"/>
      <c r="AN437" s="86"/>
      <c r="AO437" s="86"/>
      <c r="AP437" s="86"/>
      <c r="AQ437" s="86"/>
      <c r="AR437" s="86"/>
      <c r="AS437" s="86"/>
      <c r="AT437" s="86"/>
      <c r="AU437" s="86"/>
    </row>
    <row r="438" spans="3:47" x14ac:dyDescent="0.2">
      <c r="C438" s="18"/>
      <c r="D438" s="18"/>
      <c r="Q438" s="1"/>
      <c r="AA438" s="86"/>
      <c r="AB438" s="86"/>
      <c r="AC438" s="86"/>
      <c r="AD438" s="86"/>
      <c r="AE438" s="86"/>
      <c r="AG438" s="87"/>
      <c r="AN438" s="86"/>
      <c r="AO438" s="86"/>
      <c r="AP438" s="86"/>
      <c r="AQ438" s="86"/>
      <c r="AR438" s="86"/>
      <c r="AS438" s="86"/>
      <c r="AT438" s="86"/>
      <c r="AU438" s="86"/>
    </row>
    <row r="439" spans="3:47" x14ac:dyDescent="0.2">
      <c r="C439" s="18"/>
      <c r="D439" s="18"/>
      <c r="Q439" s="1"/>
      <c r="AA439" s="86"/>
      <c r="AB439" s="86"/>
      <c r="AC439" s="86"/>
      <c r="AD439" s="86"/>
      <c r="AE439" s="86"/>
      <c r="AG439" s="87"/>
      <c r="AN439" s="86"/>
      <c r="AO439" s="86"/>
      <c r="AP439" s="86"/>
      <c r="AQ439" s="86"/>
      <c r="AR439" s="86"/>
      <c r="AS439" s="86"/>
      <c r="AT439" s="86"/>
      <c r="AU439" s="86"/>
    </row>
    <row r="440" spans="3:47" x14ac:dyDescent="0.2">
      <c r="C440" s="18"/>
      <c r="D440" s="18"/>
      <c r="Q440" s="1"/>
      <c r="AA440" s="86"/>
      <c r="AB440" s="86"/>
      <c r="AC440" s="86"/>
      <c r="AD440" s="86"/>
      <c r="AE440" s="86"/>
      <c r="AG440" s="87"/>
      <c r="AN440" s="86"/>
      <c r="AO440" s="86"/>
      <c r="AP440" s="86"/>
      <c r="AQ440" s="86"/>
      <c r="AR440" s="86"/>
      <c r="AS440" s="86"/>
      <c r="AT440" s="86"/>
      <c r="AU440" s="86"/>
    </row>
    <row r="441" spans="3:47" x14ac:dyDescent="0.2">
      <c r="C441" s="18"/>
      <c r="D441" s="18"/>
      <c r="Q441" s="1"/>
      <c r="AA441" s="86"/>
      <c r="AB441" s="86"/>
      <c r="AC441" s="86"/>
      <c r="AD441" s="86"/>
      <c r="AE441" s="86"/>
      <c r="AG441" s="87"/>
      <c r="AN441" s="86"/>
      <c r="AO441" s="86"/>
      <c r="AP441" s="86"/>
      <c r="AQ441" s="86"/>
      <c r="AR441" s="86"/>
      <c r="AS441" s="86"/>
      <c r="AT441" s="86"/>
      <c r="AU441" s="86"/>
    </row>
    <row r="442" spans="3:47" x14ac:dyDescent="0.2">
      <c r="C442" s="18"/>
      <c r="D442" s="18"/>
      <c r="Q442" s="1"/>
      <c r="AA442" s="86"/>
      <c r="AB442" s="86"/>
      <c r="AC442" s="86"/>
      <c r="AD442" s="86"/>
      <c r="AE442" s="86"/>
      <c r="AG442" s="87"/>
      <c r="AN442" s="86"/>
      <c r="AO442" s="86"/>
      <c r="AP442" s="86"/>
      <c r="AQ442" s="86"/>
      <c r="AR442" s="86"/>
      <c r="AS442" s="86"/>
      <c r="AT442" s="86"/>
      <c r="AU442" s="86"/>
    </row>
    <row r="443" spans="3:47" x14ac:dyDescent="0.2">
      <c r="C443" s="18"/>
      <c r="D443" s="18"/>
      <c r="Q443" s="1"/>
      <c r="AA443" s="86"/>
      <c r="AB443" s="86"/>
      <c r="AC443" s="86"/>
      <c r="AD443" s="86"/>
      <c r="AE443" s="86"/>
      <c r="AG443" s="87"/>
      <c r="AN443" s="86"/>
      <c r="AO443" s="86"/>
      <c r="AP443" s="86"/>
      <c r="AQ443" s="86"/>
      <c r="AR443" s="86"/>
      <c r="AS443" s="86"/>
      <c r="AT443" s="86"/>
      <c r="AU443" s="86"/>
    </row>
    <row r="444" spans="3:47" x14ac:dyDescent="0.2">
      <c r="C444" s="18"/>
      <c r="D444" s="18"/>
      <c r="Q444" s="1"/>
      <c r="AA444" s="86"/>
      <c r="AB444" s="86"/>
      <c r="AC444" s="86"/>
      <c r="AD444" s="86"/>
      <c r="AE444" s="86"/>
      <c r="AG444" s="87"/>
      <c r="AN444" s="86"/>
      <c r="AO444" s="86"/>
      <c r="AP444" s="86"/>
      <c r="AQ444" s="86"/>
      <c r="AR444" s="86"/>
      <c r="AS444" s="86"/>
      <c r="AT444" s="86"/>
      <c r="AU444" s="86"/>
    </row>
    <row r="445" spans="3:47" x14ac:dyDescent="0.2">
      <c r="C445" s="18"/>
      <c r="D445" s="18"/>
      <c r="Q445" s="1"/>
      <c r="AA445" s="86"/>
      <c r="AB445" s="86"/>
      <c r="AC445" s="86"/>
      <c r="AD445" s="86"/>
      <c r="AE445" s="86"/>
      <c r="AG445" s="87"/>
      <c r="AN445" s="86"/>
      <c r="AO445" s="86"/>
      <c r="AP445" s="86"/>
      <c r="AQ445" s="86"/>
      <c r="AR445" s="86"/>
      <c r="AS445" s="86"/>
      <c r="AT445" s="86"/>
      <c r="AU445" s="86"/>
    </row>
    <row r="446" spans="3:47" x14ac:dyDescent="0.2">
      <c r="C446" s="18"/>
      <c r="D446" s="18"/>
      <c r="Q446" s="1"/>
      <c r="AA446" s="86"/>
      <c r="AB446" s="86"/>
      <c r="AC446" s="86"/>
      <c r="AD446" s="86"/>
      <c r="AE446" s="86"/>
      <c r="AG446" s="87"/>
      <c r="AN446" s="86"/>
      <c r="AO446" s="86"/>
      <c r="AP446" s="86"/>
      <c r="AQ446" s="86"/>
      <c r="AR446" s="86"/>
      <c r="AS446" s="86"/>
      <c r="AT446" s="86"/>
      <c r="AU446" s="86"/>
    </row>
    <row r="447" spans="3:47" x14ac:dyDescent="0.2">
      <c r="C447" s="18"/>
      <c r="D447" s="18"/>
      <c r="Q447" s="1"/>
      <c r="AA447" s="86"/>
      <c r="AB447" s="86"/>
      <c r="AC447" s="86"/>
      <c r="AD447" s="86"/>
      <c r="AE447" s="86"/>
      <c r="AG447" s="87"/>
      <c r="AN447" s="86"/>
      <c r="AO447" s="86"/>
      <c r="AP447" s="86"/>
      <c r="AQ447" s="86"/>
      <c r="AR447" s="86"/>
      <c r="AS447" s="86"/>
      <c r="AT447" s="86"/>
      <c r="AU447" s="86"/>
    </row>
    <row r="448" spans="3:47" x14ac:dyDescent="0.2">
      <c r="C448" s="18"/>
      <c r="D448" s="18"/>
      <c r="Q448" s="1"/>
      <c r="AA448" s="86"/>
      <c r="AB448" s="86"/>
      <c r="AC448" s="86"/>
      <c r="AD448" s="86"/>
      <c r="AE448" s="86"/>
      <c r="AG448" s="87"/>
      <c r="AN448" s="86"/>
      <c r="AO448" s="86"/>
      <c r="AP448" s="86"/>
      <c r="AQ448" s="86"/>
      <c r="AR448" s="86"/>
      <c r="AS448" s="86"/>
      <c r="AT448" s="86"/>
      <c r="AU448" s="86"/>
    </row>
    <row r="449" spans="3:50" x14ac:dyDescent="0.2">
      <c r="C449" s="18"/>
      <c r="D449" s="18"/>
      <c r="Q449" s="1"/>
      <c r="AA449" s="86"/>
      <c r="AB449" s="86"/>
      <c r="AC449" s="86"/>
      <c r="AD449" s="86"/>
      <c r="AE449" s="86"/>
      <c r="AG449" s="87"/>
      <c r="AN449" s="86"/>
      <c r="AO449" s="86"/>
      <c r="AP449" s="86"/>
      <c r="AQ449" s="86"/>
      <c r="AR449" s="86"/>
      <c r="AS449" s="86"/>
      <c r="AT449" s="86"/>
      <c r="AU449" s="86"/>
    </row>
    <row r="450" spans="3:50" x14ac:dyDescent="0.2">
      <c r="C450" s="18"/>
      <c r="D450" s="18"/>
      <c r="Q450" s="1"/>
      <c r="AA450" s="86"/>
      <c r="AB450" s="86"/>
      <c r="AC450" s="86"/>
      <c r="AD450" s="86"/>
      <c r="AE450" s="86"/>
      <c r="AG450" s="87"/>
      <c r="AN450" s="86"/>
      <c r="AO450" s="86"/>
      <c r="AP450" s="86"/>
      <c r="AQ450" s="86"/>
      <c r="AR450" s="86"/>
      <c r="AS450" s="86"/>
      <c r="AT450" s="86"/>
      <c r="AU450" s="86"/>
    </row>
    <row r="451" spans="3:50" x14ac:dyDescent="0.2">
      <c r="C451" s="18"/>
      <c r="D451" s="18"/>
      <c r="Q451" s="1"/>
      <c r="AA451" s="86"/>
      <c r="AB451" s="86"/>
      <c r="AC451" s="86"/>
      <c r="AD451" s="86"/>
      <c r="AE451" s="86"/>
      <c r="AG451" s="87"/>
      <c r="AN451" s="86"/>
      <c r="AO451" s="86"/>
      <c r="AP451" s="86"/>
      <c r="AQ451" s="86"/>
      <c r="AR451" s="86"/>
      <c r="AS451" s="86"/>
      <c r="AT451" s="86"/>
      <c r="AU451" s="86"/>
    </row>
    <row r="452" spans="3:50" x14ac:dyDescent="0.2">
      <c r="C452" s="18"/>
      <c r="D452" s="18"/>
      <c r="Q452" s="1"/>
      <c r="AA452" s="86"/>
      <c r="AB452" s="86"/>
      <c r="AC452" s="86"/>
      <c r="AD452" s="86"/>
      <c r="AE452" s="86"/>
      <c r="AG452" s="87"/>
      <c r="AN452" s="86"/>
      <c r="AO452" s="86"/>
      <c r="AP452" s="86"/>
      <c r="AQ452" s="86"/>
      <c r="AR452" s="86"/>
      <c r="AS452" s="86"/>
      <c r="AT452" s="86"/>
      <c r="AU452" s="86"/>
    </row>
    <row r="453" spans="3:50" x14ac:dyDescent="0.2">
      <c r="C453" s="18"/>
      <c r="D453" s="18"/>
      <c r="Q453" s="1"/>
      <c r="AA453" s="86"/>
      <c r="AB453" s="86"/>
      <c r="AC453" s="86"/>
      <c r="AD453" s="86"/>
      <c r="AE453" s="86"/>
      <c r="AG453" s="87"/>
      <c r="AN453" s="86"/>
      <c r="AO453" s="86"/>
      <c r="AP453" s="86"/>
      <c r="AQ453" s="86"/>
      <c r="AR453" s="86"/>
      <c r="AS453" s="86"/>
      <c r="AT453" s="86"/>
      <c r="AU453" s="86"/>
    </row>
    <row r="454" spans="3:50" x14ac:dyDescent="0.2">
      <c r="C454" s="18"/>
      <c r="D454" s="18"/>
      <c r="Q454" s="1"/>
      <c r="AA454" s="86"/>
      <c r="AB454" s="86"/>
      <c r="AC454" s="86"/>
      <c r="AD454" s="86"/>
      <c r="AE454" s="86"/>
      <c r="AG454" s="87"/>
      <c r="AN454" s="86"/>
      <c r="AO454" s="86"/>
      <c r="AP454" s="86"/>
      <c r="AQ454" s="86"/>
      <c r="AR454" s="86"/>
      <c r="AS454" s="86"/>
      <c r="AT454" s="86"/>
      <c r="AU454" s="86"/>
    </row>
    <row r="455" spans="3:50" x14ac:dyDescent="0.2">
      <c r="C455" s="18"/>
      <c r="D455" s="18"/>
      <c r="Q455" s="1"/>
      <c r="AA455" s="86"/>
      <c r="AB455" s="86"/>
      <c r="AC455" s="86"/>
      <c r="AD455" s="86"/>
      <c r="AE455" s="86"/>
      <c r="AG455" s="87"/>
      <c r="AN455" s="86"/>
      <c r="AO455" s="86"/>
      <c r="AP455" s="86"/>
      <c r="AQ455" s="86"/>
      <c r="AR455" s="86"/>
      <c r="AS455" s="86"/>
      <c r="AT455" s="86"/>
      <c r="AU455" s="86"/>
    </row>
    <row r="456" spans="3:50" x14ac:dyDescent="0.2">
      <c r="C456" s="18"/>
      <c r="D456" s="18"/>
      <c r="Q456" s="1"/>
      <c r="AA456" s="86"/>
      <c r="AB456" s="86"/>
      <c r="AC456" s="86"/>
      <c r="AD456" s="86"/>
      <c r="AE456" s="86"/>
      <c r="AG456" s="87"/>
      <c r="AN456" s="86"/>
      <c r="AO456" s="86"/>
      <c r="AP456" s="86"/>
      <c r="AQ456" s="86"/>
      <c r="AR456" s="86"/>
      <c r="AS456" s="86"/>
      <c r="AT456" s="86"/>
      <c r="AU456" s="86"/>
    </row>
    <row r="457" spans="3:50" x14ac:dyDescent="0.2">
      <c r="C457" s="18"/>
      <c r="D457" s="18"/>
      <c r="Q457" s="1"/>
      <c r="AA457" s="86"/>
      <c r="AB457" s="86"/>
      <c r="AC457" s="86"/>
      <c r="AD457" s="86"/>
      <c r="AE457" s="86"/>
      <c r="AG457" s="87"/>
      <c r="AN457" s="86"/>
      <c r="AO457" s="86"/>
      <c r="AP457" s="86"/>
      <c r="AQ457" s="86"/>
      <c r="AR457" s="86"/>
      <c r="AS457" s="86"/>
      <c r="AT457" s="86"/>
      <c r="AU457" s="86"/>
    </row>
    <row r="458" spans="3:50" x14ac:dyDescent="0.2">
      <c r="C458" s="18"/>
      <c r="D458" s="18"/>
      <c r="Q458" s="1"/>
      <c r="AA458" s="86"/>
      <c r="AB458" s="86"/>
      <c r="AC458" s="86"/>
      <c r="AD458" s="86"/>
      <c r="AE458" s="86"/>
      <c r="AG458" s="87"/>
      <c r="AN458" s="86"/>
      <c r="AO458" s="86"/>
      <c r="AP458" s="86"/>
      <c r="AQ458" s="86"/>
      <c r="AR458" s="86"/>
      <c r="AS458" s="86"/>
      <c r="AT458" s="86"/>
      <c r="AU458" s="86"/>
    </row>
    <row r="459" spans="3:50" x14ac:dyDescent="0.2">
      <c r="C459" s="18"/>
      <c r="D459" s="18"/>
      <c r="Q459" s="1"/>
      <c r="AA459" s="86"/>
      <c r="AB459" s="86"/>
      <c r="AC459" s="86"/>
      <c r="AD459" s="86"/>
      <c r="AE459" s="86"/>
      <c r="AG459" s="87"/>
      <c r="AN459" s="86"/>
      <c r="AO459" s="86"/>
      <c r="AP459" s="86"/>
      <c r="AQ459" s="86"/>
      <c r="AR459" s="86"/>
      <c r="AS459" s="86"/>
      <c r="AT459" s="86"/>
      <c r="AU459" s="86"/>
    </row>
    <row r="460" spans="3:50" x14ac:dyDescent="0.2">
      <c r="C460" s="18"/>
      <c r="D460" s="18"/>
      <c r="Q460" s="1"/>
      <c r="AA460" s="86"/>
      <c r="AB460" s="86"/>
      <c r="AC460" s="86"/>
      <c r="AD460" s="86"/>
      <c r="AE460" s="86"/>
      <c r="AG460" s="87"/>
      <c r="AN460" s="86"/>
      <c r="AO460" s="86"/>
      <c r="AP460" s="86"/>
      <c r="AQ460" s="86"/>
      <c r="AR460" s="86"/>
      <c r="AS460" s="86"/>
      <c r="AT460" s="86"/>
      <c r="AU460" s="86"/>
    </row>
    <row r="461" spans="3:50" x14ac:dyDescent="0.2">
      <c r="C461" s="18"/>
      <c r="D461" s="18"/>
      <c r="Q461" s="1"/>
      <c r="AA461" s="86"/>
      <c r="AB461" s="86"/>
      <c r="AC461" s="86"/>
      <c r="AD461" s="86"/>
      <c r="AE461" s="86"/>
      <c r="AG461" s="87"/>
      <c r="AN461" s="86"/>
      <c r="AO461" s="86"/>
      <c r="AP461" s="86"/>
      <c r="AQ461" s="86"/>
      <c r="AR461" s="86"/>
      <c r="AS461" s="86"/>
      <c r="AT461" s="86"/>
      <c r="AU461" s="86"/>
    </row>
    <row r="462" spans="3:50" x14ac:dyDescent="0.2">
      <c r="C462" s="18"/>
      <c r="D462" s="18"/>
      <c r="Q462" s="1"/>
      <c r="AA462" s="86"/>
      <c r="AB462" s="86"/>
      <c r="AC462" s="86"/>
      <c r="AD462" s="86"/>
      <c r="AE462" s="86"/>
      <c r="AG462" s="87"/>
      <c r="AN462" s="86"/>
      <c r="AO462" s="86"/>
      <c r="AP462" s="86"/>
      <c r="AQ462" s="86"/>
      <c r="AR462" s="86"/>
      <c r="AS462" s="86"/>
      <c r="AT462" s="86"/>
      <c r="AU462" s="86"/>
    </row>
    <row r="463" spans="3:50" x14ac:dyDescent="0.2">
      <c r="C463" s="18"/>
      <c r="D463" s="18"/>
      <c r="Q463" s="1"/>
      <c r="AA463" s="86"/>
      <c r="AB463" s="86"/>
      <c r="AC463" s="86"/>
      <c r="AD463" s="86"/>
      <c r="AE463" s="86"/>
      <c r="AG463" s="87"/>
      <c r="AN463" s="86"/>
      <c r="AO463" s="86"/>
      <c r="AP463" s="86"/>
      <c r="AQ463" s="86"/>
      <c r="AR463" s="86"/>
      <c r="AS463" s="86"/>
      <c r="AT463" s="86"/>
      <c r="AU463" s="86"/>
      <c r="AV463" s="86"/>
      <c r="AX463" s="86"/>
    </row>
    <row r="464" spans="3:50" x14ac:dyDescent="0.2">
      <c r="C464" s="18"/>
      <c r="D464" s="18"/>
      <c r="Q464" s="1"/>
      <c r="AA464" s="86"/>
      <c r="AB464" s="86"/>
      <c r="AC464" s="86"/>
      <c r="AD464" s="86"/>
      <c r="AE464" s="86"/>
      <c r="AG464" s="87"/>
      <c r="AN464" s="86"/>
      <c r="AO464" s="86"/>
      <c r="AP464" s="86"/>
      <c r="AQ464" s="86"/>
      <c r="AR464" s="86"/>
      <c r="AS464" s="86"/>
      <c r="AT464" s="86"/>
      <c r="AU464" s="86"/>
    </row>
    <row r="465" spans="3:64" x14ac:dyDescent="0.2">
      <c r="C465" s="18"/>
      <c r="D465" s="18"/>
      <c r="Q465" s="1"/>
      <c r="AA465" s="86"/>
      <c r="AB465" s="86"/>
      <c r="AC465" s="86"/>
      <c r="AD465" s="86"/>
      <c r="AE465" s="86"/>
      <c r="AG465" s="87"/>
      <c r="AN465" s="86"/>
      <c r="AO465" s="86"/>
      <c r="AP465" s="86"/>
      <c r="AQ465" s="86"/>
      <c r="AR465" s="86"/>
      <c r="AS465" s="86"/>
      <c r="AT465" s="86"/>
      <c r="AU465" s="86"/>
    </row>
    <row r="466" spans="3:64" x14ac:dyDescent="0.2">
      <c r="C466" s="18"/>
      <c r="D466" s="18"/>
      <c r="Q466" s="1"/>
      <c r="AA466" s="86"/>
      <c r="AB466" s="86"/>
      <c r="AC466" s="86"/>
      <c r="AD466" s="86"/>
      <c r="AE466" s="86"/>
      <c r="AG466" s="87"/>
      <c r="AN466" s="86"/>
      <c r="AO466" s="86"/>
      <c r="AP466" s="86"/>
      <c r="AQ466" s="86"/>
      <c r="AR466" s="86"/>
      <c r="AS466" s="86"/>
      <c r="AT466" s="86"/>
      <c r="AU466" s="86"/>
    </row>
    <row r="467" spans="3:64" x14ac:dyDescent="0.2">
      <c r="C467" s="18"/>
      <c r="D467" s="18"/>
      <c r="Q467" s="1"/>
      <c r="AA467" s="86"/>
      <c r="AB467" s="86"/>
      <c r="AC467" s="86"/>
      <c r="AD467" s="86"/>
      <c r="AE467" s="86"/>
      <c r="AG467" s="87"/>
      <c r="AN467" s="86"/>
      <c r="AO467" s="86"/>
      <c r="AP467" s="86"/>
      <c r="AQ467" s="86"/>
      <c r="AR467" s="86"/>
      <c r="AS467" s="86"/>
      <c r="AT467" s="86"/>
      <c r="AU467" s="86"/>
    </row>
    <row r="468" spans="3:64" x14ac:dyDescent="0.2">
      <c r="C468" s="18"/>
      <c r="D468" s="18"/>
      <c r="Q468" s="1"/>
      <c r="AA468" s="86"/>
      <c r="AB468" s="86"/>
      <c r="AC468" s="86"/>
      <c r="AD468" s="86"/>
      <c r="AE468" s="86"/>
      <c r="AG468" s="87"/>
      <c r="AN468" s="86"/>
      <c r="AO468" s="86"/>
      <c r="AP468" s="86"/>
      <c r="AQ468" s="86"/>
      <c r="AR468" s="86"/>
      <c r="AS468" s="86"/>
      <c r="AT468" s="86"/>
      <c r="AU468" s="86"/>
    </row>
    <row r="469" spans="3:64" x14ac:dyDescent="0.2">
      <c r="C469" s="18"/>
      <c r="D469" s="18"/>
      <c r="Q469" s="1"/>
      <c r="AA469" s="86"/>
      <c r="AB469" s="86"/>
      <c r="AC469" s="86"/>
      <c r="AD469" s="86"/>
      <c r="AE469" s="86"/>
      <c r="AG469" s="87"/>
      <c r="AN469" s="86"/>
      <c r="AO469" s="86"/>
      <c r="AP469" s="86"/>
      <c r="AQ469" s="86"/>
      <c r="AR469" s="86"/>
      <c r="AS469" s="86"/>
      <c r="AT469" s="86"/>
      <c r="AU469" s="86"/>
    </row>
    <row r="470" spans="3:64" x14ac:dyDescent="0.2">
      <c r="C470" s="18"/>
      <c r="D470" s="18"/>
      <c r="Q470" s="1"/>
      <c r="AA470" s="86"/>
      <c r="AB470" s="86"/>
      <c r="AC470" s="86"/>
      <c r="AD470" s="86"/>
      <c r="AE470" s="86"/>
      <c r="AG470" s="87"/>
      <c r="AN470" s="86"/>
      <c r="AO470" s="86"/>
      <c r="AP470" s="86"/>
      <c r="AQ470" s="86"/>
      <c r="AR470" s="86"/>
      <c r="AS470" s="86"/>
      <c r="AT470" s="86"/>
      <c r="AU470" s="86"/>
    </row>
    <row r="471" spans="3:64" x14ac:dyDescent="0.2">
      <c r="C471" s="18"/>
      <c r="D471" s="18"/>
      <c r="Q471" s="1"/>
      <c r="AA471" s="86"/>
      <c r="AB471" s="86"/>
      <c r="AC471" s="86"/>
      <c r="AD471" s="86"/>
      <c r="AE471" s="86"/>
      <c r="AG471" s="87"/>
      <c r="AN471" s="86"/>
      <c r="AO471" s="86"/>
      <c r="AP471" s="86"/>
      <c r="AQ471" s="86"/>
      <c r="AR471" s="86"/>
      <c r="AS471" s="86"/>
      <c r="AT471" s="86"/>
      <c r="AU471" s="86"/>
    </row>
    <row r="472" spans="3:64" x14ac:dyDescent="0.2">
      <c r="C472" s="18"/>
      <c r="D472" s="18"/>
      <c r="Q472" s="1"/>
      <c r="AA472" s="86"/>
      <c r="AB472" s="86"/>
      <c r="AC472" s="86"/>
      <c r="AD472" s="86"/>
      <c r="AE472" s="86"/>
      <c r="AG472" s="87"/>
      <c r="AN472" s="86"/>
      <c r="AO472" s="86"/>
      <c r="AP472" s="86"/>
      <c r="AQ472" s="86"/>
      <c r="AR472" s="86"/>
      <c r="AS472" s="86"/>
      <c r="AT472" s="86"/>
      <c r="AU472" s="86"/>
    </row>
    <row r="473" spans="3:64" x14ac:dyDescent="0.2">
      <c r="C473" s="18"/>
      <c r="D473" s="18"/>
      <c r="Q473" s="1"/>
      <c r="AA473" s="86"/>
      <c r="AB473" s="86"/>
      <c r="AC473" s="86"/>
      <c r="AD473" s="86"/>
      <c r="AE473" s="86"/>
      <c r="AG473" s="87"/>
      <c r="AN473" s="86"/>
      <c r="AO473" s="86"/>
      <c r="AP473" s="86"/>
      <c r="AQ473" s="86"/>
      <c r="AR473" s="86"/>
      <c r="AS473" s="86"/>
      <c r="AT473" s="86"/>
      <c r="AU473" s="86"/>
    </row>
    <row r="474" spans="3:64" x14ac:dyDescent="0.2">
      <c r="C474" s="18"/>
      <c r="D474" s="18"/>
      <c r="Q474" s="1"/>
      <c r="AA474" s="86"/>
      <c r="AB474" s="86"/>
      <c r="AC474" s="86"/>
      <c r="AD474" s="86"/>
      <c r="AE474" s="86"/>
      <c r="AG474" s="87"/>
      <c r="AN474" s="86"/>
      <c r="AO474" s="86"/>
      <c r="AP474" s="86"/>
      <c r="AQ474" s="86"/>
      <c r="AR474" s="86"/>
      <c r="AS474" s="86"/>
      <c r="AT474" s="86"/>
      <c r="AU474" s="86"/>
    </row>
    <row r="475" spans="3:64" x14ac:dyDescent="0.2">
      <c r="C475" s="18"/>
      <c r="D475" s="18"/>
      <c r="Q475" s="1"/>
      <c r="AA475" s="86"/>
      <c r="AB475" s="86"/>
      <c r="AC475" s="86"/>
      <c r="AD475" s="86"/>
      <c r="AE475" s="86"/>
      <c r="AG475" s="87"/>
      <c r="AN475" s="86"/>
      <c r="AO475" s="86"/>
      <c r="AP475" s="86"/>
      <c r="AQ475" s="86"/>
      <c r="AR475" s="86"/>
      <c r="AS475" s="86"/>
      <c r="AT475" s="86"/>
      <c r="AU475" s="86"/>
    </row>
    <row r="476" spans="3:64" x14ac:dyDescent="0.2">
      <c r="C476" s="18"/>
      <c r="D476" s="18"/>
      <c r="Q476" s="1"/>
      <c r="AA476" s="86"/>
      <c r="AB476" s="86"/>
      <c r="AC476" s="86"/>
      <c r="AD476" s="86"/>
      <c r="AE476" s="86"/>
      <c r="AG476" s="87"/>
      <c r="AN476" s="86"/>
      <c r="AO476" s="86"/>
      <c r="AP476" s="86"/>
      <c r="AQ476" s="86"/>
      <c r="AR476" s="86"/>
      <c r="AS476" s="86"/>
      <c r="AT476" s="86"/>
      <c r="AU476" s="86"/>
      <c r="AV476" s="86"/>
      <c r="AW476" s="86"/>
      <c r="AX476" s="86"/>
      <c r="AY476" s="86"/>
      <c r="AZ476" s="86"/>
      <c r="BA476" s="86"/>
      <c r="BB476" s="86"/>
      <c r="BC476" s="86"/>
      <c r="BD476" s="86"/>
      <c r="BE476" s="86"/>
      <c r="BF476" s="86"/>
      <c r="BG476" s="86"/>
      <c r="BH476" s="86"/>
      <c r="BI476" s="86"/>
      <c r="BJ476" s="86"/>
      <c r="BK476" s="86"/>
      <c r="BL476" s="86"/>
    </row>
    <row r="477" spans="3:64" x14ac:dyDescent="0.2">
      <c r="C477" s="18"/>
      <c r="D477" s="18"/>
      <c r="Q477" s="1"/>
      <c r="AA477" s="86"/>
      <c r="AB477" s="86"/>
      <c r="AC477" s="86"/>
      <c r="AD477" s="86"/>
      <c r="AE477" s="86"/>
      <c r="AG477" s="87"/>
      <c r="AN477" s="86"/>
      <c r="AO477" s="86"/>
      <c r="AP477" s="86"/>
      <c r="AQ477" s="86"/>
      <c r="AR477" s="86"/>
      <c r="AS477" s="86"/>
      <c r="AT477" s="86"/>
      <c r="AU477" s="86"/>
    </row>
    <row r="478" spans="3:64" x14ac:dyDescent="0.2">
      <c r="C478" s="18"/>
      <c r="D478" s="18"/>
      <c r="Q478" s="1"/>
      <c r="AA478" s="86"/>
      <c r="AB478" s="86"/>
      <c r="AC478" s="86"/>
      <c r="AD478" s="86"/>
      <c r="AE478" s="86"/>
      <c r="AG478" s="87"/>
      <c r="AN478" s="86"/>
      <c r="AO478" s="86"/>
      <c r="AP478" s="86"/>
      <c r="AQ478" s="86"/>
      <c r="AR478" s="86"/>
      <c r="AS478" s="86"/>
      <c r="AT478" s="86"/>
      <c r="AU478" s="86"/>
    </row>
    <row r="479" spans="3:64" x14ac:dyDescent="0.2">
      <c r="C479" s="18"/>
      <c r="D479" s="18"/>
      <c r="Q479" s="1"/>
      <c r="AA479" s="86"/>
      <c r="AB479" s="86"/>
      <c r="AC479" s="86"/>
      <c r="AD479" s="86"/>
      <c r="AE479" s="86"/>
      <c r="AG479" s="87"/>
      <c r="AN479" s="86"/>
      <c r="AO479" s="86"/>
      <c r="AP479" s="86"/>
      <c r="AQ479" s="86"/>
      <c r="AR479" s="86"/>
      <c r="AS479" s="86"/>
      <c r="AT479" s="86"/>
      <c r="AU479" s="86"/>
    </row>
    <row r="480" spans="3:64" x14ac:dyDescent="0.2">
      <c r="C480" s="18"/>
      <c r="D480" s="18"/>
      <c r="Q480" s="1"/>
      <c r="AA480" s="86"/>
      <c r="AB480" s="86"/>
      <c r="AC480" s="86"/>
      <c r="AD480" s="86"/>
      <c r="AE480" s="86"/>
      <c r="AG480" s="87"/>
      <c r="AN480" s="86"/>
      <c r="AO480" s="86"/>
      <c r="AP480" s="86"/>
      <c r="AQ480" s="86"/>
      <c r="AR480" s="86"/>
      <c r="AS480" s="86"/>
      <c r="AT480" s="86"/>
      <c r="AU480" s="86"/>
    </row>
    <row r="481" spans="3:47" x14ac:dyDescent="0.2">
      <c r="C481" s="18"/>
      <c r="D481" s="18"/>
      <c r="Q481" s="1"/>
      <c r="AA481" s="86"/>
      <c r="AB481" s="86"/>
      <c r="AC481" s="86"/>
      <c r="AD481" s="86"/>
      <c r="AE481" s="86"/>
      <c r="AG481" s="87"/>
      <c r="AN481" s="86"/>
      <c r="AO481" s="86"/>
      <c r="AP481" s="86"/>
      <c r="AQ481" s="86"/>
      <c r="AR481" s="86"/>
      <c r="AS481" s="86"/>
      <c r="AT481" s="86"/>
      <c r="AU481" s="86"/>
    </row>
    <row r="482" spans="3:47" x14ac:dyDescent="0.2">
      <c r="C482" s="18"/>
      <c r="D482" s="18"/>
      <c r="Q482" s="1"/>
      <c r="AA482" s="86"/>
      <c r="AB482" s="86"/>
      <c r="AC482" s="86"/>
      <c r="AD482" s="86"/>
      <c r="AE482" s="86"/>
      <c r="AG482" s="87"/>
      <c r="AN482" s="86"/>
      <c r="AO482" s="86"/>
      <c r="AP482" s="86"/>
      <c r="AQ482" s="86"/>
      <c r="AR482" s="86"/>
      <c r="AS482" s="86"/>
      <c r="AT482" s="86"/>
      <c r="AU482" s="86"/>
    </row>
    <row r="483" spans="3:47" x14ac:dyDescent="0.2">
      <c r="C483" s="18"/>
      <c r="D483" s="18"/>
      <c r="Q483" s="1"/>
      <c r="AA483" s="86"/>
      <c r="AB483" s="86"/>
      <c r="AC483" s="86"/>
      <c r="AD483" s="86"/>
      <c r="AE483" s="86"/>
      <c r="AG483" s="87"/>
      <c r="AN483" s="86"/>
      <c r="AO483" s="86"/>
      <c r="AP483" s="86"/>
      <c r="AQ483" s="86"/>
      <c r="AR483" s="86"/>
      <c r="AS483" s="86"/>
      <c r="AT483" s="86"/>
      <c r="AU483" s="86"/>
    </row>
    <row r="484" spans="3:47" x14ac:dyDescent="0.2">
      <c r="C484" s="18"/>
      <c r="D484" s="18"/>
      <c r="Q484" s="1"/>
      <c r="AA484" s="86"/>
      <c r="AB484" s="86"/>
      <c r="AC484" s="86"/>
      <c r="AD484" s="86"/>
      <c r="AE484" s="86"/>
      <c r="AG484" s="87"/>
      <c r="AN484" s="86"/>
      <c r="AO484" s="86"/>
      <c r="AP484" s="86"/>
      <c r="AQ484" s="86"/>
      <c r="AR484" s="86"/>
      <c r="AS484" s="86"/>
      <c r="AT484" s="86"/>
      <c r="AU484" s="86"/>
    </row>
    <row r="485" spans="3:47" x14ac:dyDescent="0.2">
      <c r="C485" s="18"/>
      <c r="D485" s="18"/>
      <c r="Q485" s="1"/>
      <c r="AA485" s="86"/>
      <c r="AB485" s="86"/>
      <c r="AC485" s="86"/>
      <c r="AD485" s="86"/>
      <c r="AE485" s="86"/>
      <c r="AG485" s="87"/>
      <c r="AN485" s="86"/>
      <c r="AO485" s="86"/>
      <c r="AP485" s="86"/>
      <c r="AQ485" s="86"/>
      <c r="AR485" s="86"/>
      <c r="AS485" s="86"/>
      <c r="AT485" s="86"/>
      <c r="AU485" s="86"/>
    </row>
    <row r="486" spans="3:47" x14ac:dyDescent="0.2">
      <c r="C486" s="18"/>
      <c r="D486" s="18"/>
      <c r="Q486" s="1"/>
      <c r="AA486" s="86"/>
      <c r="AB486" s="86"/>
      <c r="AC486" s="86"/>
      <c r="AD486" s="86"/>
      <c r="AE486" s="86"/>
      <c r="AG486" s="87"/>
      <c r="AN486" s="86"/>
      <c r="AO486" s="86"/>
      <c r="AP486" s="86"/>
      <c r="AQ486" s="86"/>
      <c r="AR486" s="86"/>
      <c r="AS486" s="86"/>
      <c r="AT486" s="86"/>
      <c r="AU486" s="86"/>
    </row>
    <row r="487" spans="3:47" x14ac:dyDescent="0.2">
      <c r="C487" s="18"/>
      <c r="D487" s="18"/>
      <c r="Q487" s="1"/>
      <c r="AA487" s="86"/>
      <c r="AB487" s="86"/>
      <c r="AC487" s="86"/>
      <c r="AD487" s="86"/>
      <c r="AE487" s="86"/>
      <c r="AG487" s="87"/>
      <c r="AN487" s="86"/>
      <c r="AO487" s="86"/>
      <c r="AP487" s="86"/>
      <c r="AQ487" s="86"/>
      <c r="AR487" s="86"/>
      <c r="AS487" s="86"/>
      <c r="AT487" s="86"/>
      <c r="AU487" s="86"/>
    </row>
    <row r="488" spans="3:47" x14ac:dyDescent="0.2">
      <c r="C488" s="18"/>
      <c r="D488" s="18"/>
      <c r="Q488" s="1"/>
      <c r="AA488" s="86"/>
      <c r="AB488" s="86"/>
      <c r="AC488" s="86"/>
      <c r="AD488" s="86"/>
      <c r="AE488" s="86"/>
      <c r="AG488" s="87"/>
      <c r="AN488" s="86"/>
      <c r="AO488" s="86"/>
      <c r="AP488" s="86"/>
      <c r="AQ488" s="86"/>
      <c r="AR488" s="86"/>
      <c r="AS488" s="86"/>
      <c r="AT488" s="86"/>
      <c r="AU488" s="86"/>
    </row>
    <row r="489" spans="3:47" x14ac:dyDescent="0.2">
      <c r="C489" s="18"/>
      <c r="D489" s="18"/>
      <c r="Q489" s="1"/>
      <c r="AA489" s="86"/>
      <c r="AB489" s="86"/>
      <c r="AC489" s="86"/>
      <c r="AD489" s="86"/>
      <c r="AE489" s="86"/>
      <c r="AG489" s="87"/>
      <c r="AN489" s="86"/>
      <c r="AO489" s="86"/>
      <c r="AP489" s="86"/>
      <c r="AQ489" s="86"/>
      <c r="AR489" s="86"/>
      <c r="AS489" s="86"/>
      <c r="AT489" s="86"/>
      <c r="AU489" s="86"/>
    </row>
    <row r="490" spans="3:47" x14ac:dyDescent="0.2">
      <c r="C490" s="18"/>
      <c r="D490" s="18"/>
      <c r="Q490" s="1"/>
      <c r="AA490" s="86"/>
      <c r="AB490" s="86"/>
      <c r="AC490" s="86"/>
      <c r="AD490" s="86"/>
      <c r="AE490" s="86"/>
      <c r="AG490" s="87"/>
      <c r="AN490" s="86"/>
      <c r="AO490" s="86"/>
      <c r="AP490" s="86"/>
      <c r="AQ490" s="86"/>
      <c r="AR490" s="86"/>
      <c r="AS490" s="86"/>
      <c r="AT490" s="86"/>
      <c r="AU490" s="86"/>
    </row>
    <row r="491" spans="3:47" x14ac:dyDescent="0.2">
      <c r="C491" s="18"/>
      <c r="D491" s="18"/>
      <c r="Q491" s="1"/>
      <c r="AA491" s="86"/>
      <c r="AB491" s="86"/>
      <c r="AC491" s="86"/>
      <c r="AD491" s="86"/>
      <c r="AE491" s="86"/>
      <c r="AG491" s="87"/>
      <c r="AN491" s="86"/>
      <c r="AO491" s="86"/>
      <c r="AP491" s="86"/>
      <c r="AQ491" s="86"/>
      <c r="AR491" s="86"/>
      <c r="AS491" s="86"/>
      <c r="AT491" s="86"/>
      <c r="AU491" s="86"/>
    </row>
    <row r="492" spans="3:47" x14ac:dyDescent="0.2">
      <c r="C492" s="18"/>
      <c r="D492" s="18"/>
      <c r="Q492" s="1"/>
      <c r="AA492" s="86"/>
      <c r="AB492" s="86"/>
      <c r="AC492" s="86"/>
      <c r="AD492" s="86"/>
      <c r="AE492" s="86"/>
      <c r="AG492" s="87"/>
      <c r="AN492" s="86"/>
      <c r="AO492" s="86"/>
      <c r="AP492" s="86"/>
      <c r="AQ492" s="86"/>
      <c r="AR492" s="86"/>
      <c r="AS492" s="86"/>
      <c r="AT492" s="86"/>
      <c r="AU492" s="86"/>
    </row>
    <row r="493" spans="3:47" x14ac:dyDescent="0.2">
      <c r="C493" s="18"/>
      <c r="D493" s="18"/>
      <c r="Q493" s="1"/>
      <c r="AA493" s="86"/>
      <c r="AB493" s="86"/>
      <c r="AC493" s="86"/>
      <c r="AD493" s="86"/>
      <c r="AE493" s="86"/>
      <c r="AG493" s="87"/>
      <c r="AN493" s="86"/>
      <c r="AO493" s="86"/>
      <c r="AP493" s="86"/>
      <c r="AQ493" s="86"/>
      <c r="AR493" s="86"/>
      <c r="AS493" s="86"/>
      <c r="AT493" s="86"/>
      <c r="AU493" s="86"/>
    </row>
    <row r="494" spans="3:47" x14ac:dyDescent="0.2">
      <c r="C494" s="18"/>
      <c r="D494" s="18"/>
      <c r="Q494" s="1"/>
      <c r="AA494" s="86"/>
      <c r="AB494" s="86"/>
      <c r="AC494" s="86"/>
      <c r="AD494" s="86"/>
      <c r="AE494" s="86"/>
      <c r="AG494" s="87"/>
      <c r="AN494" s="86"/>
      <c r="AO494" s="86"/>
      <c r="AP494" s="86"/>
      <c r="AQ494" s="86"/>
      <c r="AR494" s="86"/>
      <c r="AS494" s="86"/>
      <c r="AT494" s="86"/>
      <c r="AU494" s="86"/>
    </row>
    <row r="495" spans="3:47" x14ac:dyDescent="0.2">
      <c r="C495" s="18"/>
      <c r="D495" s="18"/>
      <c r="Q495" s="1"/>
      <c r="AA495" s="86"/>
      <c r="AB495" s="86"/>
      <c r="AC495" s="86"/>
      <c r="AD495" s="86"/>
      <c r="AE495" s="86"/>
      <c r="AG495" s="87"/>
      <c r="AN495" s="86"/>
      <c r="AO495" s="86"/>
      <c r="AP495" s="86"/>
      <c r="AQ495" s="86"/>
      <c r="AR495" s="86"/>
      <c r="AS495" s="86"/>
      <c r="AT495" s="86"/>
      <c r="AU495" s="86"/>
    </row>
    <row r="496" spans="3:47" x14ac:dyDescent="0.2">
      <c r="C496" s="18"/>
      <c r="D496" s="18"/>
      <c r="Q496" s="1"/>
      <c r="AA496" s="86"/>
      <c r="AB496" s="86"/>
      <c r="AC496" s="86"/>
      <c r="AD496" s="86"/>
      <c r="AE496" s="86"/>
      <c r="AG496" s="87"/>
      <c r="AN496" s="86"/>
      <c r="AO496" s="86"/>
      <c r="AP496" s="86"/>
      <c r="AQ496" s="86"/>
      <c r="AR496" s="86"/>
      <c r="AS496" s="86"/>
      <c r="AT496" s="86"/>
      <c r="AU496" s="86"/>
    </row>
    <row r="497" spans="3:64" x14ac:dyDescent="0.2">
      <c r="C497" s="18"/>
      <c r="D497" s="18"/>
      <c r="Q497" s="1"/>
      <c r="AA497" s="86"/>
      <c r="AB497" s="86"/>
      <c r="AC497" s="86"/>
      <c r="AD497" s="86"/>
      <c r="AE497" s="86"/>
      <c r="AG497" s="87"/>
      <c r="AN497" s="86"/>
      <c r="AO497" s="86"/>
      <c r="AP497" s="86"/>
      <c r="AQ497" s="86"/>
      <c r="AR497" s="86"/>
      <c r="AS497" s="86"/>
      <c r="AT497" s="86"/>
      <c r="AU497" s="86"/>
    </row>
    <row r="498" spans="3:64" x14ac:dyDescent="0.2">
      <c r="C498" s="18"/>
      <c r="D498" s="18"/>
      <c r="Q498" s="1"/>
      <c r="AA498" s="86"/>
      <c r="AB498" s="86"/>
      <c r="AC498" s="86"/>
      <c r="AD498" s="86"/>
      <c r="AE498" s="86"/>
      <c r="AG498" s="87"/>
      <c r="AN498" s="86"/>
      <c r="AO498" s="86"/>
      <c r="AP498" s="86"/>
      <c r="AQ498" s="86"/>
      <c r="AR498" s="86"/>
      <c r="AS498" s="86"/>
      <c r="AT498" s="86"/>
      <c r="AU498" s="86"/>
    </row>
    <row r="499" spans="3:64" x14ac:dyDescent="0.2">
      <c r="C499" s="18"/>
      <c r="D499" s="18"/>
      <c r="Q499" s="1"/>
      <c r="AA499" s="86"/>
      <c r="AB499" s="86"/>
      <c r="AC499" s="86"/>
      <c r="AD499" s="86"/>
      <c r="AE499" s="86"/>
      <c r="AG499" s="87"/>
      <c r="AN499" s="86"/>
      <c r="AO499" s="86"/>
      <c r="AP499" s="86"/>
      <c r="AQ499" s="86"/>
      <c r="AR499" s="86"/>
      <c r="AS499" s="86"/>
      <c r="AT499" s="86"/>
      <c r="AU499" s="86"/>
    </row>
    <row r="500" spans="3:64" x14ac:dyDescent="0.2">
      <c r="C500" s="18"/>
      <c r="D500" s="18"/>
      <c r="Q500" s="1"/>
      <c r="AA500" s="86"/>
      <c r="AB500" s="86"/>
      <c r="AC500" s="86"/>
      <c r="AD500" s="86"/>
      <c r="AE500" s="86"/>
      <c r="AG500" s="87"/>
      <c r="AN500" s="86"/>
      <c r="AO500" s="86"/>
      <c r="AP500" s="86"/>
      <c r="AQ500" s="86"/>
      <c r="AR500" s="86"/>
      <c r="AS500" s="86"/>
      <c r="AT500" s="86"/>
      <c r="AU500" s="86"/>
    </row>
    <row r="501" spans="3:64" x14ac:dyDescent="0.2">
      <c r="C501" s="18"/>
      <c r="D501" s="18"/>
      <c r="Q501" s="1"/>
      <c r="AA501" s="86"/>
      <c r="AB501" s="86"/>
      <c r="AC501" s="86"/>
      <c r="AD501" s="86"/>
      <c r="AE501" s="86"/>
      <c r="AG501" s="87"/>
      <c r="AN501" s="86"/>
      <c r="AO501" s="86"/>
      <c r="AP501" s="86"/>
      <c r="AQ501" s="86"/>
      <c r="AR501" s="86"/>
      <c r="AS501" s="86"/>
      <c r="AT501" s="86"/>
      <c r="AU501" s="86"/>
    </row>
    <row r="502" spans="3:64" x14ac:dyDescent="0.2">
      <c r="C502" s="18"/>
      <c r="D502" s="18"/>
      <c r="Q502" s="1"/>
      <c r="AA502" s="86"/>
      <c r="AB502" s="86"/>
      <c r="AC502" s="86"/>
      <c r="AD502" s="86"/>
      <c r="AE502" s="86"/>
      <c r="AG502" s="87"/>
      <c r="AN502" s="86"/>
      <c r="AO502" s="86"/>
      <c r="AP502" s="86"/>
      <c r="AQ502" s="86"/>
      <c r="AR502" s="86"/>
      <c r="AS502" s="86"/>
      <c r="AT502" s="86"/>
      <c r="AU502" s="86"/>
    </row>
    <row r="503" spans="3:64" x14ac:dyDescent="0.2">
      <c r="C503" s="18"/>
      <c r="D503" s="18"/>
      <c r="Q503" s="1"/>
      <c r="AA503" s="86"/>
      <c r="AB503" s="86"/>
      <c r="AC503" s="86"/>
      <c r="AD503" s="86"/>
      <c r="AE503" s="86"/>
      <c r="AG503" s="87"/>
      <c r="AN503" s="86"/>
      <c r="AO503" s="86"/>
      <c r="AP503" s="86"/>
      <c r="AQ503" s="86"/>
      <c r="AR503" s="86"/>
      <c r="AS503" s="86"/>
      <c r="AT503" s="86"/>
      <c r="AU503" s="86"/>
    </row>
    <row r="504" spans="3:64" x14ac:dyDescent="0.2">
      <c r="C504" s="18"/>
      <c r="D504" s="18"/>
      <c r="Q504" s="1"/>
      <c r="AA504" s="86"/>
      <c r="AB504" s="86"/>
      <c r="AC504" s="86"/>
      <c r="AD504" s="86"/>
      <c r="AE504" s="86"/>
      <c r="AG504" s="87"/>
      <c r="AN504" s="86"/>
      <c r="AO504" s="86"/>
      <c r="AP504" s="86"/>
      <c r="AQ504" s="86"/>
      <c r="AR504" s="86"/>
      <c r="AS504" s="86"/>
      <c r="AT504" s="86"/>
      <c r="AU504" s="86"/>
    </row>
    <row r="505" spans="3:64" x14ac:dyDescent="0.2">
      <c r="C505" s="18"/>
      <c r="D505" s="18"/>
      <c r="Q505" s="1"/>
      <c r="AA505" s="86"/>
      <c r="AB505" s="86"/>
      <c r="AC505" s="86"/>
      <c r="AD505" s="86"/>
      <c r="AE505" s="86"/>
      <c r="AG505" s="87"/>
      <c r="AN505" s="86"/>
      <c r="AO505" s="86"/>
      <c r="AP505" s="86"/>
      <c r="AQ505" s="86"/>
      <c r="AR505" s="86"/>
      <c r="AS505" s="86"/>
      <c r="AT505" s="86"/>
      <c r="AU505" s="86"/>
    </row>
    <row r="506" spans="3:64" x14ac:dyDescent="0.2">
      <c r="C506" s="18"/>
      <c r="D506" s="18"/>
      <c r="Q506" s="1"/>
      <c r="AA506" s="86"/>
      <c r="AB506" s="86"/>
      <c r="AC506" s="86"/>
      <c r="AD506" s="86"/>
      <c r="AE506" s="86"/>
      <c r="AG506" s="87"/>
      <c r="AN506" s="86"/>
      <c r="AO506" s="86"/>
      <c r="AP506" s="86"/>
      <c r="AQ506" s="86"/>
      <c r="AR506" s="86"/>
      <c r="AS506" s="86"/>
      <c r="AT506" s="86"/>
      <c r="AU506" s="86"/>
      <c r="AV506" s="86"/>
    </row>
    <row r="507" spans="3:64" x14ac:dyDescent="0.2">
      <c r="C507" s="18"/>
      <c r="D507" s="18"/>
      <c r="Q507" s="1"/>
      <c r="AA507" s="86"/>
      <c r="AB507" s="86"/>
      <c r="AC507" s="86"/>
      <c r="AD507" s="86"/>
      <c r="AE507" s="86"/>
      <c r="AG507" s="87"/>
      <c r="AN507" s="86"/>
      <c r="AO507" s="86"/>
      <c r="AP507" s="86"/>
      <c r="AQ507" s="86"/>
      <c r="AR507" s="86"/>
      <c r="AS507" s="86"/>
      <c r="AT507" s="86"/>
      <c r="AU507" s="86"/>
    </row>
    <row r="508" spans="3:64" x14ac:dyDescent="0.2">
      <c r="C508" s="18"/>
      <c r="D508" s="18"/>
      <c r="Q508" s="1"/>
      <c r="AA508" s="86"/>
      <c r="AB508" s="86"/>
      <c r="AC508" s="86"/>
      <c r="AD508" s="86"/>
      <c r="AE508" s="86"/>
      <c r="AG508" s="87"/>
      <c r="AN508" s="86"/>
      <c r="AO508" s="86"/>
      <c r="AP508" s="86"/>
      <c r="AQ508" s="86"/>
      <c r="AR508" s="86"/>
      <c r="AS508" s="86"/>
      <c r="AT508" s="86"/>
      <c r="AU508" s="86"/>
    </row>
    <row r="509" spans="3:64" x14ac:dyDescent="0.2">
      <c r="C509" s="18"/>
      <c r="D509" s="18"/>
      <c r="Q509" s="1"/>
      <c r="AA509" s="86"/>
      <c r="AB509" s="86"/>
      <c r="AC509" s="86"/>
      <c r="AD509" s="86"/>
      <c r="AE509" s="86"/>
      <c r="AG509" s="87"/>
      <c r="AN509" s="86"/>
      <c r="AO509" s="86"/>
      <c r="AP509" s="86"/>
      <c r="AQ509" s="86"/>
      <c r="AR509" s="86"/>
      <c r="AS509" s="86"/>
      <c r="AT509" s="86"/>
      <c r="AU509" s="86"/>
      <c r="AV509" s="86"/>
    </row>
    <row r="510" spans="3:64" x14ac:dyDescent="0.2">
      <c r="C510" s="18"/>
      <c r="D510" s="18"/>
      <c r="Q510" s="1"/>
      <c r="AA510" s="86"/>
      <c r="AB510" s="86"/>
      <c r="AC510" s="86"/>
      <c r="AD510" s="86"/>
      <c r="AE510" s="86"/>
      <c r="AG510" s="87"/>
      <c r="AN510" s="86"/>
      <c r="AO510" s="86"/>
      <c r="AP510" s="86"/>
      <c r="AQ510" s="86"/>
      <c r="AR510" s="86"/>
      <c r="AS510" s="86"/>
      <c r="AT510" s="86"/>
      <c r="AU510" s="86"/>
      <c r="AV510" s="86"/>
      <c r="AW510" s="86"/>
      <c r="AX510" s="86"/>
      <c r="AY510" s="86"/>
      <c r="AZ510" s="86"/>
      <c r="BA510" s="86"/>
      <c r="BB510" s="86"/>
      <c r="BC510" s="86"/>
      <c r="BD510" s="86"/>
      <c r="BE510" s="86"/>
      <c r="BF510" s="86"/>
      <c r="BG510" s="86"/>
      <c r="BH510" s="86"/>
      <c r="BI510" s="86"/>
      <c r="BJ510" s="86"/>
      <c r="BK510" s="86"/>
      <c r="BL510" s="86"/>
    </row>
    <row r="511" spans="3:64" x14ac:dyDescent="0.2">
      <c r="C511" s="18"/>
      <c r="D511" s="18"/>
      <c r="Q511" s="1"/>
      <c r="AA511" s="86"/>
      <c r="AB511" s="86"/>
      <c r="AC511" s="86"/>
      <c r="AD511" s="86"/>
      <c r="AE511" s="86"/>
      <c r="AG511" s="87"/>
      <c r="AN511" s="86"/>
      <c r="AO511" s="86"/>
      <c r="AP511" s="86"/>
      <c r="AQ511" s="86"/>
      <c r="AR511" s="86"/>
      <c r="AS511" s="86"/>
      <c r="AT511" s="86"/>
      <c r="AU511" s="86"/>
    </row>
    <row r="512" spans="3:64" x14ac:dyDescent="0.2">
      <c r="C512" s="18"/>
      <c r="D512" s="18"/>
      <c r="Q512" s="1"/>
      <c r="AA512" s="86"/>
      <c r="AB512" s="86"/>
      <c r="AC512" s="86"/>
      <c r="AD512" s="86"/>
      <c r="AE512" s="86"/>
      <c r="AG512" s="87"/>
      <c r="AN512" s="86"/>
      <c r="AO512" s="86"/>
      <c r="AP512" s="86"/>
      <c r="AQ512" s="86"/>
      <c r="AR512" s="86"/>
      <c r="AS512" s="86"/>
      <c r="AT512" s="86"/>
      <c r="AU512" s="86"/>
    </row>
    <row r="513" spans="3:64" x14ac:dyDescent="0.2">
      <c r="C513" s="18"/>
      <c r="D513" s="18"/>
      <c r="Q513" s="1"/>
      <c r="AA513" s="86"/>
      <c r="AB513" s="86"/>
      <c r="AC513" s="86"/>
      <c r="AD513" s="86"/>
      <c r="AE513" s="86"/>
      <c r="AG513" s="87"/>
      <c r="AN513" s="86"/>
      <c r="AO513" s="86"/>
      <c r="AP513" s="86"/>
      <c r="AQ513" s="86"/>
      <c r="AR513" s="86"/>
      <c r="AS513" s="86"/>
      <c r="AT513" s="86"/>
      <c r="AU513" s="86"/>
    </row>
    <row r="514" spans="3:64" x14ac:dyDescent="0.2">
      <c r="C514" s="18"/>
      <c r="D514" s="18"/>
      <c r="Q514" s="1"/>
      <c r="AA514" s="86"/>
      <c r="AB514" s="86"/>
      <c r="AC514" s="86"/>
      <c r="AD514" s="86"/>
      <c r="AE514" s="86"/>
      <c r="AG514" s="87"/>
      <c r="AN514" s="86"/>
      <c r="AO514" s="86"/>
      <c r="AP514" s="86"/>
      <c r="AQ514" s="86"/>
      <c r="AR514" s="86"/>
      <c r="AS514" s="86"/>
      <c r="AT514" s="86"/>
      <c r="AU514" s="86"/>
    </row>
    <row r="515" spans="3:64" x14ac:dyDescent="0.2">
      <c r="C515" s="18"/>
      <c r="D515" s="18"/>
      <c r="Q515" s="1"/>
      <c r="AA515" s="86"/>
      <c r="AB515" s="86"/>
      <c r="AC515" s="86"/>
      <c r="AD515" s="86"/>
      <c r="AE515" s="86"/>
      <c r="AG515" s="87"/>
      <c r="AN515" s="86"/>
      <c r="AO515" s="86"/>
      <c r="AP515" s="86"/>
      <c r="AQ515" s="86"/>
      <c r="AR515" s="86"/>
      <c r="AS515" s="86"/>
      <c r="AT515" s="86"/>
      <c r="AU515" s="86"/>
    </row>
    <row r="516" spans="3:64" x14ac:dyDescent="0.2">
      <c r="C516" s="18"/>
      <c r="D516" s="18"/>
      <c r="Q516" s="1"/>
      <c r="AA516" s="86"/>
      <c r="AB516" s="86"/>
      <c r="AC516" s="86"/>
      <c r="AD516" s="86"/>
      <c r="AE516" s="86"/>
      <c r="AG516" s="87"/>
      <c r="AN516" s="86"/>
      <c r="AO516" s="86"/>
      <c r="AP516" s="86"/>
      <c r="AQ516" s="86"/>
      <c r="AR516" s="86"/>
      <c r="AS516" s="86"/>
      <c r="AT516" s="86"/>
      <c r="AU516" s="86"/>
    </row>
    <row r="517" spans="3:64" x14ac:dyDescent="0.2">
      <c r="C517" s="18"/>
      <c r="D517" s="18"/>
      <c r="Q517" s="1"/>
      <c r="AA517" s="86"/>
      <c r="AB517" s="86"/>
      <c r="AC517" s="86"/>
      <c r="AD517" s="86"/>
      <c r="AE517" s="86"/>
      <c r="AG517" s="87"/>
      <c r="AN517" s="86"/>
      <c r="AO517" s="86"/>
      <c r="AP517" s="86"/>
      <c r="AQ517" s="86"/>
      <c r="AR517" s="86"/>
      <c r="AS517" s="86"/>
      <c r="AT517" s="86"/>
      <c r="AU517" s="86"/>
    </row>
    <row r="518" spans="3:64" x14ac:dyDescent="0.2">
      <c r="C518" s="18"/>
      <c r="D518" s="18"/>
      <c r="Q518" s="1"/>
      <c r="AA518" s="86"/>
      <c r="AB518" s="86"/>
      <c r="AC518" s="86"/>
      <c r="AD518" s="86"/>
      <c r="AE518" s="86"/>
      <c r="AG518" s="87"/>
      <c r="AN518" s="86"/>
      <c r="AO518" s="86"/>
      <c r="AP518" s="86"/>
      <c r="AQ518" s="86"/>
      <c r="AR518" s="86"/>
      <c r="AS518" s="86"/>
      <c r="AT518" s="86"/>
      <c r="AU518" s="86"/>
    </row>
    <row r="519" spans="3:64" x14ac:dyDescent="0.2">
      <c r="C519" s="18"/>
      <c r="D519" s="18"/>
      <c r="Q519" s="1"/>
      <c r="AA519" s="86"/>
      <c r="AB519" s="86"/>
      <c r="AC519" s="86"/>
      <c r="AD519" s="86"/>
      <c r="AE519" s="86"/>
      <c r="AG519" s="87"/>
      <c r="AN519" s="86"/>
      <c r="AO519" s="86"/>
      <c r="AP519" s="86"/>
      <c r="AQ519" s="86"/>
      <c r="AR519" s="86"/>
      <c r="AS519" s="86"/>
      <c r="AT519" s="86"/>
      <c r="AU519" s="86"/>
      <c r="AV519" s="86"/>
      <c r="AX519" s="86"/>
    </row>
    <row r="520" spans="3:64" x14ac:dyDescent="0.2">
      <c r="C520" s="18"/>
      <c r="D520" s="18"/>
      <c r="Q520" s="1"/>
      <c r="AA520" s="86"/>
      <c r="AB520" s="86"/>
      <c r="AC520" s="86"/>
      <c r="AD520" s="86"/>
      <c r="AE520" s="86"/>
      <c r="AG520" s="87"/>
      <c r="AN520" s="86"/>
      <c r="AO520" s="86"/>
      <c r="AP520" s="86"/>
      <c r="AQ520" s="86"/>
      <c r="AR520" s="86"/>
      <c r="AS520" s="86"/>
      <c r="AT520" s="86"/>
      <c r="AU520" s="86"/>
    </row>
    <row r="521" spans="3:64" x14ac:dyDescent="0.2">
      <c r="C521" s="18"/>
      <c r="D521" s="18"/>
      <c r="Q521" s="1"/>
      <c r="AA521" s="86"/>
      <c r="AB521" s="86"/>
      <c r="AC521" s="86"/>
      <c r="AD521" s="86"/>
      <c r="AE521" s="86"/>
      <c r="AG521" s="87"/>
      <c r="AN521" s="86"/>
      <c r="AO521" s="86"/>
      <c r="AP521" s="86"/>
      <c r="AQ521" s="86"/>
      <c r="AR521" s="86"/>
      <c r="AS521" s="86"/>
      <c r="AT521" s="86"/>
      <c r="AU521" s="86"/>
    </row>
    <row r="522" spans="3:64" x14ac:dyDescent="0.2">
      <c r="C522" s="18"/>
      <c r="D522" s="18"/>
      <c r="Q522" s="1"/>
      <c r="AA522" s="86"/>
      <c r="AB522" s="86"/>
      <c r="AC522" s="86"/>
      <c r="AD522" s="86"/>
      <c r="AE522" s="86"/>
      <c r="AG522" s="87"/>
      <c r="AN522" s="86"/>
      <c r="AO522" s="86"/>
      <c r="AP522" s="86"/>
      <c r="AQ522" s="86"/>
      <c r="AR522" s="86"/>
      <c r="AS522" s="86"/>
      <c r="AT522" s="86"/>
      <c r="AU522" s="86"/>
    </row>
    <row r="523" spans="3:64" x14ac:dyDescent="0.2">
      <c r="C523" s="18"/>
      <c r="D523" s="18"/>
      <c r="Q523" s="1"/>
      <c r="AA523" s="86"/>
      <c r="AB523" s="86"/>
      <c r="AC523" s="86"/>
      <c r="AD523" s="86"/>
      <c r="AE523" s="86"/>
      <c r="AG523" s="87"/>
      <c r="AN523" s="86"/>
      <c r="AO523" s="86"/>
      <c r="AP523" s="86"/>
      <c r="AQ523" s="86"/>
      <c r="AR523" s="86"/>
      <c r="AS523" s="86"/>
      <c r="AT523" s="86"/>
      <c r="AU523" s="86"/>
    </row>
    <row r="524" spans="3:64" x14ac:dyDescent="0.2">
      <c r="C524" s="18"/>
      <c r="D524" s="18"/>
      <c r="Q524" s="1"/>
      <c r="AA524" s="86"/>
      <c r="AB524" s="86"/>
      <c r="AC524" s="86"/>
      <c r="AD524" s="86"/>
      <c r="AE524" s="86"/>
      <c r="AG524" s="87"/>
      <c r="AN524" s="86"/>
      <c r="AO524" s="86"/>
      <c r="AP524" s="86"/>
      <c r="AQ524" s="86"/>
      <c r="AR524" s="86"/>
      <c r="AS524" s="86"/>
      <c r="AT524" s="86"/>
      <c r="AU524" s="86"/>
    </row>
    <row r="525" spans="3:64" x14ac:dyDescent="0.2">
      <c r="C525" s="18"/>
      <c r="D525" s="18"/>
      <c r="Q525" s="1"/>
      <c r="AA525" s="86"/>
      <c r="AB525" s="86"/>
      <c r="AC525" s="86"/>
      <c r="AD525" s="86"/>
      <c r="AE525" s="86"/>
      <c r="AG525" s="87"/>
      <c r="AN525" s="86"/>
      <c r="AO525" s="86"/>
      <c r="AP525" s="86"/>
      <c r="AQ525" s="86"/>
      <c r="AR525" s="86"/>
      <c r="AS525" s="86"/>
      <c r="AT525" s="86"/>
      <c r="AU525" s="86"/>
      <c r="AV525" s="86"/>
      <c r="AW525" s="86"/>
      <c r="AX525" s="86"/>
      <c r="AY525" s="86"/>
      <c r="AZ525" s="86"/>
      <c r="BA525" s="86"/>
      <c r="BB525" s="86"/>
      <c r="BC525" s="86"/>
      <c r="BD525" s="86"/>
      <c r="BE525" s="86"/>
      <c r="BF525" s="86"/>
      <c r="BG525" s="86"/>
      <c r="BH525" s="86"/>
      <c r="BI525" s="86"/>
      <c r="BJ525" s="86"/>
      <c r="BK525" s="86"/>
      <c r="BL525" s="86"/>
    </row>
    <row r="526" spans="3:64" x14ac:dyDescent="0.2">
      <c r="C526" s="18"/>
      <c r="D526" s="18"/>
      <c r="Q526" s="1"/>
      <c r="AA526" s="86"/>
      <c r="AB526" s="86"/>
      <c r="AC526" s="86"/>
      <c r="AD526" s="86"/>
      <c r="AE526" s="86"/>
      <c r="AG526" s="87"/>
      <c r="AN526" s="86"/>
      <c r="AO526" s="86"/>
      <c r="AP526" s="86"/>
      <c r="AQ526" s="86"/>
      <c r="AR526" s="86"/>
      <c r="AS526" s="86"/>
      <c r="AT526" s="86"/>
      <c r="AU526" s="86"/>
    </row>
    <row r="527" spans="3:64" x14ac:dyDescent="0.2">
      <c r="C527" s="18"/>
      <c r="D527" s="18"/>
      <c r="Q527" s="1"/>
      <c r="AA527" s="86"/>
      <c r="AB527" s="86"/>
      <c r="AC527" s="86"/>
      <c r="AD527" s="86"/>
      <c r="AE527" s="86"/>
      <c r="AG527" s="87"/>
      <c r="AN527" s="86"/>
      <c r="AO527" s="86"/>
      <c r="AP527" s="86"/>
      <c r="AQ527" s="86"/>
      <c r="AR527" s="86"/>
      <c r="AS527" s="86"/>
      <c r="AT527" s="86"/>
      <c r="AU527" s="86"/>
    </row>
    <row r="528" spans="3:64" x14ac:dyDescent="0.2">
      <c r="C528" s="18"/>
      <c r="D528" s="18"/>
      <c r="Q528" s="1"/>
      <c r="AA528" s="86"/>
      <c r="AB528" s="86"/>
      <c r="AC528" s="86"/>
      <c r="AD528" s="86"/>
      <c r="AE528" s="86"/>
      <c r="AG528" s="87"/>
      <c r="AN528" s="86"/>
      <c r="AO528" s="86"/>
      <c r="AP528" s="86"/>
      <c r="AQ528" s="86"/>
      <c r="AR528" s="86"/>
      <c r="AS528" s="86"/>
      <c r="AT528" s="86"/>
      <c r="AU528" s="86"/>
    </row>
    <row r="529" spans="3:47" x14ac:dyDescent="0.2">
      <c r="C529" s="18"/>
      <c r="D529" s="18"/>
      <c r="Q529" s="1"/>
      <c r="AA529" s="86"/>
      <c r="AB529" s="86"/>
      <c r="AC529" s="86"/>
      <c r="AD529" s="86"/>
      <c r="AE529" s="86"/>
      <c r="AG529" s="87"/>
      <c r="AN529" s="86"/>
      <c r="AO529" s="86"/>
      <c r="AP529" s="86"/>
      <c r="AQ529" s="86"/>
      <c r="AR529" s="86"/>
      <c r="AS529" s="86"/>
      <c r="AT529" s="86"/>
      <c r="AU529" s="86"/>
    </row>
    <row r="530" spans="3:47" x14ac:dyDescent="0.2">
      <c r="C530" s="18"/>
      <c r="D530" s="18"/>
      <c r="Q530" s="1"/>
      <c r="AA530" s="86"/>
      <c r="AB530" s="86"/>
      <c r="AC530" s="86"/>
      <c r="AD530" s="86"/>
      <c r="AE530" s="86"/>
      <c r="AG530" s="87"/>
      <c r="AN530" s="86"/>
      <c r="AO530" s="86"/>
      <c r="AP530" s="86"/>
      <c r="AQ530" s="86"/>
      <c r="AR530" s="86"/>
      <c r="AS530" s="86"/>
      <c r="AT530" s="86"/>
      <c r="AU530" s="86"/>
    </row>
    <row r="531" spans="3:47" x14ac:dyDescent="0.2">
      <c r="C531" s="18"/>
      <c r="D531" s="18"/>
      <c r="Q531" s="1"/>
      <c r="AA531" s="86"/>
      <c r="AB531" s="86"/>
      <c r="AC531" s="86"/>
      <c r="AD531" s="86"/>
      <c r="AE531" s="86"/>
      <c r="AG531" s="87"/>
      <c r="AN531" s="86"/>
      <c r="AO531" s="86"/>
      <c r="AP531" s="86"/>
      <c r="AQ531" s="86"/>
      <c r="AR531" s="86"/>
      <c r="AS531" s="86"/>
      <c r="AT531" s="86"/>
      <c r="AU531" s="86"/>
    </row>
    <row r="532" spans="3:47" x14ac:dyDescent="0.2">
      <c r="C532" s="18"/>
      <c r="D532" s="18"/>
      <c r="Q532" s="1"/>
      <c r="AA532" s="86"/>
      <c r="AB532" s="86"/>
      <c r="AC532" s="86"/>
      <c r="AD532" s="86"/>
      <c r="AE532" s="86"/>
      <c r="AG532" s="87"/>
      <c r="AN532" s="86"/>
      <c r="AO532" s="86"/>
      <c r="AP532" s="86"/>
      <c r="AQ532" s="86"/>
      <c r="AR532" s="86"/>
      <c r="AS532" s="86"/>
      <c r="AT532" s="86"/>
      <c r="AU532" s="86"/>
    </row>
    <row r="533" spans="3:47" x14ac:dyDescent="0.2">
      <c r="C533" s="18"/>
      <c r="D533" s="18"/>
      <c r="Q533" s="1"/>
      <c r="AA533" s="86"/>
      <c r="AB533" s="86"/>
      <c r="AC533" s="86"/>
      <c r="AD533" s="86"/>
      <c r="AE533" s="86"/>
      <c r="AG533" s="87"/>
      <c r="AN533" s="86"/>
      <c r="AO533" s="86"/>
      <c r="AP533" s="86"/>
      <c r="AQ533" s="86"/>
      <c r="AR533" s="86"/>
      <c r="AS533" s="86"/>
      <c r="AT533" s="86"/>
      <c r="AU533" s="86"/>
    </row>
    <row r="534" spans="3:47" x14ac:dyDescent="0.2">
      <c r="C534" s="18"/>
      <c r="D534" s="18"/>
      <c r="Q534" s="1"/>
      <c r="AA534" s="86"/>
      <c r="AB534" s="86"/>
      <c r="AC534" s="86"/>
      <c r="AD534" s="86"/>
      <c r="AE534" s="86"/>
      <c r="AG534" s="87"/>
      <c r="AN534" s="86"/>
      <c r="AO534" s="86"/>
      <c r="AP534" s="86"/>
      <c r="AQ534" s="86"/>
      <c r="AR534" s="86"/>
      <c r="AS534" s="86"/>
      <c r="AT534" s="86"/>
      <c r="AU534" s="86"/>
    </row>
    <row r="535" spans="3:47" x14ac:dyDescent="0.2">
      <c r="C535" s="18"/>
      <c r="D535" s="18"/>
      <c r="Q535" s="1"/>
      <c r="AA535" s="86"/>
      <c r="AB535" s="86"/>
      <c r="AC535" s="86"/>
      <c r="AD535" s="86"/>
      <c r="AE535" s="86"/>
      <c r="AG535" s="87"/>
      <c r="AN535" s="86"/>
      <c r="AO535" s="86"/>
      <c r="AP535" s="86"/>
      <c r="AQ535" s="86"/>
      <c r="AR535" s="86"/>
      <c r="AS535" s="86"/>
      <c r="AT535" s="86"/>
      <c r="AU535" s="86"/>
    </row>
    <row r="536" spans="3:47" x14ac:dyDescent="0.2">
      <c r="C536" s="18"/>
      <c r="D536" s="18"/>
      <c r="Q536" s="1"/>
      <c r="AA536" s="86"/>
      <c r="AB536" s="86"/>
      <c r="AC536" s="86"/>
      <c r="AD536" s="86"/>
      <c r="AE536" s="86"/>
      <c r="AG536" s="87"/>
      <c r="AN536" s="86"/>
      <c r="AO536" s="86"/>
      <c r="AP536" s="86"/>
      <c r="AQ536" s="86"/>
      <c r="AR536" s="86"/>
      <c r="AS536" s="86"/>
      <c r="AT536" s="86"/>
      <c r="AU536" s="86"/>
    </row>
    <row r="537" spans="3:47" x14ac:dyDescent="0.2">
      <c r="C537" s="18"/>
      <c r="D537" s="18"/>
      <c r="Q537" s="1"/>
      <c r="AA537" s="86"/>
      <c r="AB537" s="86"/>
      <c r="AC537" s="86"/>
      <c r="AD537" s="86"/>
      <c r="AE537" s="86"/>
      <c r="AG537" s="87"/>
      <c r="AN537" s="86"/>
      <c r="AO537" s="86"/>
      <c r="AP537" s="86"/>
      <c r="AQ537" s="86"/>
      <c r="AR537" s="86"/>
      <c r="AS537" s="86"/>
      <c r="AT537" s="86"/>
      <c r="AU537" s="86"/>
    </row>
    <row r="538" spans="3:47" x14ac:dyDescent="0.2">
      <c r="C538" s="18"/>
      <c r="D538" s="18"/>
      <c r="Q538" s="1"/>
      <c r="AA538" s="86"/>
      <c r="AB538" s="86"/>
      <c r="AC538" s="86"/>
      <c r="AD538" s="86"/>
      <c r="AE538" s="86"/>
      <c r="AG538" s="87"/>
      <c r="AN538" s="86"/>
      <c r="AO538" s="86"/>
      <c r="AP538" s="86"/>
      <c r="AQ538" s="86"/>
      <c r="AR538" s="86"/>
      <c r="AS538" s="86"/>
      <c r="AT538" s="86"/>
      <c r="AU538" s="86"/>
    </row>
    <row r="539" spans="3:47" x14ac:dyDescent="0.2">
      <c r="C539" s="18"/>
      <c r="D539" s="18"/>
      <c r="Q539" s="1"/>
      <c r="AA539" s="86"/>
      <c r="AB539" s="86"/>
      <c r="AC539" s="86"/>
      <c r="AD539" s="86"/>
      <c r="AE539" s="86"/>
      <c r="AG539" s="87"/>
      <c r="AN539" s="86"/>
      <c r="AO539" s="86"/>
      <c r="AP539" s="86"/>
      <c r="AQ539" s="86"/>
      <c r="AR539" s="86"/>
      <c r="AS539" s="86"/>
      <c r="AT539" s="86"/>
      <c r="AU539" s="86"/>
    </row>
    <row r="540" spans="3:47" x14ac:dyDescent="0.2">
      <c r="C540" s="18"/>
      <c r="D540" s="18"/>
      <c r="Q540" s="1"/>
      <c r="AA540" s="86"/>
      <c r="AB540" s="86"/>
      <c r="AC540" s="86"/>
      <c r="AD540" s="86"/>
      <c r="AE540" s="86"/>
      <c r="AG540" s="87"/>
      <c r="AN540" s="86"/>
      <c r="AO540" s="86"/>
      <c r="AP540" s="86"/>
      <c r="AQ540" s="86"/>
      <c r="AR540" s="86"/>
      <c r="AS540" s="86"/>
      <c r="AT540" s="86"/>
      <c r="AU540" s="86"/>
    </row>
    <row r="541" spans="3:47" x14ac:dyDescent="0.2">
      <c r="C541" s="18"/>
      <c r="D541" s="18"/>
      <c r="Q541" s="1"/>
      <c r="AA541" s="86"/>
      <c r="AB541" s="86"/>
      <c r="AC541" s="86"/>
      <c r="AD541" s="86"/>
      <c r="AE541" s="86"/>
      <c r="AG541" s="87"/>
      <c r="AN541" s="86"/>
      <c r="AO541" s="86"/>
      <c r="AP541" s="86"/>
      <c r="AQ541" s="86"/>
      <c r="AR541" s="86"/>
      <c r="AS541" s="86"/>
      <c r="AT541" s="86"/>
      <c r="AU541" s="86"/>
    </row>
    <row r="542" spans="3:47" x14ac:dyDescent="0.2">
      <c r="C542" s="18"/>
      <c r="D542" s="18"/>
      <c r="Q542" s="1"/>
      <c r="AA542" s="86"/>
      <c r="AB542" s="86"/>
      <c r="AC542" s="86"/>
      <c r="AD542" s="86"/>
      <c r="AE542" s="86"/>
      <c r="AG542" s="87"/>
      <c r="AN542" s="86"/>
      <c r="AO542" s="86"/>
      <c r="AP542" s="86"/>
      <c r="AQ542" s="86"/>
      <c r="AR542" s="86"/>
      <c r="AS542" s="86"/>
      <c r="AT542" s="86"/>
      <c r="AU542" s="86"/>
    </row>
    <row r="543" spans="3:47" x14ac:dyDescent="0.2">
      <c r="C543" s="18"/>
      <c r="D543" s="18"/>
      <c r="Q543" s="1"/>
      <c r="AA543" s="86"/>
      <c r="AB543" s="86"/>
      <c r="AC543" s="86"/>
      <c r="AD543" s="86"/>
      <c r="AE543" s="86"/>
      <c r="AG543" s="87"/>
      <c r="AN543" s="86"/>
      <c r="AO543" s="86"/>
      <c r="AP543" s="86"/>
      <c r="AQ543" s="86"/>
      <c r="AR543" s="86"/>
      <c r="AS543" s="86"/>
      <c r="AT543" s="86"/>
      <c r="AU543" s="86"/>
    </row>
    <row r="544" spans="3:47" x14ac:dyDescent="0.2">
      <c r="C544" s="18"/>
      <c r="D544" s="18"/>
      <c r="Q544" s="1"/>
      <c r="AA544" s="86"/>
      <c r="AB544" s="86"/>
      <c r="AC544" s="86"/>
      <c r="AD544" s="86"/>
      <c r="AE544" s="86"/>
      <c r="AG544" s="87"/>
      <c r="AN544" s="86"/>
      <c r="AO544" s="86"/>
      <c r="AP544" s="86"/>
      <c r="AQ544" s="86"/>
      <c r="AR544" s="86"/>
      <c r="AS544" s="86"/>
      <c r="AT544" s="86"/>
      <c r="AU544" s="86"/>
    </row>
    <row r="545" spans="3:48" x14ac:dyDescent="0.2">
      <c r="C545" s="18"/>
      <c r="D545" s="18"/>
      <c r="Q545" s="1"/>
      <c r="AA545" s="86"/>
      <c r="AB545" s="86"/>
      <c r="AC545" s="86"/>
      <c r="AD545" s="86"/>
      <c r="AE545" s="86"/>
      <c r="AG545" s="87"/>
      <c r="AN545" s="86"/>
      <c r="AO545" s="86"/>
      <c r="AP545" s="86"/>
      <c r="AQ545" s="86"/>
      <c r="AR545" s="86"/>
      <c r="AS545" s="86"/>
      <c r="AT545" s="86"/>
      <c r="AU545" s="86"/>
    </row>
    <row r="546" spans="3:48" x14ac:dyDescent="0.2">
      <c r="C546" s="18"/>
      <c r="D546" s="18"/>
      <c r="Q546" s="1"/>
      <c r="AA546" s="86"/>
      <c r="AB546" s="86"/>
      <c r="AC546" s="86"/>
      <c r="AD546" s="86"/>
      <c r="AE546" s="86"/>
      <c r="AG546" s="87"/>
      <c r="AN546" s="86"/>
      <c r="AO546" s="86"/>
      <c r="AP546" s="86"/>
      <c r="AQ546" s="86"/>
      <c r="AR546" s="86"/>
      <c r="AS546" s="86"/>
      <c r="AT546" s="86"/>
      <c r="AU546" s="86"/>
    </row>
    <row r="547" spans="3:48" x14ac:dyDescent="0.2">
      <c r="C547" s="18"/>
      <c r="D547" s="18"/>
      <c r="Q547" s="1"/>
      <c r="AA547" s="86"/>
      <c r="AB547" s="86"/>
      <c r="AC547" s="86"/>
      <c r="AD547" s="86"/>
      <c r="AE547" s="86"/>
      <c r="AG547" s="87"/>
      <c r="AN547" s="86"/>
      <c r="AO547" s="86"/>
      <c r="AP547" s="86"/>
      <c r="AQ547" s="86"/>
      <c r="AR547" s="86"/>
      <c r="AS547" s="86"/>
      <c r="AT547" s="86"/>
      <c r="AU547" s="86"/>
    </row>
    <row r="548" spans="3:48" x14ac:dyDescent="0.2">
      <c r="C548" s="18"/>
      <c r="D548" s="18"/>
      <c r="Q548" s="1"/>
      <c r="AA548" s="86"/>
      <c r="AB548" s="86"/>
      <c r="AC548" s="86"/>
      <c r="AD548" s="86"/>
      <c r="AE548" s="86"/>
      <c r="AG548" s="87"/>
      <c r="AN548" s="86"/>
      <c r="AO548" s="86"/>
      <c r="AP548" s="86"/>
      <c r="AQ548" s="86"/>
      <c r="AR548" s="86"/>
      <c r="AS548" s="86"/>
      <c r="AT548" s="86"/>
      <c r="AU548" s="86"/>
    </row>
    <row r="549" spans="3:48" x14ac:dyDescent="0.2">
      <c r="C549" s="18"/>
      <c r="D549" s="18"/>
      <c r="Q549" s="1"/>
      <c r="AA549" s="86"/>
      <c r="AB549" s="86"/>
      <c r="AC549" s="86"/>
      <c r="AD549" s="86"/>
      <c r="AE549" s="86"/>
      <c r="AG549" s="87"/>
      <c r="AN549" s="86"/>
      <c r="AO549" s="86"/>
      <c r="AP549" s="86"/>
      <c r="AQ549" s="86"/>
      <c r="AR549" s="86"/>
      <c r="AS549" s="86"/>
      <c r="AT549" s="86"/>
      <c r="AU549" s="86"/>
    </row>
    <row r="550" spans="3:48" x14ac:dyDescent="0.2">
      <c r="C550" s="18"/>
      <c r="D550" s="18"/>
      <c r="Q550" s="1"/>
      <c r="AA550" s="86"/>
      <c r="AB550" s="86"/>
      <c r="AC550" s="86"/>
      <c r="AD550" s="86"/>
      <c r="AE550" s="86"/>
      <c r="AG550" s="87"/>
      <c r="AN550" s="86"/>
      <c r="AO550" s="86"/>
      <c r="AP550" s="86"/>
      <c r="AQ550" s="86"/>
      <c r="AR550" s="86"/>
      <c r="AS550" s="86"/>
      <c r="AT550" s="86"/>
      <c r="AU550" s="86"/>
      <c r="AV550" s="86"/>
    </row>
    <row r="551" spans="3:48" x14ac:dyDescent="0.2">
      <c r="C551" s="18"/>
      <c r="D551" s="18"/>
      <c r="Q551" s="1"/>
      <c r="AA551" s="86"/>
      <c r="AB551" s="86"/>
      <c r="AC551" s="86"/>
      <c r="AD551" s="86"/>
      <c r="AE551" s="86"/>
      <c r="AG551" s="87"/>
      <c r="AN551" s="86"/>
      <c r="AO551" s="86"/>
      <c r="AP551" s="86"/>
      <c r="AQ551" s="86"/>
      <c r="AR551" s="86"/>
      <c r="AS551" s="86"/>
      <c r="AT551" s="86"/>
      <c r="AU551" s="86"/>
    </row>
    <row r="552" spans="3:48" x14ac:dyDescent="0.2">
      <c r="C552" s="18"/>
      <c r="D552" s="18"/>
      <c r="Q552" s="1"/>
      <c r="AA552" s="86"/>
      <c r="AB552" s="86"/>
      <c r="AC552" s="86"/>
      <c r="AD552" s="86"/>
      <c r="AE552" s="86"/>
      <c r="AG552" s="87"/>
      <c r="AN552" s="86"/>
      <c r="AO552" s="86"/>
      <c r="AP552" s="86"/>
      <c r="AQ552" s="86"/>
      <c r="AR552" s="86"/>
      <c r="AS552" s="86"/>
      <c r="AT552" s="86"/>
      <c r="AU552" s="86"/>
    </row>
    <row r="553" spans="3:48" x14ac:dyDescent="0.2">
      <c r="C553" s="18"/>
      <c r="D553" s="18"/>
      <c r="Q553" s="1"/>
      <c r="AA553" s="86"/>
      <c r="AB553" s="86"/>
      <c r="AC553" s="86"/>
      <c r="AD553" s="86"/>
      <c r="AE553" s="86"/>
      <c r="AG553" s="87"/>
      <c r="AN553" s="86"/>
      <c r="AO553" s="86"/>
      <c r="AP553" s="86"/>
      <c r="AQ553" s="86"/>
      <c r="AR553" s="86"/>
      <c r="AS553" s="86"/>
      <c r="AT553" s="86"/>
      <c r="AU553" s="86"/>
    </row>
    <row r="554" spans="3:48" x14ac:dyDescent="0.2">
      <c r="C554" s="18"/>
      <c r="D554" s="18"/>
      <c r="Q554" s="1"/>
      <c r="AA554" s="86"/>
      <c r="AB554" s="86"/>
      <c r="AC554" s="86"/>
      <c r="AD554" s="86"/>
      <c r="AE554" s="86"/>
      <c r="AG554" s="87"/>
      <c r="AN554" s="86"/>
      <c r="AO554" s="86"/>
      <c r="AP554" s="86"/>
      <c r="AQ554" s="86"/>
      <c r="AR554" s="86"/>
      <c r="AS554" s="86"/>
      <c r="AT554" s="86"/>
      <c r="AU554" s="86"/>
    </row>
    <row r="555" spans="3:48" x14ac:dyDescent="0.2">
      <c r="C555" s="18"/>
      <c r="D555" s="18"/>
      <c r="Q555" s="1"/>
      <c r="AA555" s="86"/>
      <c r="AB555" s="86"/>
      <c r="AC555" s="86"/>
      <c r="AD555" s="86"/>
      <c r="AE555" s="86"/>
      <c r="AG555" s="87"/>
      <c r="AN555" s="86"/>
      <c r="AO555" s="86"/>
      <c r="AP555" s="86"/>
      <c r="AQ555" s="86"/>
      <c r="AR555" s="86"/>
      <c r="AS555" s="86"/>
      <c r="AT555" s="86"/>
      <c r="AU555" s="86"/>
    </row>
    <row r="556" spans="3:48" x14ac:dyDescent="0.2">
      <c r="C556" s="18"/>
      <c r="D556" s="18"/>
      <c r="Q556" s="1"/>
      <c r="AA556" s="86"/>
      <c r="AB556" s="86"/>
      <c r="AC556" s="86"/>
      <c r="AD556" s="86"/>
      <c r="AE556" s="86"/>
      <c r="AG556" s="87"/>
      <c r="AN556" s="86"/>
      <c r="AO556" s="86"/>
      <c r="AP556" s="86"/>
      <c r="AQ556" s="86"/>
      <c r="AR556" s="86"/>
      <c r="AS556" s="86"/>
      <c r="AT556" s="86"/>
      <c r="AU556" s="86"/>
    </row>
    <row r="557" spans="3:48" x14ac:dyDescent="0.2">
      <c r="C557" s="18"/>
      <c r="D557" s="18"/>
      <c r="Q557" s="1"/>
      <c r="AA557" s="86"/>
      <c r="AB557" s="86"/>
      <c r="AC557" s="86"/>
      <c r="AD557" s="86"/>
      <c r="AE557" s="86"/>
      <c r="AG557" s="87"/>
      <c r="AN557" s="86"/>
      <c r="AO557" s="86"/>
      <c r="AP557" s="86"/>
      <c r="AQ557" s="86"/>
      <c r="AR557" s="86"/>
      <c r="AS557" s="86"/>
      <c r="AT557" s="86"/>
      <c r="AU557" s="86"/>
    </row>
    <row r="558" spans="3:48" x14ac:dyDescent="0.2">
      <c r="C558" s="18"/>
      <c r="D558" s="18"/>
      <c r="Q558" s="1"/>
      <c r="AA558" s="86"/>
      <c r="AB558" s="86"/>
      <c r="AC558" s="86"/>
      <c r="AD558" s="86"/>
      <c r="AE558" s="86"/>
      <c r="AG558" s="87"/>
      <c r="AN558" s="86"/>
      <c r="AO558" s="86"/>
      <c r="AP558" s="86"/>
      <c r="AQ558" s="86"/>
      <c r="AR558" s="86"/>
      <c r="AS558" s="86"/>
      <c r="AT558" s="86"/>
      <c r="AU558" s="86"/>
    </row>
    <row r="559" spans="3:48" x14ac:dyDescent="0.2">
      <c r="C559" s="18"/>
      <c r="D559" s="18"/>
      <c r="Q559" s="1"/>
      <c r="AA559" s="86"/>
      <c r="AB559" s="86"/>
      <c r="AC559" s="86"/>
      <c r="AD559" s="86"/>
      <c r="AE559" s="86"/>
      <c r="AG559" s="87"/>
      <c r="AN559" s="86"/>
      <c r="AO559" s="86"/>
      <c r="AP559" s="86"/>
      <c r="AQ559" s="86"/>
      <c r="AR559" s="86"/>
      <c r="AS559" s="86"/>
      <c r="AT559" s="86"/>
      <c r="AU559" s="86"/>
    </row>
    <row r="560" spans="3:48" x14ac:dyDescent="0.2">
      <c r="C560" s="18"/>
      <c r="D560" s="18"/>
      <c r="Q560" s="1"/>
      <c r="AA560" s="86"/>
      <c r="AB560" s="86"/>
      <c r="AC560" s="86"/>
      <c r="AD560" s="86"/>
      <c r="AE560" s="86"/>
      <c r="AG560" s="87"/>
      <c r="AN560" s="86"/>
      <c r="AO560" s="86"/>
      <c r="AP560" s="86"/>
      <c r="AQ560" s="86"/>
      <c r="AR560" s="86"/>
      <c r="AS560" s="86"/>
      <c r="AT560" s="86"/>
      <c r="AU560" s="86"/>
    </row>
    <row r="561" spans="3:48" x14ac:dyDescent="0.2">
      <c r="C561" s="18"/>
      <c r="D561" s="18"/>
      <c r="Q561" s="1"/>
      <c r="AA561" s="86"/>
      <c r="AB561" s="86"/>
      <c r="AC561" s="86"/>
      <c r="AD561" s="86"/>
      <c r="AE561" s="86"/>
      <c r="AG561" s="87"/>
      <c r="AN561" s="86"/>
      <c r="AO561" s="86"/>
      <c r="AP561" s="86"/>
      <c r="AQ561" s="86"/>
      <c r="AR561" s="86"/>
      <c r="AS561" s="86"/>
      <c r="AT561" s="86"/>
      <c r="AU561" s="86"/>
    </row>
    <row r="562" spans="3:48" x14ac:dyDescent="0.2">
      <c r="C562" s="18"/>
      <c r="D562" s="18"/>
      <c r="Q562" s="1"/>
      <c r="AA562" s="86"/>
      <c r="AB562" s="86"/>
      <c r="AC562" s="86"/>
      <c r="AD562" s="86"/>
      <c r="AE562" s="86"/>
      <c r="AG562" s="87"/>
      <c r="AN562" s="86"/>
      <c r="AO562" s="86"/>
      <c r="AP562" s="86"/>
      <c r="AQ562" s="86"/>
      <c r="AR562" s="86"/>
      <c r="AS562" s="86"/>
      <c r="AT562" s="86"/>
      <c r="AU562" s="86"/>
    </row>
    <row r="563" spans="3:48" x14ac:dyDescent="0.2">
      <c r="C563" s="18"/>
      <c r="D563" s="18"/>
      <c r="Q563" s="1"/>
      <c r="AA563" s="86"/>
      <c r="AB563" s="86"/>
      <c r="AC563" s="86"/>
      <c r="AD563" s="86"/>
      <c r="AE563" s="86"/>
      <c r="AG563" s="87"/>
      <c r="AN563" s="86"/>
      <c r="AO563" s="86"/>
      <c r="AP563" s="86"/>
      <c r="AQ563" s="86"/>
      <c r="AR563" s="86"/>
      <c r="AS563" s="86"/>
      <c r="AT563" s="86"/>
      <c r="AU563" s="86"/>
    </row>
    <row r="564" spans="3:48" x14ac:dyDescent="0.2">
      <c r="C564" s="18"/>
      <c r="D564" s="18"/>
      <c r="Q564" s="1"/>
      <c r="AA564" s="86"/>
      <c r="AB564" s="86"/>
      <c r="AC564" s="86"/>
      <c r="AD564" s="86"/>
      <c r="AE564" s="86"/>
      <c r="AG564" s="87"/>
      <c r="AN564" s="86"/>
      <c r="AO564" s="86"/>
      <c r="AP564" s="86"/>
      <c r="AQ564" s="86"/>
      <c r="AR564" s="86"/>
      <c r="AS564" s="86"/>
      <c r="AT564" s="86"/>
      <c r="AU564" s="86"/>
    </row>
    <row r="565" spans="3:48" x14ac:dyDescent="0.2">
      <c r="C565" s="18"/>
      <c r="D565" s="18"/>
      <c r="Q565" s="1"/>
      <c r="AA565" s="86"/>
      <c r="AB565" s="86"/>
      <c r="AC565" s="86"/>
      <c r="AD565" s="86"/>
      <c r="AE565" s="86"/>
      <c r="AG565" s="87"/>
      <c r="AN565" s="86"/>
      <c r="AO565" s="86"/>
      <c r="AP565" s="86"/>
      <c r="AQ565" s="86"/>
      <c r="AR565" s="86"/>
      <c r="AS565" s="86"/>
      <c r="AT565" s="86"/>
      <c r="AU565" s="86"/>
    </row>
    <row r="566" spans="3:48" x14ac:dyDescent="0.2">
      <c r="C566" s="18"/>
      <c r="D566" s="18"/>
      <c r="Q566" s="1"/>
      <c r="AA566" s="86"/>
      <c r="AB566" s="86"/>
      <c r="AC566" s="86"/>
      <c r="AD566" s="86"/>
      <c r="AE566" s="86"/>
      <c r="AG566" s="87"/>
      <c r="AN566" s="86"/>
      <c r="AO566" s="86"/>
      <c r="AP566" s="86"/>
      <c r="AQ566" s="86"/>
      <c r="AR566" s="86"/>
      <c r="AS566" s="86"/>
      <c r="AT566" s="86"/>
      <c r="AU566" s="86"/>
    </row>
    <row r="567" spans="3:48" x14ac:dyDescent="0.2">
      <c r="C567" s="18"/>
      <c r="D567" s="18"/>
      <c r="Q567" s="1"/>
      <c r="AA567" s="86"/>
      <c r="AB567" s="86"/>
      <c r="AC567" s="86"/>
      <c r="AD567" s="86"/>
      <c r="AE567" s="86"/>
      <c r="AG567" s="87"/>
      <c r="AN567" s="86"/>
      <c r="AO567" s="86"/>
      <c r="AP567" s="86"/>
      <c r="AQ567" s="86"/>
      <c r="AR567" s="86"/>
      <c r="AS567" s="86"/>
      <c r="AT567" s="86"/>
      <c r="AU567" s="86"/>
    </row>
    <row r="568" spans="3:48" x14ac:dyDescent="0.2">
      <c r="C568" s="18"/>
      <c r="D568" s="18"/>
      <c r="Q568" s="1"/>
      <c r="AA568" s="86"/>
      <c r="AB568" s="86"/>
      <c r="AC568" s="86"/>
      <c r="AD568" s="86"/>
      <c r="AE568" s="86"/>
      <c r="AG568" s="87"/>
      <c r="AN568" s="86"/>
      <c r="AO568" s="86"/>
      <c r="AP568" s="86"/>
      <c r="AQ568" s="86"/>
      <c r="AR568" s="86"/>
      <c r="AS568" s="86"/>
      <c r="AT568" s="86"/>
      <c r="AU568" s="86"/>
    </row>
    <row r="569" spans="3:48" x14ac:dyDescent="0.2">
      <c r="C569" s="18"/>
      <c r="D569" s="18"/>
      <c r="Q569" s="1"/>
      <c r="AA569" s="86"/>
      <c r="AB569" s="86"/>
      <c r="AC569" s="86"/>
      <c r="AD569" s="86"/>
      <c r="AE569" s="86"/>
      <c r="AG569" s="87"/>
      <c r="AN569" s="86"/>
      <c r="AO569" s="86"/>
      <c r="AP569" s="86"/>
      <c r="AQ569" s="86"/>
      <c r="AR569" s="86"/>
      <c r="AS569" s="86"/>
      <c r="AT569" s="86"/>
      <c r="AU569" s="86"/>
    </row>
    <row r="570" spans="3:48" x14ac:dyDescent="0.2">
      <c r="C570" s="18"/>
      <c r="D570" s="18"/>
      <c r="Q570" s="1"/>
      <c r="AA570" s="86"/>
      <c r="AB570" s="86"/>
      <c r="AC570" s="86"/>
      <c r="AD570" s="86"/>
      <c r="AE570" s="86"/>
      <c r="AG570" s="87"/>
      <c r="AN570" s="86"/>
      <c r="AO570" s="86"/>
      <c r="AP570" s="86"/>
      <c r="AQ570" s="86"/>
      <c r="AR570" s="86"/>
      <c r="AS570" s="86"/>
      <c r="AT570" s="86"/>
      <c r="AU570" s="86"/>
      <c r="AV570" s="86"/>
    </row>
    <row r="571" spans="3:48" x14ac:dyDescent="0.2">
      <c r="C571" s="18"/>
      <c r="D571" s="18"/>
      <c r="Q571" s="1"/>
      <c r="AA571" s="86"/>
      <c r="AB571" s="86"/>
      <c r="AC571" s="86"/>
      <c r="AD571" s="86"/>
      <c r="AE571" s="86"/>
      <c r="AG571" s="87"/>
      <c r="AN571" s="86"/>
      <c r="AO571" s="86"/>
      <c r="AP571" s="86"/>
      <c r="AQ571" s="86"/>
      <c r="AR571" s="86"/>
      <c r="AS571" s="86"/>
      <c r="AT571" s="86"/>
      <c r="AU571" s="86"/>
    </row>
    <row r="572" spans="3:48" x14ac:dyDescent="0.2">
      <c r="C572" s="18"/>
      <c r="D572" s="18"/>
      <c r="Q572" s="1"/>
      <c r="AA572" s="86"/>
      <c r="AB572" s="86"/>
      <c r="AC572" s="86"/>
      <c r="AD572" s="86"/>
      <c r="AE572" s="86"/>
      <c r="AG572" s="87"/>
      <c r="AN572" s="86"/>
      <c r="AO572" s="86"/>
      <c r="AP572" s="86"/>
      <c r="AQ572" s="86"/>
      <c r="AR572" s="86"/>
      <c r="AS572" s="86"/>
      <c r="AT572" s="86"/>
      <c r="AU572" s="86"/>
    </row>
    <row r="573" spans="3:48" x14ac:dyDescent="0.2">
      <c r="C573" s="18"/>
      <c r="D573" s="18"/>
      <c r="Q573" s="1"/>
      <c r="AA573" s="86"/>
      <c r="AB573" s="86"/>
      <c r="AC573" s="86"/>
      <c r="AD573" s="86"/>
      <c r="AE573" s="86"/>
      <c r="AG573" s="87"/>
      <c r="AN573" s="86"/>
      <c r="AO573" s="86"/>
      <c r="AP573" s="86"/>
      <c r="AQ573" s="86"/>
      <c r="AR573" s="86"/>
      <c r="AS573" s="86"/>
      <c r="AT573" s="86"/>
      <c r="AU573" s="86"/>
    </row>
    <row r="574" spans="3:48" x14ac:dyDescent="0.2">
      <c r="C574" s="18"/>
      <c r="D574" s="18"/>
      <c r="Q574" s="1"/>
      <c r="AA574" s="86"/>
      <c r="AB574" s="86"/>
      <c r="AC574" s="86"/>
      <c r="AD574" s="86"/>
      <c r="AE574" s="86"/>
      <c r="AG574" s="87"/>
      <c r="AN574" s="86"/>
      <c r="AO574" s="86"/>
      <c r="AP574" s="86"/>
      <c r="AQ574" s="86"/>
      <c r="AR574" s="86"/>
      <c r="AS574" s="86"/>
      <c r="AT574" s="86"/>
      <c r="AU574" s="86"/>
    </row>
    <row r="575" spans="3:48" x14ac:dyDescent="0.2">
      <c r="C575" s="18"/>
      <c r="D575" s="18"/>
      <c r="Q575" s="1"/>
      <c r="AA575" s="86"/>
      <c r="AB575" s="86"/>
      <c r="AC575" s="86"/>
      <c r="AD575" s="86"/>
      <c r="AE575" s="86"/>
      <c r="AG575" s="87"/>
      <c r="AN575" s="86"/>
      <c r="AO575" s="86"/>
      <c r="AP575" s="86"/>
      <c r="AQ575" s="86"/>
      <c r="AR575" s="86"/>
      <c r="AS575" s="86"/>
      <c r="AT575" s="86"/>
      <c r="AU575" s="86"/>
    </row>
    <row r="576" spans="3:48" x14ac:dyDescent="0.2">
      <c r="C576" s="18"/>
      <c r="D576" s="18"/>
      <c r="Q576" s="1"/>
      <c r="AA576" s="86"/>
      <c r="AB576" s="86"/>
      <c r="AC576" s="86"/>
      <c r="AD576" s="86"/>
      <c r="AE576" s="86"/>
      <c r="AG576" s="87"/>
      <c r="AN576" s="86"/>
      <c r="AO576" s="86"/>
      <c r="AP576" s="86"/>
      <c r="AQ576" s="86"/>
      <c r="AR576" s="86"/>
      <c r="AS576" s="86"/>
      <c r="AT576" s="86"/>
      <c r="AU576" s="86"/>
    </row>
    <row r="577" spans="3:50" x14ac:dyDescent="0.2">
      <c r="C577" s="18"/>
      <c r="D577" s="18"/>
      <c r="Q577" s="1"/>
      <c r="AA577" s="86"/>
      <c r="AB577" s="86"/>
      <c r="AC577" s="86"/>
      <c r="AD577" s="86"/>
      <c r="AE577" s="86"/>
      <c r="AG577" s="87"/>
      <c r="AN577" s="86"/>
      <c r="AO577" s="86"/>
      <c r="AP577" s="86"/>
      <c r="AQ577" s="86"/>
      <c r="AR577" s="86"/>
      <c r="AS577" s="86"/>
      <c r="AT577" s="86"/>
      <c r="AU577" s="86"/>
    </row>
    <row r="578" spans="3:50" x14ac:dyDescent="0.2">
      <c r="C578" s="18"/>
      <c r="D578" s="18"/>
      <c r="Q578" s="1"/>
      <c r="AA578" s="86"/>
      <c r="AB578" s="86"/>
      <c r="AC578" s="86"/>
      <c r="AD578" s="86"/>
      <c r="AE578" s="86"/>
      <c r="AG578" s="87"/>
      <c r="AN578" s="86"/>
      <c r="AO578" s="86"/>
      <c r="AP578" s="86"/>
      <c r="AQ578" s="86"/>
      <c r="AR578" s="86"/>
      <c r="AS578" s="86"/>
      <c r="AT578" s="86"/>
      <c r="AU578" s="86"/>
    </row>
    <row r="579" spans="3:50" x14ac:dyDescent="0.2">
      <c r="C579" s="18"/>
      <c r="D579" s="18"/>
      <c r="Q579" s="1"/>
      <c r="AA579" s="86"/>
      <c r="AB579" s="86"/>
      <c r="AC579" s="86"/>
      <c r="AD579" s="86"/>
      <c r="AE579" s="86"/>
      <c r="AG579" s="87"/>
      <c r="AN579" s="86"/>
      <c r="AO579" s="86"/>
      <c r="AP579" s="86"/>
      <c r="AQ579" s="86"/>
      <c r="AR579" s="86"/>
      <c r="AS579" s="86"/>
      <c r="AT579" s="86"/>
      <c r="AU579" s="86"/>
    </row>
    <row r="580" spans="3:50" x14ac:dyDescent="0.2">
      <c r="C580" s="18"/>
      <c r="D580" s="18"/>
      <c r="Q580" s="1"/>
      <c r="AA580" s="86"/>
      <c r="AB580" s="86"/>
      <c r="AC580" s="86"/>
      <c r="AD580" s="86"/>
      <c r="AE580" s="86"/>
      <c r="AG580" s="87"/>
      <c r="AN580" s="86"/>
      <c r="AO580" s="86"/>
      <c r="AP580" s="86"/>
      <c r="AQ580" s="86"/>
      <c r="AR580" s="86"/>
      <c r="AS580" s="86"/>
      <c r="AT580" s="86"/>
      <c r="AU580" s="86"/>
    </row>
    <row r="581" spans="3:50" x14ac:dyDescent="0.2">
      <c r="C581" s="18"/>
      <c r="D581" s="18"/>
      <c r="Q581" s="1"/>
      <c r="AA581" s="86"/>
      <c r="AB581" s="86"/>
      <c r="AC581" s="86"/>
      <c r="AD581" s="86"/>
      <c r="AE581" s="86"/>
      <c r="AG581" s="87"/>
      <c r="AN581" s="86"/>
      <c r="AO581" s="86"/>
      <c r="AP581" s="86"/>
      <c r="AQ581" s="86"/>
      <c r="AR581" s="86"/>
      <c r="AS581" s="86"/>
      <c r="AT581" s="86"/>
      <c r="AU581" s="86"/>
    </row>
    <row r="582" spans="3:50" x14ac:dyDescent="0.2">
      <c r="C582" s="18"/>
      <c r="D582" s="18"/>
      <c r="Q582" s="1"/>
      <c r="AA582" s="86"/>
      <c r="AB582" s="86"/>
      <c r="AC582" s="86"/>
      <c r="AD582" s="86"/>
      <c r="AE582" s="86"/>
      <c r="AG582" s="87"/>
      <c r="AN582" s="86"/>
      <c r="AO582" s="86"/>
      <c r="AP582" s="86"/>
      <c r="AQ582" s="86"/>
      <c r="AR582" s="86"/>
      <c r="AS582" s="86"/>
      <c r="AT582" s="86"/>
      <c r="AU582" s="86"/>
      <c r="AV582" s="86"/>
    </row>
    <row r="583" spans="3:50" x14ac:dyDescent="0.2">
      <c r="C583" s="18"/>
      <c r="D583" s="18"/>
      <c r="Q583" s="1"/>
      <c r="AA583" s="86"/>
      <c r="AB583" s="86"/>
      <c r="AC583" s="86"/>
      <c r="AD583" s="86"/>
      <c r="AE583" s="86"/>
      <c r="AG583" s="87"/>
      <c r="AN583" s="86"/>
      <c r="AO583" s="86"/>
      <c r="AP583" s="86"/>
      <c r="AQ583" s="86"/>
      <c r="AR583" s="86"/>
      <c r="AS583" s="86"/>
      <c r="AT583" s="86"/>
      <c r="AU583" s="86"/>
      <c r="AV583" s="86"/>
    </row>
    <row r="584" spans="3:50" x14ac:dyDescent="0.2">
      <c r="C584" s="18"/>
      <c r="D584" s="18"/>
      <c r="Q584" s="1"/>
      <c r="AA584" s="86"/>
      <c r="AB584" s="86"/>
      <c r="AC584" s="86"/>
      <c r="AD584" s="86"/>
      <c r="AE584" s="86"/>
      <c r="AG584" s="87"/>
      <c r="AN584" s="86"/>
      <c r="AO584" s="86"/>
      <c r="AP584" s="86"/>
      <c r="AQ584" s="86"/>
      <c r="AR584" s="86"/>
      <c r="AS584" s="86"/>
      <c r="AT584" s="86"/>
      <c r="AU584" s="86"/>
      <c r="AV584" s="86"/>
      <c r="AX584" s="86"/>
    </row>
    <row r="585" spans="3:50" x14ac:dyDescent="0.2">
      <c r="C585" s="18"/>
      <c r="D585" s="18"/>
      <c r="Q585" s="1"/>
      <c r="AA585" s="86"/>
      <c r="AB585" s="86"/>
      <c r="AC585" s="86"/>
      <c r="AD585" s="86"/>
      <c r="AE585" s="86"/>
      <c r="AG585" s="87"/>
      <c r="AN585" s="86"/>
      <c r="AO585" s="86"/>
      <c r="AP585" s="86"/>
      <c r="AQ585" s="86"/>
      <c r="AR585" s="86"/>
      <c r="AS585" s="86"/>
      <c r="AT585" s="86"/>
      <c r="AU585" s="86"/>
      <c r="AV585" s="86"/>
    </row>
    <row r="586" spans="3:50" x14ac:dyDescent="0.2">
      <c r="C586" s="18"/>
      <c r="D586" s="18"/>
      <c r="Q586" s="1"/>
      <c r="AA586" s="86"/>
      <c r="AB586" s="86"/>
      <c r="AC586" s="86"/>
      <c r="AD586" s="86"/>
      <c r="AE586" s="86"/>
      <c r="AG586" s="87"/>
      <c r="AN586" s="86"/>
      <c r="AO586" s="86"/>
      <c r="AP586" s="86"/>
      <c r="AQ586" s="86"/>
      <c r="AR586" s="86"/>
      <c r="AS586" s="86"/>
      <c r="AT586" s="86"/>
      <c r="AU586" s="86"/>
    </row>
    <row r="587" spans="3:50" x14ac:dyDescent="0.2">
      <c r="C587" s="18"/>
      <c r="D587" s="18"/>
      <c r="Q587" s="1"/>
      <c r="AA587" s="86"/>
      <c r="AB587" s="86"/>
      <c r="AC587" s="86"/>
      <c r="AD587" s="86"/>
      <c r="AE587" s="86"/>
      <c r="AG587" s="87"/>
      <c r="AN587" s="86"/>
      <c r="AO587" s="86"/>
      <c r="AP587" s="86"/>
      <c r="AQ587" s="86"/>
      <c r="AR587" s="86"/>
      <c r="AS587" s="86"/>
      <c r="AT587" s="86"/>
      <c r="AU587" s="86"/>
    </row>
    <row r="588" spans="3:50" x14ac:dyDescent="0.2">
      <c r="C588" s="18"/>
      <c r="D588" s="18"/>
      <c r="Q588" s="1"/>
      <c r="AA588" s="86"/>
      <c r="AB588" s="86"/>
      <c r="AC588" s="86"/>
      <c r="AD588" s="86"/>
      <c r="AE588" s="86"/>
      <c r="AG588" s="87"/>
      <c r="AN588" s="86"/>
      <c r="AO588" s="86"/>
      <c r="AP588" s="86"/>
      <c r="AQ588" s="86"/>
      <c r="AR588" s="86"/>
      <c r="AS588" s="86"/>
      <c r="AT588" s="86"/>
      <c r="AU588" s="86"/>
    </row>
    <row r="589" spans="3:50" x14ac:dyDescent="0.2">
      <c r="C589" s="18"/>
      <c r="D589" s="18"/>
      <c r="Q589" s="1"/>
      <c r="AA589" s="86"/>
      <c r="AB589" s="86"/>
      <c r="AC589" s="86"/>
      <c r="AD589" s="86"/>
      <c r="AE589" s="86"/>
      <c r="AG589" s="87"/>
      <c r="AN589" s="86"/>
      <c r="AO589" s="86"/>
      <c r="AP589" s="86"/>
      <c r="AQ589" s="86"/>
      <c r="AR589" s="86"/>
      <c r="AS589" s="86"/>
      <c r="AT589" s="86"/>
      <c r="AU589" s="86"/>
    </row>
    <row r="590" spans="3:50" x14ac:dyDescent="0.2">
      <c r="C590" s="18"/>
      <c r="D590" s="18"/>
      <c r="Q590" s="1"/>
      <c r="AA590" s="86"/>
      <c r="AB590" s="86"/>
      <c r="AC590" s="86"/>
      <c r="AD590" s="86"/>
      <c r="AE590" s="86"/>
      <c r="AG590" s="87"/>
      <c r="AN590" s="86"/>
      <c r="AO590" s="86"/>
      <c r="AP590" s="86"/>
      <c r="AQ590" s="86"/>
      <c r="AR590" s="86"/>
      <c r="AS590" s="86"/>
      <c r="AT590" s="86"/>
      <c r="AU590" s="86"/>
    </row>
    <row r="591" spans="3:50" x14ac:dyDescent="0.2">
      <c r="C591" s="18"/>
      <c r="D591" s="18"/>
      <c r="Q591" s="1"/>
      <c r="AA591" s="86"/>
      <c r="AB591" s="86"/>
      <c r="AC591" s="86"/>
      <c r="AD591" s="86"/>
      <c r="AE591" s="86"/>
      <c r="AG591" s="87"/>
      <c r="AN591" s="86"/>
      <c r="AO591" s="86"/>
      <c r="AP591" s="86"/>
      <c r="AQ591" s="86"/>
      <c r="AR591" s="86"/>
      <c r="AS591" s="86"/>
      <c r="AT591" s="86"/>
      <c r="AU591" s="86"/>
    </row>
    <row r="592" spans="3:50" x14ac:dyDescent="0.2">
      <c r="C592" s="18"/>
      <c r="D592" s="18"/>
      <c r="Q592" s="1"/>
      <c r="AA592" s="86"/>
      <c r="AB592" s="86"/>
      <c r="AC592" s="86"/>
      <c r="AD592" s="86"/>
      <c r="AE592" s="86"/>
      <c r="AG592" s="87"/>
      <c r="AN592" s="86"/>
      <c r="AO592" s="86"/>
      <c r="AP592" s="86"/>
      <c r="AQ592" s="86"/>
      <c r="AR592" s="86"/>
      <c r="AS592" s="86"/>
      <c r="AT592" s="86"/>
      <c r="AU592" s="86"/>
    </row>
    <row r="593" spans="3:64" x14ac:dyDescent="0.2">
      <c r="C593" s="18"/>
      <c r="D593" s="18"/>
      <c r="Q593" s="1"/>
      <c r="AA593" s="86"/>
      <c r="AB593" s="86"/>
      <c r="AC593" s="86"/>
      <c r="AD593" s="86"/>
      <c r="AE593" s="86"/>
      <c r="AG593" s="87"/>
      <c r="AN593" s="86"/>
      <c r="AO593" s="86"/>
      <c r="AP593" s="86"/>
      <c r="AQ593" s="86"/>
      <c r="AR593" s="86"/>
      <c r="AS593" s="86"/>
      <c r="AT593" s="86"/>
      <c r="AU593" s="86"/>
    </row>
    <row r="594" spans="3:64" x14ac:dyDescent="0.2">
      <c r="C594" s="18"/>
      <c r="D594" s="18"/>
      <c r="Q594" s="1"/>
      <c r="AA594" s="86"/>
      <c r="AB594" s="86"/>
      <c r="AC594" s="86"/>
      <c r="AD594" s="86"/>
      <c r="AE594" s="86"/>
      <c r="AG594" s="87"/>
      <c r="AN594" s="86"/>
      <c r="AO594" s="86"/>
      <c r="AP594" s="86"/>
      <c r="AQ594" s="86"/>
      <c r="AR594" s="86"/>
      <c r="AS594" s="86"/>
      <c r="AT594" s="86"/>
      <c r="AU594" s="86"/>
    </row>
    <row r="595" spans="3:64" x14ac:dyDescent="0.2">
      <c r="C595" s="18"/>
      <c r="D595" s="18"/>
      <c r="Q595" s="1"/>
      <c r="AA595" s="86"/>
      <c r="AB595" s="86"/>
      <c r="AC595" s="86"/>
      <c r="AD595" s="86"/>
      <c r="AE595" s="86"/>
      <c r="AG595" s="87"/>
      <c r="AN595" s="86"/>
      <c r="AO595" s="86"/>
      <c r="AP595" s="86"/>
      <c r="AQ595" s="86"/>
      <c r="AR595" s="86"/>
      <c r="AS595" s="86"/>
      <c r="AT595" s="86"/>
      <c r="AU595" s="86"/>
    </row>
    <row r="596" spans="3:64" x14ac:dyDescent="0.2">
      <c r="C596" s="18"/>
      <c r="D596" s="18"/>
      <c r="Q596" s="1"/>
      <c r="AA596" s="86"/>
      <c r="AB596" s="86"/>
      <c r="AC596" s="86"/>
      <c r="AD596" s="86"/>
      <c r="AE596" s="86"/>
      <c r="AG596" s="87"/>
      <c r="AN596" s="86"/>
      <c r="AO596" s="86"/>
      <c r="AP596" s="86"/>
      <c r="AQ596" s="86"/>
      <c r="AR596" s="86"/>
      <c r="AS596" s="86"/>
      <c r="AT596" s="86"/>
      <c r="AU596" s="86"/>
      <c r="AV596" s="86"/>
      <c r="AW596" s="86"/>
      <c r="AX596" s="86"/>
      <c r="AY596" s="86"/>
      <c r="AZ596" s="86"/>
      <c r="BA596" s="86"/>
      <c r="BB596" s="86"/>
      <c r="BC596" s="86"/>
      <c r="BD596" s="86"/>
      <c r="BE596" s="86"/>
      <c r="BF596" s="86"/>
      <c r="BG596" s="86"/>
      <c r="BH596" s="86"/>
      <c r="BI596" s="86"/>
      <c r="BJ596" s="86"/>
      <c r="BK596" s="86"/>
      <c r="BL596" s="86"/>
    </row>
    <row r="597" spans="3:64" x14ac:dyDescent="0.2">
      <c r="C597" s="18"/>
      <c r="D597" s="18"/>
      <c r="Q597" s="1"/>
      <c r="AA597" s="86"/>
      <c r="AB597" s="86"/>
      <c r="AC597" s="86"/>
      <c r="AD597" s="86"/>
      <c r="AE597" s="86"/>
      <c r="AG597" s="87"/>
      <c r="AN597" s="86"/>
      <c r="AO597" s="86"/>
      <c r="AP597" s="86"/>
      <c r="AQ597" s="86"/>
      <c r="AR597" s="86"/>
      <c r="AS597" s="86"/>
      <c r="AT597" s="86"/>
      <c r="AU597" s="86"/>
    </row>
    <row r="598" spans="3:64" x14ac:dyDescent="0.2">
      <c r="C598" s="18"/>
      <c r="D598" s="18"/>
      <c r="Q598" s="1"/>
      <c r="AA598" s="86"/>
      <c r="AB598" s="86"/>
      <c r="AC598" s="86"/>
      <c r="AD598" s="86"/>
      <c r="AE598" s="86"/>
      <c r="AG598" s="87"/>
      <c r="AN598" s="86"/>
      <c r="AO598" s="86"/>
      <c r="AP598" s="86"/>
      <c r="AQ598" s="86"/>
      <c r="AR598" s="86"/>
      <c r="AS598" s="86"/>
      <c r="AT598" s="86"/>
      <c r="AU598" s="86"/>
    </row>
    <row r="599" spans="3:64" x14ac:dyDescent="0.2">
      <c r="C599" s="18"/>
      <c r="D599" s="18"/>
      <c r="Q599" s="1"/>
      <c r="AA599" s="86"/>
      <c r="AB599" s="86"/>
      <c r="AC599" s="86"/>
      <c r="AD599" s="86"/>
      <c r="AE599" s="86"/>
      <c r="AG599" s="87"/>
      <c r="AN599" s="86"/>
      <c r="AO599" s="86"/>
      <c r="AP599" s="86"/>
      <c r="AQ599" s="86"/>
      <c r="AR599" s="86"/>
      <c r="AS599" s="86"/>
      <c r="AT599" s="86"/>
      <c r="AU599" s="86"/>
    </row>
    <row r="600" spans="3:64" x14ac:dyDescent="0.2">
      <c r="C600" s="18"/>
      <c r="D600" s="18"/>
      <c r="Q600" s="1"/>
      <c r="AA600" s="86"/>
      <c r="AB600" s="86"/>
      <c r="AC600" s="86"/>
      <c r="AD600" s="86"/>
      <c r="AE600" s="86"/>
      <c r="AG600" s="87"/>
      <c r="AN600" s="86"/>
      <c r="AO600" s="86"/>
      <c r="AP600" s="86"/>
      <c r="AQ600" s="86"/>
      <c r="AR600" s="86"/>
      <c r="AS600" s="86"/>
      <c r="AT600" s="86"/>
      <c r="AU600" s="86"/>
    </row>
    <row r="601" spans="3:64" x14ac:dyDescent="0.2">
      <c r="C601" s="18"/>
      <c r="D601" s="18"/>
      <c r="Q601" s="1"/>
      <c r="AA601" s="86"/>
      <c r="AB601" s="86"/>
      <c r="AC601" s="86"/>
      <c r="AD601" s="86"/>
      <c r="AE601" s="86"/>
      <c r="AG601" s="87"/>
      <c r="AN601" s="86"/>
      <c r="AO601" s="86"/>
      <c r="AP601" s="86"/>
      <c r="AQ601" s="86"/>
      <c r="AR601" s="86"/>
      <c r="AS601" s="86"/>
      <c r="AT601" s="86"/>
      <c r="AU601" s="86"/>
    </row>
    <row r="602" spans="3:64" x14ac:dyDescent="0.2">
      <c r="C602" s="18"/>
      <c r="D602" s="18"/>
      <c r="Q602" s="1"/>
      <c r="AA602" s="86"/>
      <c r="AB602" s="86"/>
      <c r="AC602" s="86"/>
      <c r="AD602" s="86"/>
      <c r="AE602" s="86"/>
      <c r="AG602" s="87"/>
      <c r="AN602" s="86"/>
      <c r="AO602" s="86"/>
      <c r="AP602" s="86"/>
      <c r="AQ602" s="86"/>
      <c r="AR602" s="86"/>
      <c r="AS602" s="86"/>
      <c r="AT602" s="86"/>
      <c r="AU602" s="86"/>
    </row>
    <row r="603" spans="3:64" x14ac:dyDescent="0.2">
      <c r="C603" s="18"/>
      <c r="D603" s="18"/>
      <c r="Q603" s="1"/>
      <c r="AA603" s="86"/>
      <c r="AB603" s="86"/>
      <c r="AC603" s="86"/>
      <c r="AD603" s="86"/>
      <c r="AE603" s="86"/>
      <c r="AG603" s="87"/>
      <c r="AN603" s="86"/>
      <c r="AO603" s="86"/>
      <c r="AP603" s="86"/>
      <c r="AQ603" s="86"/>
      <c r="AR603" s="86"/>
      <c r="AS603" s="86"/>
      <c r="AT603" s="86"/>
      <c r="AU603" s="86"/>
    </row>
    <row r="604" spans="3:64" x14ac:dyDescent="0.2">
      <c r="C604" s="18"/>
      <c r="D604" s="18"/>
      <c r="Q604" s="1"/>
      <c r="AA604" s="86"/>
      <c r="AB604" s="86"/>
      <c r="AC604" s="86"/>
      <c r="AD604" s="86"/>
      <c r="AE604" s="86"/>
      <c r="AG604" s="87"/>
      <c r="AN604" s="86"/>
      <c r="AO604" s="86"/>
      <c r="AP604" s="86"/>
      <c r="AQ604" s="86"/>
      <c r="AR604" s="86"/>
      <c r="AS604" s="86"/>
      <c r="AT604" s="86"/>
      <c r="AU604" s="86"/>
    </row>
    <row r="605" spans="3:64" x14ac:dyDescent="0.2">
      <c r="C605" s="18"/>
      <c r="D605" s="18"/>
      <c r="Q605" s="1"/>
      <c r="AA605" s="86"/>
      <c r="AB605" s="86"/>
      <c r="AC605" s="86"/>
      <c r="AD605" s="86"/>
      <c r="AE605" s="86"/>
      <c r="AG605" s="87"/>
      <c r="AN605" s="86"/>
      <c r="AO605" s="86"/>
      <c r="AP605" s="86"/>
      <c r="AQ605" s="86"/>
      <c r="AR605" s="86"/>
      <c r="AS605" s="86"/>
      <c r="AT605" s="86"/>
      <c r="AU605" s="86"/>
      <c r="AV605" s="86"/>
    </row>
    <row r="606" spans="3:64" x14ac:dyDescent="0.2">
      <c r="C606" s="18"/>
      <c r="D606" s="18"/>
      <c r="Q606" s="1"/>
      <c r="AA606" s="86"/>
      <c r="AB606" s="86"/>
      <c r="AC606" s="86"/>
      <c r="AD606" s="86"/>
      <c r="AE606" s="86"/>
      <c r="AG606" s="87"/>
      <c r="AN606" s="86"/>
      <c r="AO606" s="86"/>
      <c r="AP606" s="86"/>
      <c r="AQ606" s="86"/>
      <c r="AR606" s="86"/>
      <c r="AS606" s="86"/>
      <c r="AT606" s="86"/>
      <c r="AU606" s="86"/>
    </row>
    <row r="607" spans="3:64" x14ac:dyDescent="0.2">
      <c r="C607" s="18"/>
      <c r="D607" s="18"/>
      <c r="Q607" s="1"/>
      <c r="AA607" s="86"/>
      <c r="AB607" s="86"/>
      <c r="AC607" s="86"/>
      <c r="AD607" s="86"/>
      <c r="AE607" s="86"/>
      <c r="AG607" s="87"/>
      <c r="AN607" s="86"/>
      <c r="AO607" s="86"/>
      <c r="AP607" s="86"/>
      <c r="AQ607" s="86"/>
      <c r="AR607" s="86"/>
      <c r="AS607" s="86"/>
      <c r="AT607" s="86"/>
      <c r="AU607" s="86"/>
    </row>
    <row r="608" spans="3:64" x14ac:dyDescent="0.2">
      <c r="C608" s="18"/>
      <c r="D608" s="18"/>
      <c r="Q608" s="1"/>
      <c r="AA608" s="86"/>
      <c r="AB608" s="86"/>
      <c r="AC608" s="86"/>
      <c r="AD608" s="86"/>
      <c r="AE608" s="86"/>
      <c r="AG608" s="87"/>
      <c r="AN608" s="86"/>
      <c r="AO608" s="86"/>
      <c r="AP608" s="86"/>
      <c r="AQ608" s="86"/>
      <c r="AR608" s="86"/>
      <c r="AS608" s="86"/>
      <c r="AT608" s="86"/>
      <c r="AU608" s="86"/>
    </row>
    <row r="609" spans="3:64" x14ac:dyDescent="0.2">
      <c r="C609" s="18"/>
      <c r="D609" s="18"/>
      <c r="Q609" s="1"/>
      <c r="AA609" s="86"/>
      <c r="AB609" s="86"/>
      <c r="AC609" s="86"/>
      <c r="AD609" s="86"/>
      <c r="AE609" s="86"/>
      <c r="AG609" s="87"/>
      <c r="AN609" s="86"/>
      <c r="AO609" s="86"/>
      <c r="AP609" s="86"/>
      <c r="AQ609" s="86"/>
      <c r="AR609" s="86"/>
      <c r="AS609" s="86"/>
      <c r="AT609" s="86"/>
      <c r="AU609" s="86"/>
      <c r="AV609" s="86"/>
      <c r="AW609" s="86"/>
      <c r="AX609" s="86"/>
      <c r="AY609" s="86"/>
      <c r="AZ609" s="86"/>
      <c r="BA609" s="86"/>
      <c r="BB609" s="86"/>
      <c r="BC609" s="86"/>
      <c r="BD609" s="86"/>
      <c r="BE609" s="86"/>
      <c r="BF609" s="86"/>
      <c r="BG609" s="86"/>
      <c r="BH609" s="86"/>
      <c r="BI609" s="86"/>
      <c r="BJ609" s="86"/>
      <c r="BK609" s="86"/>
      <c r="BL609" s="86"/>
    </row>
    <row r="610" spans="3:64" x14ac:dyDescent="0.2">
      <c r="C610" s="18"/>
      <c r="D610" s="18"/>
      <c r="Q610" s="1"/>
      <c r="AA610" s="86"/>
      <c r="AB610" s="86"/>
      <c r="AC610" s="86"/>
      <c r="AD610" s="86"/>
      <c r="AE610" s="86"/>
      <c r="AG610" s="87"/>
      <c r="AN610" s="86"/>
      <c r="AO610" s="86"/>
      <c r="AP610" s="86"/>
      <c r="AQ610" s="86"/>
      <c r="AR610" s="86"/>
      <c r="AS610" s="86"/>
      <c r="AT610" s="86"/>
      <c r="AU610" s="86"/>
    </row>
    <row r="611" spans="3:64" x14ac:dyDescent="0.2">
      <c r="C611" s="18"/>
      <c r="D611" s="18"/>
      <c r="Q611" s="1"/>
      <c r="AA611" s="86"/>
      <c r="AB611" s="86"/>
      <c r="AC611" s="86"/>
      <c r="AD611" s="86"/>
      <c r="AE611" s="86"/>
      <c r="AG611" s="87"/>
      <c r="AN611" s="86"/>
      <c r="AO611" s="86"/>
      <c r="AP611" s="86"/>
      <c r="AQ611" s="86"/>
      <c r="AR611" s="86"/>
      <c r="AS611" s="86"/>
      <c r="AT611" s="86"/>
      <c r="AU611" s="86"/>
    </row>
    <row r="612" spans="3:64" x14ac:dyDescent="0.2">
      <c r="C612" s="18"/>
      <c r="D612" s="18"/>
      <c r="Q612" s="1"/>
      <c r="AA612" s="86"/>
      <c r="AB612" s="86"/>
      <c r="AC612" s="86"/>
      <c r="AD612" s="86"/>
      <c r="AE612" s="86"/>
      <c r="AG612" s="87"/>
      <c r="AN612" s="86"/>
      <c r="AO612" s="86"/>
      <c r="AP612" s="86"/>
      <c r="AQ612" s="86"/>
      <c r="AR612" s="86"/>
      <c r="AS612" s="86"/>
      <c r="AT612" s="86"/>
      <c r="AU612" s="86"/>
    </row>
    <row r="613" spans="3:64" x14ac:dyDescent="0.2">
      <c r="C613" s="18"/>
      <c r="D613" s="18"/>
      <c r="Q613" s="1"/>
      <c r="AA613" s="86"/>
      <c r="AB613" s="86"/>
      <c r="AC613" s="86"/>
      <c r="AD613" s="86"/>
      <c r="AE613" s="86"/>
      <c r="AG613" s="87"/>
      <c r="AN613" s="86"/>
      <c r="AO613" s="86"/>
      <c r="AP613" s="86"/>
      <c r="AQ613" s="86"/>
      <c r="AR613" s="86"/>
      <c r="AS613" s="86"/>
      <c r="AT613" s="86"/>
      <c r="AU613" s="86"/>
    </row>
    <row r="614" spans="3:64" x14ac:dyDescent="0.2">
      <c r="C614" s="18"/>
      <c r="D614" s="18"/>
      <c r="Q614" s="1"/>
      <c r="AA614" s="86"/>
      <c r="AB614" s="86"/>
      <c r="AC614" s="86"/>
      <c r="AD614" s="86"/>
      <c r="AE614" s="86"/>
      <c r="AG614" s="87"/>
      <c r="AN614" s="86"/>
      <c r="AO614" s="86"/>
      <c r="AP614" s="86"/>
      <c r="AQ614" s="86"/>
      <c r="AR614" s="86"/>
      <c r="AS614" s="86"/>
      <c r="AT614" s="86"/>
      <c r="AU614" s="86"/>
    </row>
    <row r="615" spans="3:64" x14ac:dyDescent="0.2">
      <c r="C615" s="18"/>
      <c r="D615" s="18"/>
      <c r="Q615" s="1"/>
      <c r="AA615" s="86"/>
      <c r="AB615" s="86"/>
      <c r="AC615" s="86"/>
      <c r="AD615" s="86"/>
      <c r="AE615" s="86"/>
      <c r="AG615" s="87"/>
      <c r="AN615" s="86"/>
      <c r="AO615" s="86"/>
      <c r="AP615" s="86"/>
      <c r="AQ615" s="86"/>
      <c r="AR615" s="86"/>
      <c r="AS615" s="86"/>
      <c r="AT615" s="86"/>
      <c r="AU615" s="86"/>
    </row>
    <row r="616" spans="3:64" x14ac:dyDescent="0.2">
      <c r="C616" s="18"/>
      <c r="D616" s="18"/>
      <c r="Q616" s="1"/>
      <c r="AA616" s="86"/>
      <c r="AB616" s="86"/>
      <c r="AC616" s="86"/>
      <c r="AD616" s="86"/>
      <c r="AE616" s="86"/>
      <c r="AG616" s="87"/>
      <c r="AN616" s="86"/>
      <c r="AO616" s="86"/>
      <c r="AP616" s="86"/>
      <c r="AQ616" s="86"/>
      <c r="AR616" s="86"/>
      <c r="AS616" s="86"/>
      <c r="AT616" s="86"/>
      <c r="AU616" s="86"/>
    </row>
    <row r="617" spans="3:64" x14ac:dyDescent="0.2">
      <c r="C617" s="18"/>
      <c r="D617" s="18"/>
      <c r="Q617" s="1"/>
      <c r="AA617" s="86"/>
      <c r="AB617" s="86"/>
      <c r="AC617" s="86"/>
      <c r="AD617" s="86"/>
      <c r="AE617" s="86"/>
      <c r="AG617" s="87"/>
      <c r="AN617" s="86"/>
      <c r="AO617" s="86"/>
      <c r="AP617" s="86"/>
      <c r="AQ617" s="86"/>
      <c r="AR617" s="86"/>
      <c r="AS617" s="86"/>
      <c r="AT617" s="86"/>
      <c r="AU617" s="86"/>
      <c r="AV617" s="86"/>
      <c r="AW617" s="86"/>
      <c r="AX617" s="86"/>
      <c r="AY617" s="86"/>
      <c r="AZ617" s="86"/>
      <c r="BA617" s="86"/>
      <c r="BB617" s="86"/>
      <c r="BC617" s="86"/>
      <c r="BD617" s="86"/>
      <c r="BE617" s="86"/>
      <c r="BF617" s="86"/>
      <c r="BG617" s="86"/>
      <c r="BH617" s="86"/>
      <c r="BI617" s="86"/>
      <c r="BJ617" s="86"/>
      <c r="BK617" s="86"/>
      <c r="BL617" s="86"/>
    </row>
    <row r="618" spans="3:64" x14ac:dyDescent="0.2">
      <c r="C618" s="18"/>
      <c r="D618" s="18"/>
      <c r="Q618" s="1"/>
      <c r="AA618" s="86"/>
      <c r="AB618" s="86"/>
      <c r="AC618" s="86"/>
      <c r="AD618" s="86"/>
      <c r="AE618" s="86"/>
      <c r="AG618" s="87"/>
      <c r="AN618" s="86"/>
      <c r="AO618" s="86"/>
      <c r="AP618" s="86"/>
      <c r="AQ618" s="86"/>
      <c r="AR618" s="86"/>
      <c r="AS618" s="86"/>
      <c r="AT618" s="86"/>
      <c r="AU618" s="86"/>
    </row>
    <row r="619" spans="3:64" x14ac:dyDescent="0.2">
      <c r="C619" s="18"/>
      <c r="D619" s="18"/>
      <c r="Q619" s="1"/>
      <c r="AA619" s="86"/>
      <c r="AB619" s="86"/>
      <c r="AC619" s="86"/>
      <c r="AD619" s="86"/>
      <c r="AE619" s="86"/>
      <c r="AG619" s="87"/>
      <c r="AN619" s="86"/>
      <c r="AO619" s="86"/>
      <c r="AP619" s="86"/>
      <c r="AQ619" s="86"/>
      <c r="AR619" s="86"/>
      <c r="AS619" s="86"/>
      <c r="AT619" s="86"/>
      <c r="AU619" s="86"/>
    </row>
    <row r="620" spans="3:64" x14ac:dyDescent="0.2">
      <c r="C620" s="18"/>
      <c r="D620" s="18"/>
      <c r="Q620" s="1"/>
      <c r="AA620" s="86"/>
      <c r="AB620" s="86"/>
      <c r="AC620" s="86"/>
      <c r="AD620" s="86"/>
      <c r="AE620" s="86"/>
      <c r="AG620" s="87"/>
      <c r="AN620" s="86"/>
      <c r="AO620" s="86"/>
      <c r="AP620" s="86"/>
      <c r="AQ620" s="86"/>
      <c r="AR620" s="86"/>
      <c r="AS620" s="86"/>
      <c r="AT620" s="86"/>
      <c r="AU620" s="86"/>
    </row>
    <row r="621" spans="3:64" x14ac:dyDescent="0.2">
      <c r="C621" s="18"/>
      <c r="D621" s="18"/>
      <c r="Q621" s="1"/>
      <c r="AA621" s="86"/>
      <c r="AB621" s="86"/>
      <c r="AC621" s="86"/>
      <c r="AD621" s="86"/>
      <c r="AE621" s="86"/>
      <c r="AG621" s="87"/>
      <c r="AN621" s="86"/>
      <c r="AO621" s="86"/>
      <c r="AP621" s="86"/>
      <c r="AQ621" s="86"/>
      <c r="AR621" s="86"/>
      <c r="AS621" s="86"/>
      <c r="AT621" s="86"/>
      <c r="AU621" s="86"/>
    </row>
    <row r="622" spans="3:64" x14ac:dyDescent="0.2">
      <c r="C622" s="18"/>
      <c r="D622" s="18"/>
      <c r="Q622" s="1"/>
      <c r="AA622" s="86"/>
      <c r="AB622" s="86"/>
      <c r="AC622" s="86"/>
      <c r="AD622" s="86"/>
      <c r="AE622" s="86"/>
      <c r="AG622" s="87"/>
      <c r="AN622" s="86"/>
      <c r="AO622" s="86"/>
      <c r="AP622" s="86"/>
      <c r="AQ622" s="86"/>
      <c r="AR622" s="86"/>
      <c r="AS622" s="86"/>
      <c r="AT622" s="86"/>
      <c r="AU622" s="86"/>
    </row>
    <row r="623" spans="3:64" x14ac:dyDescent="0.2">
      <c r="C623" s="18"/>
      <c r="D623" s="18"/>
      <c r="Q623" s="1"/>
      <c r="AA623" s="86"/>
      <c r="AB623" s="86"/>
      <c r="AC623" s="86"/>
      <c r="AD623" s="86"/>
      <c r="AE623" s="86"/>
      <c r="AG623" s="87"/>
      <c r="AN623" s="86"/>
      <c r="AO623" s="86"/>
      <c r="AP623" s="86"/>
      <c r="AQ623" s="86"/>
      <c r="AR623" s="86"/>
      <c r="AS623" s="86"/>
      <c r="AT623" s="86"/>
      <c r="AU623" s="86"/>
    </row>
    <row r="624" spans="3:64" x14ac:dyDescent="0.2">
      <c r="C624" s="18"/>
      <c r="D624" s="18"/>
      <c r="Q624" s="1"/>
      <c r="AA624" s="86"/>
      <c r="AB624" s="86"/>
      <c r="AC624" s="86"/>
      <c r="AD624" s="86"/>
      <c r="AE624" s="86"/>
      <c r="AG624" s="87"/>
      <c r="AN624" s="86"/>
      <c r="AO624" s="86"/>
      <c r="AP624" s="86"/>
      <c r="AQ624" s="86"/>
      <c r="AR624" s="86"/>
      <c r="AS624" s="86"/>
      <c r="AT624" s="86"/>
      <c r="AU624" s="86"/>
    </row>
    <row r="625" spans="3:48" x14ac:dyDescent="0.2">
      <c r="C625" s="18"/>
      <c r="D625" s="18"/>
      <c r="Q625" s="1"/>
      <c r="AA625" s="86"/>
      <c r="AB625" s="86"/>
      <c r="AC625" s="86"/>
      <c r="AD625" s="86"/>
      <c r="AE625" s="86"/>
      <c r="AG625" s="87"/>
      <c r="AN625" s="86"/>
      <c r="AO625" s="86"/>
      <c r="AP625" s="86"/>
      <c r="AQ625" s="86"/>
      <c r="AR625" s="86"/>
      <c r="AS625" s="86"/>
      <c r="AT625" s="86"/>
      <c r="AU625" s="86"/>
    </row>
    <row r="626" spans="3:48" x14ac:dyDescent="0.2">
      <c r="C626" s="18"/>
      <c r="D626" s="18"/>
      <c r="Q626" s="1"/>
      <c r="AA626" s="86"/>
      <c r="AB626" s="86"/>
      <c r="AC626" s="86"/>
      <c r="AD626" s="86"/>
      <c r="AE626" s="86"/>
      <c r="AG626" s="87"/>
      <c r="AN626" s="86"/>
      <c r="AO626" s="86"/>
      <c r="AP626" s="86"/>
      <c r="AQ626" s="86"/>
      <c r="AR626" s="86"/>
      <c r="AS626" s="86"/>
      <c r="AT626" s="86"/>
      <c r="AU626" s="86"/>
    </row>
    <row r="627" spans="3:48" x14ac:dyDescent="0.2">
      <c r="C627" s="18"/>
      <c r="D627" s="18"/>
      <c r="Q627" s="1"/>
      <c r="AA627" s="86"/>
      <c r="AB627" s="86"/>
      <c r="AC627" s="86"/>
      <c r="AD627" s="86"/>
      <c r="AE627" s="86"/>
      <c r="AG627" s="87"/>
      <c r="AN627" s="86"/>
      <c r="AO627" s="86"/>
      <c r="AP627" s="86"/>
      <c r="AQ627" s="86"/>
      <c r="AR627" s="86"/>
      <c r="AS627" s="86"/>
      <c r="AT627" s="86"/>
      <c r="AU627" s="86"/>
    </row>
    <row r="628" spans="3:48" x14ac:dyDescent="0.2">
      <c r="C628" s="18"/>
      <c r="D628" s="18"/>
      <c r="Q628" s="1"/>
      <c r="AA628" s="86"/>
      <c r="AB628" s="86"/>
      <c r="AC628" s="86"/>
      <c r="AD628" s="86"/>
      <c r="AE628" s="86"/>
      <c r="AG628" s="87"/>
      <c r="AN628" s="86"/>
      <c r="AO628" s="86"/>
      <c r="AP628" s="86"/>
      <c r="AQ628" s="86"/>
      <c r="AR628" s="86"/>
      <c r="AS628" s="86"/>
      <c r="AT628" s="86"/>
      <c r="AU628" s="86"/>
    </row>
    <row r="629" spans="3:48" x14ac:dyDescent="0.2">
      <c r="C629" s="18"/>
      <c r="D629" s="18"/>
      <c r="Q629" s="1"/>
      <c r="AA629" s="86"/>
      <c r="AB629" s="86"/>
      <c r="AC629" s="86"/>
      <c r="AD629" s="86"/>
      <c r="AE629" s="86"/>
      <c r="AG629" s="87"/>
      <c r="AN629" s="86"/>
      <c r="AO629" s="86"/>
      <c r="AP629" s="86"/>
      <c r="AQ629" s="86"/>
      <c r="AR629" s="86"/>
      <c r="AS629" s="86"/>
      <c r="AT629" s="86"/>
      <c r="AU629" s="86"/>
    </row>
    <row r="630" spans="3:48" x14ac:dyDescent="0.2">
      <c r="C630" s="18"/>
      <c r="D630" s="18"/>
      <c r="Q630" s="1"/>
      <c r="AA630" s="86"/>
      <c r="AB630" s="86"/>
      <c r="AC630" s="86"/>
      <c r="AD630" s="86"/>
      <c r="AE630" s="86"/>
      <c r="AG630" s="87"/>
      <c r="AN630" s="86"/>
      <c r="AO630" s="86"/>
      <c r="AP630" s="86"/>
      <c r="AQ630" s="86"/>
      <c r="AR630" s="86"/>
      <c r="AS630" s="86"/>
      <c r="AT630" s="86"/>
      <c r="AU630" s="86"/>
    </row>
    <row r="631" spans="3:48" x14ac:dyDescent="0.2">
      <c r="C631" s="18"/>
      <c r="D631" s="18"/>
      <c r="Q631" s="1"/>
      <c r="AA631" s="86"/>
      <c r="AB631" s="86"/>
      <c r="AC631" s="86"/>
      <c r="AD631" s="86"/>
      <c r="AE631" s="86"/>
      <c r="AG631" s="87"/>
      <c r="AN631" s="86"/>
      <c r="AO631" s="86"/>
      <c r="AP631" s="86"/>
      <c r="AQ631" s="86"/>
      <c r="AR631" s="86"/>
      <c r="AS631" s="86"/>
      <c r="AT631" s="86"/>
      <c r="AU631" s="86"/>
      <c r="AV631" s="86"/>
    </row>
    <row r="632" spans="3:48" x14ac:dyDescent="0.2">
      <c r="C632" s="18"/>
      <c r="D632" s="18"/>
      <c r="Q632" s="1"/>
      <c r="AA632" s="86"/>
      <c r="AB632" s="86"/>
      <c r="AC632" s="86"/>
      <c r="AD632" s="86"/>
      <c r="AE632" s="86"/>
      <c r="AG632" s="87"/>
      <c r="AN632" s="86"/>
      <c r="AO632" s="86"/>
      <c r="AP632" s="86"/>
      <c r="AQ632" s="86"/>
      <c r="AR632" s="86"/>
      <c r="AS632" s="86"/>
      <c r="AT632" s="86"/>
      <c r="AU632" s="86"/>
    </row>
    <row r="633" spans="3:48" x14ac:dyDescent="0.2">
      <c r="C633" s="18"/>
      <c r="D633" s="18"/>
      <c r="Q633" s="1"/>
      <c r="AA633" s="86"/>
      <c r="AB633" s="86"/>
      <c r="AC633" s="86"/>
      <c r="AD633" s="86"/>
      <c r="AE633" s="86"/>
      <c r="AG633" s="87"/>
      <c r="AN633" s="86"/>
      <c r="AO633" s="86"/>
      <c r="AP633" s="86"/>
      <c r="AQ633" s="86"/>
      <c r="AR633" s="86"/>
      <c r="AS633" s="86"/>
      <c r="AT633" s="86"/>
      <c r="AU633" s="86"/>
    </row>
    <row r="634" spans="3:48" x14ac:dyDescent="0.2">
      <c r="C634" s="18"/>
      <c r="D634" s="18"/>
      <c r="Q634" s="1"/>
      <c r="AA634" s="86"/>
      <c r="AB634" s="86"/>
      <c r="AC634" s="86"/>
      <c r="AD634" s="86"/>
      <c r="AE634" s="86"/>
      <c r="AG634" s="87"/>
      <c r="AN634" s="86"/>
      <c r="AO634" s="86"/>
      <c r="AP634" s="86"/>
      <c r="AQ634" s="86"/>
      <c r="AR634" s="86"/>
      <c r="AS634" s="86"/>
      <c r="AT634" s="86"/>
      <c r="AU634" s="86"/>
    </row>
    <row r="635" spans="3:48" x14ac:dyDescent="0.2">
      <c r="C635" s="18"/>
      <c r="D635" s="18"/>
      <c r="Q635" s="1"/>
      <c r="AA635" s="86"/>
      <c r="AB635" s="86"/>
      <c r="AC635" s="86"/>
      <c r="AD635" s="86"/>
      <c r="AE635" s="86"/>
      <c r="AG635" s="87"/>
      <c r="AN635" s="86"/>
      <c r="AO635" s="86"/>
      <c r="AP635" s="86"/>
      <c r="AQ635" s="86"/>
      <c r="AR635" s="86"/>
      <c r="AS635" s="86"/>
      <c r="AT635" s="86"/>
      <c r="AU635" s="86"/>
    </row>
    <row r="636" spans="3:48" x14ac:dyDescent="0.2">
      <c r="C636" s="18"/>
      <c r="D636" s="18"/>
      <c r="Q636" s="1"/>
      <c r="AA636" s="86"/>
      <c r="AB636" s="86"/>
      <c r="AC636" s="86"/>
      <c r="AD636" s="86"/>
      <c r="AE636" s="86"/>
      <c r="AG636" s="87"/>
      <c r="AN636" s="86"/>
      <c r="AO636" s="86"/>
      <c r="AP636" s="86"/>
      <c r="AQ636" s="86"/>
      <c r="AR636" s="86"/>
      <c r="AS636" s="86"/>
      <c r="AT636" s="86"/>
      <c r="AU636" s="86"/>
    </row>
    <row r="637" spans="3:48" x14ac:dyDescent="0.2">
      <c r="C637" s="18"/>
      <c r="D637" s="18"/>
      <c r="Q637" s="1"/>
      <c r="AA637" s="86"/>
      <c r="AB637" s="86"/>
      <c r="AC637" s="86"/>
      <c r="AD637" s="86"/>
      <c r="AE637" s="86"/>
      <c r="AG637" s="87"/>
      <c r="AN637" s="86"/>
      <c r="AO637" s="86"/>
      <c r="AP637" s="86"/>
      <c r="AQ637" s="86"/>
      <c r="AR637" s="86"/>
      <c r="AS637" s="86"/>
      <c r="AT637" s="86"/>
      <c r="AU637" s="86"/>
    </row>
    <row r="638" spans="3:48" x14ac:dyDescent="0.2">
      <c r="C638" s="18"/>
      <c r="D638" s="18"/>
      <c r="Q638" s="1"/>
      <c r="AA638" s="86"/>
      <c r="AB638" s="86"/>
      <c r="AC638" s="86"/>
      <c r="AD638" s="86"/>
      <c r="AE638" s="86"/>
      <c r="AG638" s="87"/>
      <c r="AN638" s="86"/>
      <c r="AO638" s="86"/>
      <c r="AP638" s="86"/>
      <c r="AQ638" s="86"/>
      <c r="AR638" s="86"/>
      <c r="AS638" s="86"/>
      <c r="AT638" s="86"/>
      <c r="AU638" s="86"/>
    </row>
    <row r="639" spans="3:48" x14ac:dyDescent="0.2">
      <c r="C639" s="18"/>
      <c r="D639" s="18"/>
      <c r="Q639" s="1"/>
      <c r="AA639" s="86"/>
      <c r="AB639" s="86"/>
      <c r="AC639" s="86"/>
      <c r="AD639" s="86"/>
      <c r="AE639" s="86"/>
      <c r="AG639" s="87"/>
      <c r="AN639" s="86"/>
      <c r="AO639" s="86"/>
      <c r="AP639" s="86"/>
      <c r="AQ639" s="86"/>
      <c r="AR639" s="86"/>
      <c r="AS639" s="86"/>
      <c r="AT639" s="86"/>
      <c r="AU639" s="86"/>
    </row>
    <row r="640" spans="3:48" x14ac:dyDescent="0.2">
      <c r="C640" s="18"/>
      <c r="D640" s="18"/>
      <c r="Q640" s="1"/>
      <c r="AA640" s="86"/>
      <c r="AB640" s="86"/>
      <c r="AC640" s="86"/>
      <c r="AD640" s="86"/>
      <c r="AE640" s="86"/>
      <c r="AG640" s="87"/>
      <c r="AN640" s="86"/>
      <c r="AO640" s="86"/>
      <c r="AP640" s="86"/>
      <c r="AQ640" s="86"/>
      <c r="AR640" s="86"/>
      <c r="AS640" s="86"/>
      <c r="AT640" s="86"/>
      <c r="AU640" s="86"/>
    </row>
    <row r="641" spans="3:64" x14ac:dyDescent="0.2">
      <c r="C641" s="18"/>
      <c r="D641" s="18"/>
      <c r="Q641" s="1"/>
      <c r="AA641" s="86"/>
      <c r="AB641" s="86"/>
      <c r="AC641" s="86"/>
      <c r="AD641" s="86"/>
      <c r="AE641" s="86"/>
      <c r="AG641" s="87"/>
      <c r="AN641" s="86"/>
      <c r="AO641" s="86"/>
      <c r="AP641" s="86"/>
      <c r="AQ641" s="86"/>
      <c r="AR641" s="86"/>
      <c r="AS641" s="86"/>
      <c r="AT641" s="86"/>
      <c r="AU641" s="86"/>
    </row>
    <row r="642" spans="3:64" x14ac:dyDescent="0.2">
      <c r="C642" s="18"/>
      <c r="D642" s="18"/>
      <c r="Q642" s="1"/>
      <c r="AA642" s="86"/>
      <c r="AB642" s="86"/>
      <c r="AC642" s="86"/>
      <c r="AD642" s="86"/>
      <c r="AE642" s="86"/>
      <c r="AG642" s="87"/>
      <c r="AN642" s="86"/>
      <c r="AO642" s="86"/>
      <c r="AP642" s="86"/>
      <c r="AQ642" s="86"/>
      <c r="AR642" s="86"/>
      <c r="AS642" s="86"/>
      <c r="AT642" s="86"/>
      <c r="AU642" s="86"/>
    </row>
    <row r="643" spans="3:64" x14ac:dyDescent="0.2">
      <c r="C643" s="18"/>
      <c r="D643" s="18"/>
      <c r="Q643" s="1"/>
      <c r="AA643" s="86"/>
      <c r="AB643" s="86"/>
      <c r="AC643" s="86"/>
      <c r="AD643" s="86"/>
      <c r="AE643" s="86"/>
      <c r="AG643" s="87"/>
      <c r="AN643" s="86"/>
      <c r="AO643" s="86"/>
      <c r="AP643" s="86"/>
      <c r="AQ643" s="86"/>
      <c r="AR643" s="86"/>
      <c r="AS643" s="86"/>
      <c r="AT643" s="86"/>
      <c r="AU643" s="86"/>
    </row>
    <row r="644" spans="3:64" x14ac:dyDescent="0.2">
      <c r="C644" s="18"/>
      <c r="D644" s="18"/>
      <c r="Q644" s="1"/>
      <c r="AA644" s="86"/>
      <c r="AB644" s="86"/>
      <c r="AC644" s="86"/>
      <c r="AD644" s="86"/>
      <c r="AE644" s="86"/>
      <c r="AG644" s="87"/>
      <c r="AN644" s="86"/>
      <c r="AO644" s="86"/>
      <c r="AP644" s="86"/>
      <c r="AQ644" s="86"/>
      <c r="AR644" s="86"/>
      <c r="AS644" s="86"/>
      <c r="AT644" s="86"/>
      <c r="AU644" s="86"/>
    </row>
    <row r="645" spans="3:64" x14ac:dyDescent="0.2">
      <c r="C645" s="18"/>
      <c r="D645" s="18"/>
      <c r="Q645" s="1"/>
      <c r="AA645" s="86"/>
      <c r="AB645" s="86"/>
      <c r="AC645" s="86"/>
      <c r="AD645" s="86"/>
      <c r="AE645" s="86"/>
      <c r="AG645" s="87"/>
      <c r="AN645" s="86"/>
      <c r="AO645" s="86"/>
      <c r="AP645" s="86"/>
      <c r="AQ645" s="86"/>
      <c r="AR645" s="86"/>
      <c r="AS645" s="86"/>
      <c r="AT645" s="86"/>
      <c r="AU645" s="86"/>
    </row>
    <row r="646" spans="3:64" x14ac:dyDescent="0.2">
      <c r="C646" s="18"/>
      <c r="D646" s="18"/>
      <c r="Q646" s="1"/>
      <c r="AA646" s="86"/>
      <c r="AB646" s="86"/>
      <c r="AC646" s="86"/>
      <c r="AD646" s="86"/>
      <c r="AE646" s="86"/>
      <c r="AG646" s="87"/>
      <c r="AN646" s="86"/>
      <c r="AO646" s="86"/>
      <c r="AP646" s="86"/>
      <c r="AQ646" s="86"/>
      <c r="AR646" s="86"/>
      <c r="AS646" s="86"/>
      <c r="AT646" s="86"/>
      <c r="AU646" s="86"/>
    </row>
    <row r="647" spans="3:64" x14ac:dyDescent="0.2">
      <c r="C647" s="18"/>
      <c r="D647" s="18"/>
      <c r="Q647" s="1"/>
      <c r="AA647" s="86"/>
      <c r="AB647" s="86"/>
      <c r="AC647" s="86"/>
      <c r="AD647" s="86"/>
      <c r="AE647" s="86"/>
      <c r="AG647" s="87"/>
      <c r="AN647" s="86"/>
      <c r="AO647" s="86"/>
      <c r="AP647" s="86"/>
      <c r="AQ647" s="86"/>
      <c r="AR647" s="86"/>
      <c r="AS647" s="86"/>
      <c r="AT647" s="86"/>
      <c r="AU647" s="86"/>
    </row>
    <row r="648" spans="3:64" x14ac:dyDescent="0.2">
      <c r="C648" s="18"/>
      <c r="D648" s="18"/>
      <c r="Q648" s="1"/>
      <c r="AA648" s="86"/>
      <c r="AB648" s="86"/>
      <c r="AC648" s="86"/>
      <c r="AD648" s="86"/>
      <c r="AE648" s="86"/>
      <c r="AG648" s="87"/>
      <c r="AN648" s="86"/>
      <c r="AO648" s="86"/>
      <c r="AP648" s="86"/>
      <c r="AQ648" s="86"/>
      <c r="AR648" s="86"/>
      <c r="AS648" s="86"/>
      <c r="AT648" s="86"/>
      <c r="AU648" s="86"/>
    </row>
    <row r="649" spans="3:64" x14ac:dyDescent="0.2">
      <c r="C649" s="18"/>
      <c r="D649" s="18"/>
      <c r="Q649" s="1"/>
      <c r="AA649" s="86"/>
      <c r="AB649" s="86"/>
      <c r="AC649" s="86"/>
      <c r="AD649" s="86"/>
      <c r="AE649" s="86"/>
      <c r="AG649" s="87"/>
      <c r="AN649" s="86"/>
      <c r="AO649" s="86"/>
      <c r="AP649" s="86"/>
      <c r="AQ649" s="86"/>
      <c r="AR649" s="86"/>
      <c r="AS649" s="86"/>
      <c r="AT649" s="86"/>
      <c r="AU649" s="86"/>
    </row>
    <row r="650" spans="3:64" x14ac:dyDescent="0.2">
      <c r="C650" s="18"/>
      <c r="D650" s="18"/>
      <c r="Q650" s="1"/>
      <c r="AA650" s="86"/>
      <c r="AB650" s="86"/>
      <c r="AC650" s="86"/>
      <c r="AD650" s="86"/>
      <c r="AE650" s="86"/>
      <c r="AG650" s="87"/>
      <c r="AN650" s="86"/>
      <c r="AO650" s="86"/>
      <c r="AP650" s="86"/>
      <c r="AQ650" s="86"/>
      <c r="AR650" s="86"/>
      <c r="AS650" s="86"/>
      <c r="AT650" s="86"/>
      <c r="AU650" s="86"/>
      <c r="AV650" s="86"/>
      <c r="AW650" s="86"/>
      <c r="AX650" s="86"/>
      <c r="AY650" s="86"/>
      <c r="AZ650" s="86"/>
      <c r="BA650" s="86"/>
      <c r="BB650" s="86"/>
      <c r="BC650" s="86"/>
      <c r="BD650" s="86"/>
      <c r="BE650" s="86"/>
      <c r="BF650" s="86"/>
      <c r="BG650" s="86"/>
      <c r="BH650" s="86"/>
      <c r="BI650" s="86"/>
      <c r="BJ650" s="86"/>
      <c r="BK650" s="86"/>
      <c r="BL650" s="86"/>
    </row>
    <row r="651" spans="3:64" x14ac:dyDescent="0.2">
      <c r="C651" s="18"/>
      <c r="D651" s="18"/>
      <c r="Q651" s="1"/>
      <c r="AA651" s="86"/>
      <c r="AB651" s="86"/>
      <c r="AC651" s="86"/>
      <c r="AD651" s="86"/>
      <c r="AE651" s="86"/>
      <c r="AG651" s="87"/>
      <c r="AN651" s="86"/>
      <c r="AO651" s="86"/>
      <c r="AP651" s="86"/>
      <c r="AQ651" s="86"/>
      <c r="AR651" s="86"/>
      <c r="AS651" s="86"/>
      <c r="AT651" s="86"/>
      <c r="AU651" s="86"/>
    </row>
    <row r="652" spans="3:64" x14ac:dyDescent="0.2">
      <c r="C652" s="18"/>
      <c r="D652" s="18"/>
      <c r="Q652" s="1"/>
      <c r="AA652" s="86"/>
      <c r="AB652" s="86"/>
      <c r="AC652" s="86"/>
      <c r="AD652" s="86"/>
      <c r="AE652" s="86"/>
      <c r="AG652" s="87"/>
      <c r="AN652" s="86"/>
      <c r="AO652" s="86"/>
      <c r="AP652" s="86"/>
      <c r="AQ652" s="86"/>
      <c r="AR652" s="86"/>
      <c r="AS652" s="86"/>
      <c r="AT652" s="86"/>
      <c r="AU652" s="86"/>
    </row>
    <row r="653" spans="3:64" x14ac:dyDescent="0.2">
      <c r="C653" s="18"/>
      <c r="D653" s="18"/>
      <c r="Q653" s="1"/>
      <c r="AA653" s="86"/>
      <c r="AB653" s="86"/>
      <c r="AC653" s="86"/>
      <c r="AD653" s="86"/>
      <c r="AE653" s="86"/>
      <c r="AG653" s="87"/>
      <c r="AN653" s="86"/>
      <c r="AO653" s="86"/>
      <c r="AP653" s="86"/>
      <c r="AQ653" s="86"/>
      <c r="AR653" s="86"/>
      <c r="AS653" s="86"/>
      <c r="AT653" s="86"/>
      <c r="AU653" s="86"/>
    </row>
    <row r="654" spans="3:64" x14ac:dyDescent="0.2">
      <c r="C654" s="18"/>
      <c r="D654" s="18"/>
      <c r="Q654" s="1"/>
      <c r="AA654" s="86"/>
      <c r="AB654" s="86"/>
      <c r="AC654" s="86"/>
      <c r="AD654" s="86"/>
      <c r="AE654" s="86"/>
      <c r="AG654" s="87"/>
      <c r="AN654" s="86"/>
      <c r="AO654" s="86"/>
      <c r="AP654" s="86"/>
      <c r="AQ654" s="86"/>
      <c r="AR654" s="86"/>
      <c r="AS654" s="86"/>
      <c r="AT654" s="86"/>
      <c r="AU654" s="86"/>
    </row>
    <row r="655" spans="3:64" x14ac:dyDescent="0.2">
      <c r="C655" s="18"/>
      <c r="D655" s="18"/>
      <c r="Q655" s="1"/>
      <c r="AA655" s="86"/>
      <c r="AB655" s="86"/>
      <c r="AC655" s="86"/>
      <c r="AD655" s="86"/>
      <c r="AE655" s="86"/>
      <c r="AG655" s="87"/>
      <c r="AN655" s="86"/>
      <c r="AO655" s="86"/>
      <c r="AP655" s="86"/>
      <c r="AQ655" s="86"/>
      <c r="AR655" s="86"/>
      <c r="AS655" s="86"/>
      <c r="AT655" s="86"/>
      <c r="AU655" s="86"/>
      <c r="AV655" s="86"/>
      <c r="AW655" s="86"/>
      <c r="AX655" s="86"/>
      <c r="AY655" s="86"/>
      <c r="AZ655" s="86"/>
      <c r="BA655" s="86"/>
      <c r="BB655" s="86"/>
      <c r="BC655" s="86"/>
      <c r="BD655" s="86"/>
      <c r="BE655" s="86"/>
      <c r="BF655" s="86"/>
      <c r="BG655" s="86"/>
      <c r="BH655" s="86"/>
      <c r="BI655" s="86"/>
      <c r="BJ655" s="86"/>
      <c r="BK655" s="86"/>
      <c r="BL655" s="86"/>
    </row>
    <row r="656" spans="3:64" x14ac:dyDescent="0.2">
      <c r="C656" s="18"/>
      <c r="D656" s="18"/>
      <c r="Q656" s="1"/>
      <c r="AA656" s="86"/>
      <c r="AB656" s="86"/>
      <c r="AC656" s="86"/>
      <c r="AD656" s="86"/>
      <c r="AE656" s="86"/>
      <c r="AG656" s="87"/>
      <c r="AN656" s="86"/>
      <c r="AO656" s="86"/>
      <c r="AP656" s="86"/>
      <c r="AQ656" s="86"/>
      <c r="AR656" s="86"/>
      <c r="AS656" s="86"/>
      <c r="AT656" s="86"/>
      <c r="AU656" s="86"/>
    </row>
    <row r="657" spans="3:50" x14ac:dyDescent="0.2">
      <c r="C657" s="18"/>
      <c r="D657" s="18"/>
      <c r="Q657" s="1"/>
      <c r="AA657" s="86"/>
      <c r="AB657" s="86"/>
      <c r="AC657" s="86"/>
      <c r="AD657" s="86"/>
      <c r="AE657" s="86"/>
      <c r="AG657" s="87"/>
      <c r="AN657" s="86"/>
      <c r="AO657" s="86"/>
      <c r="AP657" s="86"/>
      <c r="AQ657" s="86"/>
      <c r="AR657" s="86"/>
      <c r="AS657" s="86"/>
      <c r="AT657" s="86"/>
      <c r="AU657" s="86"/>
    </row>
    <row r="658" spans="3:50" x14ac:dyDescent="0.2">
      <c r="C658" s="18"/>
      <c r="D658" s="18"/>
      <c r="Q658" s="1"/>
      <c r="AA658" s="86"/>
      <c r="AB658" s="86"/>
      <c r="AC658" s="86"/>
      <c r="AD658" s="86"/>
      <c r="AE658" s="86"/>
      <c r="AG658" s="87"/>
      <c r="AN658" s="86"/>
      <c r="AO658" s="86"/>
      <c r="AP658" s="86"/>
      <c r="AQ658" s="86"/>
      <c r="AR658" s="86"/>
      <c r="AS658" s="86"/>
      <c r="AT658" s="86"/>
      <c r="AU658" s="86"/>
    </row>
    <row r="659" spans="3:50" x14ac:dyDescent="0.2">
      <c r="C659" s="18"/>
      <c r="D659" s="18"/>
      <c r="Q659" s="1"/>
      <c r="AA659" s="86"/>
      <c r="AB659" s="86"/>
      <c r="AC659" s="86"/>
      <c r="AD659" s="86"/>
      <c r="AE659" s="86"/>
      <c r="AG659" s="87"/>
      <c r="AN659" s="86"/>
      <c r="AO659" s="86"/>
      <c r="AP659" s="86"/>
      <c r="AQ659" s="86"/>
      <c r="AR659" s="86"/>
      <c r="AS659" s="86"/>
      <c r="AT659" s="86"/>
      <c r="AU659" s="86"/>
    </row>
    <row r="660" spans="3:50" x14ac:dyDescent="0.2">
      <c r="C660" s="18"/>
      <c r="D660" s="18"/>
      <c r="Q660" s="1"/>
      <c r="AA660" s="86"/>
      <c r="AB660" s="86"/>
      <c r="AC660" s="86"/>
      <c r="AD660" s="86"/>
      <c r="AE660" s="86"/>
      <c r="AG660" s="87"/>
      <c r="AN660" s="86"/>
      <c r="AO660" s="86"/>
      <c r="AP660" s="86"/>
      <c r="AQ660" s="86"/>
      <c r="AR660" s="86"/>
      <c r="AS660" s="86"/>
      <c r="AT660" s="86"/>
      <c r="AU660" s="86"/>
      <c r="AV660" s="86"/>
      <c r="AX660" s="86"/>
    </row>
    <row r="661" spans="3:50" x14ac:dyDescent="0.2">
      <c r="C661" s="18"/>
      <c r="D661" s="18"/>
      <c r="Q661" s="1"/>
      <c r="AA661" s="86"/>
      <c r="AB661" s="86"/>
      <c r="AC661" s="86"/>
      <c r="AD661" s="86"/>
      <c r="AE661" s="86"/>
      <c r="AG661" s="87"/>
      <c r="AN661" s="86"/>
      <c r="AO661" s="86"/>
      <c r="AP661" s="86"/>
      <c r="AQ661" s="86"/>
      <c r="AR661" s="86"/>
      <c r="AS661" s="86"/>
      <c r="AT661" s="86"/>
      <c r="AU661" s="86"/>
    </row>
    <row r="662" spans="3:50" x14ac:dyDescent="0.2">
      <c r="C662" s="18"/>
      <c r="D662" s="18"/>
      <c r="Q662" s="1"/>
      <c r="AA662" s="86"/>
      <c r="AB662" s="86"/>
      <c r="AC662" s="86"/>
      <c r="AD662" s="86"/>
      <c r="AE662" s="86"/>
      <c r="AG662" s="87"/>
      <c r="AN662" s="86"/>
      <c r="AO662" s="86"/>
      <c r="AP662" s="86"/>
      <c r="AQ662" s="86"/>
      <c r="AR662" s="86"/>
      <c r="AS662" s="86"/>
      <c r="AT662" s="86"/>
      <c r="AU662" s="86"/>
    </row>
    <row r="663" spans="3:50" x14ac:dyDescent="0.2">
      <c r="C663" s="18"/>
      <c r="D663" s="18"/>
      <c r="Q663" s="1"/>
      <c r="AA663" s="86"/>
      <c r="AB663" s="86"/>
      <c r="AC663" s="86"/>
      <c r="AD663" s="86"/>
      <c r="AE663" s="86"/>
      <c r="AG663" s="87"/>
      <c r="AN663" s="86"/>
      <c r="AO663" s="86"/>
      <c r="AP663" s="86"/>
      <c r="AQ663" s="86"/>
      <c r="AR663" s="86"/>
      <c r="AS663" s="86"/>
      <c r="AT663" s="86"/>
      <c r="AU663" s="86"/>
    </row>
    <row r="664" spans="3:50" x14ac:dyDescent="0.2">
      <c r="C664" s="18"/>
      <c r="D664" s="18"/>
      <c r="Q664" s="1"/>
      <c r="AA664" s="86"/>
      <c r="AB664" s="86"/>
      <c r="AC664" s="86"/>
      <c r="AD664" s="86"/>
      <c r="AE664" s="86"/>
      <c r="AG664" s="87"/>
      <c r="AN664" s="86"/>
      <c r="AO664" s="86"/>
      <c r="AP664" s="86"/>
      <c r="AQ664" s="86"/>
      <c r="AR664" s="86"/>
      <c r="AS664" s="86"/>
      <c r="AT664" s="86"/>
      <c r="AU664" s="86"/>
    </row>
    <row r="665" spans="3:50" x14ac:dyDescent="0.2">
      <c r="C665" s="18"/>
      <c r="D665" s="18"/>
      <c r="Q665" s="1"/>
      <c r="AA665" s="86"/>
      <c r="AB665" s="86"/>
      <c r="AC665" s="86"/>
      <c r="AD665" s="86"/>
      <c r="AE665" s="86"/>
      <c r="AG665" s="87"/>
      <c r="AN665" s="86"/>
      <c r="AO665" s="86"/>
      <c r="AP665" s="86"/>
      <c r="AQ665" s="86"/>
      <c r="AR665" s="86"/>
      <c r="AS665" s="86"/>
      <c r="AT665" s="86"/>
      <c r="AU665" s="86"/>
    </row>
    <row r="666" spans="3:50" x14ac:dyDescent="0.2">
      <c r="C666" s="18"/>
      <c r="D666" s="18"/>
      <c r="Q666" s="1"/>
      <c r="AA666" s="86"/>
      <c r="AB666" s="86"/>
      <c r="AC666" s="86"/>
      <c r="AD666" s="86"/>
      <c r="AE666" s="86"/>
      <c r="AG666" s="87"/>
      <c r="AN666" s="86"/>
      <c r="AO666" s="86"/>
      <c r="AP666" s="86"/>
      <c r="AQ666" s="86"/>
      <c r="AR666" s="86"/>
      <c r="AS666" s="86"/>
      <c r="AT666" s="86"/>
      <c r="AU666" s="86"/>
    </row>
    <row r="667" spans="3:50" x14ac:dyDescent="0.2">
      <c r="C667" s="18"/>
      <c r="D667" s="18"/>
      <c r="Q667" s="1"/>
      <c r="AA667" s="86"/>
      <c r="AB667" s="86"/>
      <c r="AC667" s="86"/>
      <c r="AD667" s="86"/>
      <c r="AE667" s="86"/>
      <c r="AG667" s="87"/>
      <c r="AN667" s="86"/>
      <c r="AO667" s="86"/>
      <c r="AP667" s="86"/>
      <c r="AQ667" s="86"/>
      <c r="AR667" s="86"/>
      <c r="AS667" s="86"/>
      <c r="AT667" s="86"/>
      <c r="AU667" s="86"/>
    </row>
    <row r="668" spans="3:50" x14ac:dyDescent="0.2">
      <c r="C668" s="18"/>
      <c r="D668" s="18"/>
      <c r="Q668" s="1"/>
      <c r="AA668" s="86"/>
      <c r="AB668" s="86"/>
      <c r="AC668" s="86"/>
      <c r="AD668" s="86"/>
      <c r="AE668" s="86"/>
      <c r="AG668" s="87"/>
      <c r="AN668" s="86"/>
      <c r="AO668" s="86"/>
      <c r="AP668" s="86"/>
      <c r="AQ668" s="86"/>
      <c r="AR668" s="86"/>
      <c r="AS668" s="86"/>
      <c r="AT668" s="86"/>
      <c r="AU668" s="86"/>
    </row>
    <row r="669" spans="3:50" x14ac:dyDescent="0.2">
      <c r="C669" s="18"/>
      <c r="D669" s="18"/>
      <c r="Q669" s="1"/>
      <c r="AA669" s="86"/>
      <c r="AB669" s="86"/>
      <c r="AC669" s="86"/>
      <c r="AD669" s="86"/>
      <c r="AE669" s="86"/>
      <c r="AG669" s="87"/>
      <c r="AN669" s="86"/>
      <c r="AO669" s="86"/>
      <c r="AP669" s="86"/>
      <c r="AQ669" s="86"/>
      <c r="AR669" s="86"/>
      <c r="AS669" s="86"/>
      <c r="AT669" s="86"/>
      <c r="AU669" s="86"/>
    </row>
    <row r="670" spans="3:50" x14ac:dyDescent="0.2">
      <c r="C670" s="18"/>
      <c r="D670" s="18"/>
      <c r="Q670" s="1"/>
      <c r="AA670" s="86"/>
      <c r="AB670" s="86"/>
      <c r="AC670" s="86"/>
      <c r="AD670" s="86"/>
      <c r="AE670" s="86"/>
      <c r="AG670" s="87"/>
      <c r="AN670" s="86"/>
      <c r="AO670" s="86"/>
      <c r="AP670" s="86"/>
      <c r="AQ670" s="86"/>
      <c r="AR670" s="86"/>
      <c r="AS670" s="86"/>
      <c r="AT670" s="86"/>
      <c r="AU670" s="86"/>
    </row>
    <row r="671" spans="3:50" x14ac:dyDescent="0.2">
      <c r="C671" s="18"/>
      <c r="D671" s="18"/>
      <c r="Q671" s="1"/>
      <c r="AA671" s="86"/>
      <c r="AB671" s="86"/>
      <c r="AC671" s="86"/>
      <c r="AD671" s="86"/>
      <c r="AE671" s="86"/>
      <c r="AG671" s="87"/>
      <c r="AN671" s="86"/>
      <c r="AO671" s="86"/>
      <c r="AP671" s="86"/>
      <c r="AQ671" s="86"/>
      <c r="AR671" s="86"/>
      <c r="AS671" s="86"/>
      <c r="AT671" s="86"/>
      <c r="AU671" s="86"/>
    </row>
    <row r="672" spans="3:50" x14ac:dyDescent="0.2">
      <c r="C672" s="18"/>
      <c r="D672" s="18"/>
      <c r="Q672" s="1"/>
      <c r="AA672" s="86"/>
      <c r="AB672" s="86"/>
      <c r="AC672" s="86"/>
      <c r="AD672" s="86"/>
      <c r="AE672" s="86"/>
      <c r="AG672" s="87"/>
      <c r="AN672" s="86"/>
      <c r="AO672" s="86"/>
      <c r="AP672" s="86"/>
      <c r="AQ672" s="86"/>
      <c r="AR672" s="86"/>
      <c r="AS672" s="86"/>
      <c r="AT672" s="86"/>
      <c r="AU672" s="86"/>
    </row>
    <row r="673" spans="3:64" x14ac:dyDescent="0.2">
      <c r="C673" s="18"/>
      <c r="D673" s="18"/>
      <c r="Q673" s="1"/>
      <c r="AA673" s="86"/>
      <c r="AB673" s="86"/>
      <c r="AC673" s="86"/>
      <c r="AD673" s="86"/>
      <c r="AE673" s="86"/>
      <c r="AG673" s="87"/>
      <c r="AN673" s="86"/>
      <c r="AO673" s="86"/>
      <c r="AP673" s="86"/>
      <c r="AQ673" s="86"/>
      <c r="AR673" s="86"/>
      <c r="AS673" s="86"/>
      <c r="AT673" s="86"/>
      <c r="AU673" s="86"/>
    </row>
    <row r="674" spans="3:64" x14ac:dyDescent="0.2">
      <c r="C674" s="18"/>
      <c r="D674" s="18"/>
      <c r="Q674" s="1"/>
      <c r="AA674" s="86"/>
      <c r="AB674" s="86"/>
      <c r="AC674" s="86"/>
      <c r="AD674" s="86"/>
      <c r="AE674" s="86"/>
      <c r="AG674" s="87"/>
      <c r="AN674" s="86"/>
      <c r="AO674" s="86"/>
      <c r="AP674" s="86"/>
      <c r="AQ674" s="86"/>
      <c r="AR674" s="86"/>
      <c r="AS674" s="86"/>
      <c r="AT674" s="86"/>
      <c r="AU674" s="86"/>
    </row>
    <row r="675" spans="3:64" x14ac:dyDescent="0.2">
      <c r="C675" s="18"/>
      <c r="D675" s="18"/>
      <c r="Q675" s="1"/>
      <c r="AA675" s="86"/>
      <c r="AB675" s="86"/>
      <c r="AC675" s="86"/>
      <c r="AD675" s="86"/>
      <c r="AE675" s="86"/>
      <c r="AG675" s="87"/>
      <c r="AN675" s="86"/>
      <c r="AO675" s="86"/>
      <c r="AP675" s="86"/>
      <c r="AQ675" s="86"/>
      <c r="AR675" s="86"/>
      <c r="AS675" s="86"/>
      <c r="AT675" s="86"/>
      <c r="AU675" s="86"/>
    </row>
    <row r="676" spans="3:64" x14ac:dyDescent="0.2">
      <c r="C676" s="18"/>
      <c r="D676" s="18"/>
      <c r="Q676" s="1"/>
      <c r="AA676" s="86"/>
      <c r="AB676" s="86"/>
      <c r="AC676" s="86"/>
      <c r="AD676" s="86"/>
      <c r="AE676" s="86"/>
      <c r="AG676" s="87"/>
      <c r="AN676" s="86"/>
      <c r="AO676" s="86"/>
      <c r="AP676" s="86"/>
      <c r="AQ676" s="86"/>
      <c r="AR676" s="86"/>
      <c r="AS676" s="86"/>
      <c r="AT676" s="86"/>
      <c r="AU676" s="86"/>
    </row>
    <row r="677" spans="3:64" x14ac:dyDescent="0.2">
      <c r="C677" s="18"/>
      <c r="D677" s="18"/>
      <c r="Q677" s="1"/>
      <c r="AA677" s="86"/>
      <c r="AB677" s="86"/>
      <c r="AC677" s="86"/>
      <c r="AD677" s="86"/>
      <c r="AE677" s="86"/>
      <c r="AG677" s="87"/>
      <c r="AN677" s="86"/>
      <c r="AO677" s="86"/>
      <c r="AP677" s="86"/>
      <c r="AQ677" s="86"/>
      <c r="AR677" s="86"/>
      <c r="AS677" s="86"/>
      <c r="AT677" s="86"/>
      <c r="AU677" s="86"/>
    </row>
    <row r="678" spans="3:64" x14ac:dyDescent="0.2">
      <c r="C678" s="18"/>
      <c r="D678" s="18"/>
      <c r="Q678" s="1"/>
      <c r="AA678" s="86"/>
      <c r="AB678" s="86"/>
      <c r="AC678" s="86"/>
      <c r="AD678" s="86"/>
      <c r="AE678" s="86"/>
      <c r="AG678" s="87"/>
      <c r="AN678" s="86"/>
      <c r="AO678" s="86"/>
      <c r="AP678" s="86"/>
      <c r="AQ678" s="86"/>
      <c r="AR678" s="86"/>
      <c r="AS678" s="86"/>
      <c r="AT678" s="86"/>
      <c r="AU678" s="86"/>
    </row>
    <row r="679" spans="3:64" x14ac:dyDescent="0.2">
      <c r="C679" s="18"/>
      <c r="D679" s="18"/>
      <c r="Q679" s="1"/>
      <c r="AA679" s="86"/>
      <c r="AB679" s="86"/>
      <c r="AC679" s="86"/>
      <c r="AD679" s="86"/>
      <c r="AE679" s="86"/>
      <c r="AG679" s="87"/>
      <c r="AN679" s="86"/>
      <c r="AO679" s="86"/>
      <c r="AP679" s="86"/>
      <c r="AQ679" s="86"/>
      <c r="AR679" s="86"/>
      <c r="AS679" s="86"/>
      <c r="AT679" s="86"/>
      <c r="AU679" s="86"/>
    </row>
    <row r="680" spans="3:64" x14ac:dyDescent="0.2">
      <c r="C680" s="18"/>
      <c r="D680" s="18"/>
      <c r="Q680" s="1"/>
      <c r="AA680" s="86"/>
      <c r="AB680" s="86"/>
      <c r="AC680" s="86"/>
      <c r="AD680" s="86"/>
      <c r="AE680" s="86"/>
      <c r="AG680" s="87"/>
      <c r="AN680" s="86"/>
      <c r="AO680" s="86"/>
      <c r="AP680" s="86"/>
      <c r="AQ680" s="86"/>
      <c r="AR680" s="86"/>
      <c r="AS680" s="86"/>
      <c r="AT680" s="86"/>
      <c r="AU680" s="86"/>
    </row>
    <row r="681" spans="3:64" x14ac:dyDescent="0.2">
      <c r="C681" s="18"/>
      <c r="D681" s="18"/>
      <c r="Q681" s="1"/>
      <c r="AA681" s="86"/>
      <c r="AB681" s="86"/>
      <c r="AC681" s="86"/>
      <c r="AD681" s="86"/>
      <c r="AE681" s="86"/>
      <c r="AG681" s="87"/>
      <c r="AN681" s="86"/>
      <c r="AO681" s="86"/>
      <c r="AP681" s="86"/>
      <c r="AQ681" s="86"/>
      <c r="AR681" s="86"/>
      <c r="AS681" s="86"/>
      <c r="AT681" s="86"/>
      <c r="AU681" s="86"/>
    </row>
    <row r="682" spans="3:64" x14ac:dyDescent="0.2">
      <c r="C682" s="18"/>
      <c r="D682" s="18"/>
      <c r="Q682" s="1"/>
      <c r="AA682" s="86"/>
      <c r="AB682" s="86"/>
      <c r="AC682" s="86"/>
      <c r="AD682" s="86"/>
      <c r="AE682" s="86"/>
      <c r="AG682" s="87"/>
      <c r="AN682" s="86"/>
      <c r="AO682" s="86"/>
      <c r="AP682" s="86"/>
      <c r="AQ682" s="86"/>
      <c r="AR682" s="86"/>
      <c r="AS682" s="86"/>
      <c r="AT682" s="86"/>
      <c r="AU682" s="86"/>
      <c r="AV682" s="86"/>
      <c r="AW682" s="86"/>
      <c r="AX682" s="86"/>
      <c r="AY682" s="86"/>
      <c r="AZ682" s="86"/>
      <c r="BA682" s="86"/>
      <c r="BB682" s="86"/>
      <c r="BC682" s="86"/>
      <c r="BD682" s="86"/>
      <c r="BE682" s="86"/>
      <c r="BF682" s="86"/>
      <c r="BG682" s="86"/>
      <c r="BH682" s="86"/>
      <c r="BI682" s="86"/>
      <c r="BJ682" s="86"/>
      <c r="BK682" s="86"/>
      <c r="BL682" s="86"/>
    </row>
    <row r="683" spans="3:64" x14ac:dyDescent="0.2">
      <c r="C683" s="18"/>
      <c r="D683" s="18"/>
      <c r="Q683" s="1"/>
      <c r="AA683" s="86"/>
      <c r="AB683" s="86"/>
      <c r="AC683" s="86"/>
      <c r="AD683" s="86"/>
      <c r="AE683" s="86"/>
      <c r="AG683" s="87"/>
      <c r="AN683" s="86"/>
      <c r="AO683" s="86"/>
      <c r="AP683" s="86"/>
      <c r="AQ683" s="86"/>
      <c r="AR683" s="86"/>
      <c r="AS683" s="86"/>
      <c r="AT683" s="86"/>
      <c r="AU683" s="86"/>
    </row>
    <row r="684" spans="3:64" x14ac:dyDescent="0.2">
      <c r="C684" s="18"/>
      <c r="D684" s="18"/>
      <c r="Q684" s="1"/>
      <c r="AA684" s="86"/>
      <c r="AB684" s="86"/>
      <c r="AC684" s="86"/>
      <c r="AD684" s="86"/>
      <c r="AE684" s="86"/>
      <c r="AG684" s="87"/>
      <c r="AN684" s="86"/>
      <c r="AO684" s="86"/>
      <c r="AP684" s="86"/>
      <c r="AQ684" s="86"/>
      <c r="AR684" s="86"/>
      <c r="AS684" s="86"/>
      <c r="AT684" s="86"/>
      <c r="AU684" s="86"/>
    </row>
    <row r="685" spans="3:64" x14ac:dyDescent="0.2">
      <c r="C685" s="18"/>
      <c r="D685" s="18"/>
      <c r="Q685" s="1"/>
      <c r="AA685" s="86"/>
      <c r="AB685" s="86"/>
      <c r="AC685" s="86"/>
      <c r="AD685" s="86"/>
      <c r="AE685" s="86"/>
      <c r="AG685" s="87"/>
      <c r="AN685" s="86"/>
      <c r="AO685" s="86"/>
      <c r="AP685" s="86"/>
      <c r="AQ685" s="86"/>
      <c r="AR685" s="86"/>
      <c r="AS685" s="86"/>
      <c r="AT685" s="86"/>
      <c r="AU685" s="86"/>
    </row>
    <row r="686" spans="3:64" x14ac:dyDescent="0.2">
      <c r="C686" s="18"/>
      <c r="D686" s="18"/>
      <c r="Q686" s="1"/>
      <c r="AA686" s="86"/>
      <c r="AB686" s="86"/>
      <c r="AC686" s="86"/>
      <c r="AD686" s="86"/>
      <c r="AE686" s="86"/>
      <c r="AG686" s="87"/>
      <c r="AN686" s="86"/>
      <c r="AO686" s="86"/>
      <c r="AP686" s="86"/>
      <c r="AQ686" s="86"/>
      <c r="AR686" s="86"/>
      <c r="AS686" s="86"/>
      <c r="AT686" s="86"/>
      <c r="AU686" s="86"/>
    </row>
    <row r="687" spans="3:64" x14ac:dyDescent="0.2">
      <c r="C687" s="18"/>
      <c r="D687" s="18"/>
      <c r="Q687" s="1"/>
      <c r="AA687" s="86"/>
      <c r="AB687" s="86"/>
      <c r="AC687" s="86"/>
      <c r="AD687" s="86"/>
      <c r="AE687" s="86"/>
      <c r="AG687" s="87"/>
      <c r="AN687" s="86"/>
      <c r="AO687" s="86"/>
      <c r="AP687" s="86"/>
      <c r="AQ687" s="86"/>
      <c r="AR687" s="86"/>
      <c r="AS687" s="86"/>
      <c r="AT687" s="86"/>
      <c r="AU687" s="86"/>
    </row>
    <row r="688" spans="3:64" x14ac:dyDescent="0.2">
      <c r="C688" s="18"/>
      <c r="D688" s="18"/>
      <c r="Q688" s="1"/>
      <c r="AA688" s="86"/>
      <c r="AB688" s="86"/>
      <c r="AC688" s="86"/>
      <c r="AD688" s="86"/>
      <c r="AE688" s="86"/>
      <c r="AG688" s="87"/>
      <c r="AN688" s="86"/>
      <c r="AO688" s="86"/>
      <c r="AP688" s="86"/>
      <c r="AQ688" s="86"/>
      <c r="AR688" s="86"/>
      <c r="AS688" s="86"/>
      <c r="AT688" s="86"/>
      <c r="AU688" s="86"/>
    </row>
    <row r="689" spans="3:47" x14ac:dyDescent="0.2">
      <c r="C689" s="18"/>
      <c r="D689" s="18"/>
      <c r="Q689" s="1"/>
      <c r="AA689" s="86"/>
      <c r="AB689" s="86"/>
      <c r="AC689" s="86"/>
      <c r="AD689" s="86"/>
      <c r="AE689" s="86"/>
      <c r="AG689" s="87"/>
      <c r="AN689" s="86"/>
      <c r="AO689" s="86"/>
      <c r="AP689" s="86"/>
      <c r="AQ689" s="86"/>
      <c r="AR689" s="86"/>
      <c r="AS689" s="86"/>
      <c r="AT689" s="86"/>
      <c r="AU689" s="86"/>
    </row>
    <row r="690" spans="3:47" x14ac:dyDescent="0.2">
      <c r="C690" s="18"/>
      <c r="D690" s="18"/>
      <c r="Q690" s="1"/>
      <c r="AA690" s="86"/>
      <c r="AB690" s="86"/>
      <c r="AC690" s="86"/>
      <c r="AD690" s="86"/>
      <c r="AE690" s="86"/>
      <c r="AG690" s="87"/>
      <c r="AN690" s="86"/>
      <c r="AO690" s="86"/>
      <c r="AP690" s="86"/>
      <c r="AQ690" s="86"/>
      <c r="AR690" s="86"/>
      <c r="AS690" s="86"/>
      <c r="AT690" s="86"/>
      <c r="AU690" s="86"/>
    </row>
    <row r="691" spans="3:47" x14ac:dyDescent="0.2">
      <c r="C691" s="18"/>
      <c r="D691" s="18"/>
      <c r="Q691" s="1"/>
      <c r="AA691" s="86"/>
      <c r="AB691" s="86"/>
      <c r="AC691" s="86"/>
      <c r="AD691" s="86"/>
      <c r="AE691" s="86"/>
      <c r="AG691" s="87"/>
      <c r="AN691" s="86"/>
      <c r="AO691" s="86"/>
      <c r="AP691" s="86"/>
      <c r="AQ691" s="86"/>
      <c r="AR691" s="86"/>
      <c r="AS691" s="86"/>
      <c r="AT691" s="86"/>
      <c r="AU691" s="86"/>
    </row>
    <row r="692" spans="3:47" x14ac:dyDescent="0.2">
      <c r="C692" s="18"/>
      <c r="D692" s="18"/>
      <c r="Q692" s="1"/>
      <c r="AA692" s="86"/>
      <c r="AB692" s="86"/>
      <c r="AC692" s="86"/>
      <c r="AD692" s="86"/>
      <c r="AE692" s="86"/>
      <c r="AG692" s="87"/>
      <c r="AN692" s="86"/>
      <c r="AO692" s="86"/>
      <c r="AP692" s="86"/>
      <c r="AQ692" s="86"/>
      <c r="AR692" s="86"/>
      <c r="AS692" s="86"/>
      <c r="AT692" s="86"/>
      <c r="AU692" s="86"/>
    </row>
    <row r="693" spans="3:47" x14ac:dyDescent="0.2">
      <c r="C693" s="18"/>
      <c r="D693" s="18"/>
      <c r="Q693" s="1"/>
      <c r="AA693" s="86"/>
      <c r="AB693" s="86"/>
      <c r="AC693" s="86"/>
      <c r="AD693" s="86"/>
      <c r="AE693" s="86"/>
      <c r="AG693" s="87"/>
      <c r="AN693" s="86"/>
      <c r="AO693" s="86"/>
      <c r="AP693" s="86"/>
      <c r="AQ693" s="86"/>
      <c r="AR693" s="86"/>
      <c r="AS693" s="86"/>
      <c r="AT693" s="86"/>
      <c r="AU693" s="86"/>
    </row>
    <row r="694" spans="3:47" x14ac:dyDescent="0.2">
      <c r="C694" s="18"/>
      <c r="D694" s="18"/>
      <c r="Q694" s="1"/>
      <c r="AA694" s="86"/>
      <c r="AB694" s="86"/>
      <c r="AC694" s="86"/>
      <c r="AD694" s="86"/>
      <c r="AE694" s="86"/>
      <c r="AG694" s="87"/>
      <c r="AN694" s="86"/>
      <c r="AO694" s="86"/>
      <c r="AP694" s="86"/>
      <c r="AQ694" s="86"/>
      <c r="AR694" s="86"/>
      <c r="AS694" s="86"/>
      <c r="AT694" s="86"/>
      <c r="AU694" s="86"/>
    </row>
    <row r="695" spans="3:47" x14ac:dyDescent="0.2">
      <c r="C695" s="18"/>
      <c r="D695" s="18"/>
      <c r="Q695" s="1"/>
      <c r="AA695" s="86"/>
      <c r="AB695" s="86"/>
      <c r="AC695" s="86"/>
      <c r="AD695" s="86"/>
      <c r="AE695" s="86"/>
      <c r="AG695" s="87"/>
      <c r="AN695" s="86"/>
      <c r="AO695" s="86"/>
      <c r="AP695" s="86"/>
      <c r="AQ695" s="86"/>
      <c r="AR695" s="86"/>
      <c r="AS695" s="86"/>
      <c r="AT695" s="86"/>
      <c r="AU695" s="86"/>
    </row>
    <row r="696" spans="3:47" x14ac:dyDescent="0.2">
      <c r="C696" s="18"/>
      <c r="D696" s="18"/>
      <c r="Q696" s="1"/>
      <c r="AA696" s="86"/>
      <c r="AB696" s="86"/>
      <c r="AC696" s="86"/>
      <c r="AD696" s="86"/>
      <c r="AE696" s="86"/>
      <c r="AG696" s="87"/>
      <c r="AN696" s="86"/>
      <c r="AO696" s="86"/>
      <c r="AP696" s="86"/>
      <c r="AQ696" s="86"/>
      <c r="AR696" s="86"/>
      <c r="AS696" s="86"/>
      <c r="AT696" s="86"/>
      <c r="AU696" s="86"/>
    </row>
    <row r="697" spans="3:47" x14ac:dyDescent="0.2">
      <c r="C697" s="18"/>
      <c r="D697" s="18"/>
      <c r="Q697" s="1"/>
      <c r="AA697" s="86"/>
      <c r="AB697" s="86"/>
      <c r="AC697" s="86"/>
      <c r="AD697" s="86"/>
      <c r="AE697" s="86"/>
      <c r="AG697" s="87"/>
      <c r="AN697" s="86"/>
      <c r="AO697" s="86"/>
      <c r="AP697" s="86"/>
      <c r="AQ697" s="86"/>
      <c r="AR697" s="86"/>
      <c r="AS697" s="86"/>
      <c r="AT697" s="86"/>
      <c r="AU697" s="86"/>
    </row>
    <row r="698" spans="3:47" x14ac:dyDescent="0.2">
      <c r="C698" s="18"/>
      <c r="D698" s="18"/>
      <c r="Q698" s="1"/>
      <c r="AA698" s="86"/>
      <c r="AB698" s="86"/>
      <c r="AC698" s="86"/>
      <c r="AD698" s="86"/>
      <c r="AE698" s="86"/>
      <c r="AG698" s="87"/>
      <c r="AN698" s="86"/>
      <c r="AO698" s="86"/>
      <c r="AP698" s="86"/>
      <c r="AQ698" s="86"/>
      <c r="AR698" s="86"/>
      <c r="AS698" s="86"/>
      <c r="AT698" s="86"/>
      <c r="AU698" s="86"/>
    </row>
    <row r="699" spans="3:47" x14ac:dyDescent="0.2">
      <c r="C699" s="18"/>
      <c r="D699" s="18"/>
      <c r="Q699" s="1"/>
      <c r="AA699" s="86"/>
      <c r="AB699" s="86"/>
      <c r="AC699" s="86"/>
      <c r="AD699" s="86"/>
      <c r="AE699" s="86"/>
      <c r="AG699" s="87"/>
      <c r="AN699" s="86"/>
      <c r="AO699" s="86"/>
      <c r="AP699" s="86"/>
      <c r="AQ699" s="86"/>
      <c r="AR699" s="86"/>
      <c r="AS699" s="86"/>
      <c r="AT699" s="86"/>
      <c r="AU699" s="86"/>
    </row>
    <row r="700" spans="3:47" x14ac:dyDescent="0.2">
      <c r="C700" s="18"/>
      <c r="D700" s="18"/>
      <c r="Q700" s="1"/>
      <c r="AA700" s="86"/>
      <c r="AB700" s="86"/>
      <c r="AC700" s="86"/>
      <c r="AD700" s="86"/>
      <c r="AE700" s="86"/>
      <c r="AG700" s="87"/>
      <c r="AN700" s="86"/>
      <c r="AO700" s="86"/>
      <c r="AP700" s="86"/>
      <c r="AQ700" s="86"/>
      <c r="AR700" s="86"/>
      <c r="AS700" s="86"/>
      <c r="AT700" s="86"/>
      <c r="AU700" s="86"/>
    </row>
    <row r="701" spans="3:47" x14ac:dyDescent="0.2">
      <c r="C701" s="18"/>
      <c r="D701" s="18"/>
      <c r="Q701" s="1"/>
      <c r="AA701" s="86"/>
      <c r="AB701" s="86"/>
      <c r="AC701" s="86"/>
      <c r="AD701" s="86"/>
      <c r="AE701" s="86"/>
      <c r="AG701" s="87"/>
      <c r="AN701" s="86"/>
      <c r="AO701" s="86"/>
      <c r="AP701" s="86"/>
      <c r="AQ701" s="86"/>
      <c r="AR701" s="86"/>
      <c r="AS701" s="86"/>
      <c r="AT701" s="86"/>
      <c r="AU701" s="86"/>
    </row>
    <row r="702" spans="3:47" x14ac:dyDescent="0.2">
      <c r="C702" s="18"/>
      <c r="D702" s="18"/>
      <c r="Q702" s="1"/>
      <c r="AA702" s="86"/>
      <c r="AB702" s="86"/>
      <c r="AC702" s="86"/>
      <c r="AD702" s="86"/>
      <c r="AE702" s="86"/>
      <c r="AG702" s="87"/>
      <c r="AN702" s="86"/>
      <c r="AO702" s="86"/>
      <c r="AP702" s="86"/>
      <c r="AQ702" s="86"/>
      <c r="AR702" s="86"/>
      <c r="AS702" s="86"/>
      <c r="AT702" s="86"/>
      <c r="AU702" s="86"/>
    </row>
    <row r="703" spans="3:47" x14ac:dyDescent="0.2">
      <c r="C703" s="18"/>
      <c r="D703" s="18"/>
      <c r="Q703" s="1"/>
      <c r="AA703" s="86"/>
      <c r="AB703" s="86"/>
      <c r="AC703" s="86"/>
      <c r="AD703" s="86"/>
      <c r="AE703" s="86"/>
      <c r="AG703" s="87"/>
      <c r="AN703" s="86"/>
      <c r="AO703" s="86"/>
      <c r="AP703" s="86"/>
      <c r="AQ703" s="86"/>
      <c r="AR703" s="86"/>
      <c r="AS703" s="86"/>
      <c r="AT703" s="86"/>
      <c r="AU703" s="86"/>
    </row>
    <row r="704" spans="3:47" x14ac:dyDescent="0.2">
      <c r="C704" s="18"/>
      <c r="D704" s="18"/>
      <c r="Q704" s="1"/>
      <c r="AA704" s="86"/>
      <c r="AB704" s="86"/>
      <c r="AC704" s="86"/>
      <c r="AD704" s="86"/>
      <c r="AE704" s="86"/>
      <c r="AG704" s="87"/>
      <c r="AN704" s="86"/>
      <c r="AO704" s="86"/>
      <c r="AP704" s="86"/>
      <c r="AQ704" s="86"/>
      <c r="AR704" s="86"/>
      <c r="AS704" s="86"/>
      <c r="AT704" s="86"/>
      <c r="AU704" s="86"/>
    </row>
    <row r="705" spans="3:64" x14ac:dyDescent="0.2">
      <c r="C705" s="18"/>
      <c r="D705" s="18"/>
      <c r="Q705" s="1"/>
      <c r="AA705" s="86"/>
      <c r="AB705" s="86"/>
      <c r="AC705" s="86"/>
      <c r="AD705" s="86"/>
      <c r="AE705" s="86"/>
      <c r="AG705" s="87"/>
      <c r="AN705" s="86"/>
      <c r="AO705" s="86"/>
      <c r="AP705" s="86"/>
      <c r="AQ705" s="86"/>
      <c r="AR705" s="86"/>
      <c r="AS705" s="86"/>
      <c r="AT705" s="86"/>
      <c r="AU705" s="86"/>
    </row>
    <row r="706" spans="3:64" x14ac:dyDescent="0.2">
      <c r="C706" s="18"/>
      <c r="D706" s="18"/>
      <c r="Q706" s="1"/>
      <c r="AA706" s="86"/>
      <c r="AB706" s="86"/>
      <c r="AC706" s="86"/>
      <c r="AD706" s="86"/>
      <c r="AE706" s="86"/>
      <c r="AG706" s="87"/>
      <c r="AN706" s="86"/>
      <c r="AO706" s="86"/>
      <c r="AP706" s="86"/>
      <c r="AQ706" s="86"/>
      <c r="AR706" s="86"/>
      <c r="AS706" s="86"/>
      <c r="AT706" s="86"/>
      <c r="AU706" s="86"/>
    </row>
    <row r="707" spans="3:64" x14ac:dyDescent="0.2">
      <c r="C707" s="18"/>
      <c r="D707" s="18"/>
      <c r="Q707" s="1"/>
      <c r="AA707" s="86"/>
      <c r="AB707" s="86"/>
      <c r="AC707" s="86"/>
      <c r="AD707" s="86"/>
      <c r="AE707" s="86"/>
      <c r="AG707" s="87"/>
      <c r="AN707" s="86"/>
      <c r="AO707" s="86"/>
      <c r="AP707" s="86"/>
      <c r="AQ707" s="86"/>
      <c r="AR707" s="86"/>
      <c r="AS707" s="86"/>
      <c r="AT707" s="86"/>
      <c r="AU707" s="86"/>
    </row>
    <row r="708" spans="3:64" x14ac:dyDescent="0.2">
      <c r="C708" s="18"/>
      <c r="D708" s="18"/>
      <c r="Q708" s="1"/>
      <c r="AA708" s="86"/>
      <c r="AB708" s="86"/>
      <c r="AC708" s="86"/>
      <c r="AD708" s="86"/>
      <c r="AE708" s="86"/>
      <c r="AG708" s="87"/>
      <c r="AN708" s="86"/>
      <c r="AO708" s="86"/>
      <c r="AP708" s="86"/>
      <c r="AQ708" s="86"/>
      <c r="AR708" s="86"/>
      <c r="AS708" s="86"/>
      <c r="AT708" s="86"/>
      <c r="AU708" s="86"/>
    </row>
    <row r="709" spans="3:64" x14ac:dyDescent="0.2">
      <c r="C709" s="18"/>
      <c r="D709" s="18"/>
      <c r="Q709" s="1"/>
      <c r="AA709" s="86"/>
      <c r="AB709" s="86"/>
      <c r="AC709" s="86"/>
      <c r="AD709" s="86"/>
      <c r="AE709" s="86"/>
      <c r="AG709" s="87"/>
      <c r="AN709" s="86"/>
      <c r="AO709" s="86"/>
      <c r="AP709" s="86"/>
      <c r="AQ709" s="86"/>
      <c r="AR709" s="86"/>
      <c r="AS709" s="86"/>
      <c r="AT709" s="86"/>
      <c r="AU709" s="86"/>
    </row>
    <row r="710" spans="3:64" x14ac:dyDescent="0.2">
      <c r="C710" s="18"/>
      <c r="D710" s="18"/>
      <c r="Q710" s="1"/>
      <c r="AA710" s="86"/>
      <c r="AB710" s="86"/>
      <c r="AC710" s="86"/>
      <c r="AD710" s="86"/>
      <c r="AE710" s="86"/>
      <c r="AG710" s="87"/>
      <c r="AN710" s="86"/>
      <c r="AO710" s="86"/>
      <c r="AP710" s="86"/>
      <c r="AQ710" s="86"/>
      <c r="AR710" s="86"/>
      <c r="AS710" s="86"/>
      <c r="AT710" s="86"/>
      <c r="AU710" s="86"/>
    </row>
    <row r="711" spans="3:64" x14ac:dyDescent="0.2">
      <c r="C711" s="18"/>
      <c r="D711" s="18"/>
      <c r="Q711" s="1"/>
      <c r="AA711" s="86"/>
      <c r="AB711" s="86"/>
      <c r="AC711" s="86"/>
      <c r="AD711" s="86"/>
      <c r="AE711" s="86"/>
      <c r="AG711" s="87"/>
      <c r="AN711" s="86"/>
      <c r="AO711" s="86"/>
      <c r="AP711" s="86"/>
      <c r="AQ711" s="86"/>
      <c r="AR711" s="86"/>
      <c r="AS711" s="86"/>
      <c r="AT711" s="86"/>
      <c r="AU711" s="86"/>
    </row>
    <row r="712" spans="3:64" x14ac:dyDescent="0.2">
      <c r="C712" s="18"/>
      <c r="D712" s="18"/>
      <c r="Q712" s="1"/>
      <c r="AA712" s="86"/>
      <c r="AB712" s="86"/>
      <c r="AC712" s="86"/>
      <c r="AD712" s="86"/>
      <c r="AE712" s="86"/>
      <c r="AG712" s="87"/>
      <c r="AN712" s="86"/>
      <c r="AO712" s="86"/>
      <c r="AP712" s="86"/>
      <c r="AQ712" s="86"/>
      <c r="AR712" s="86"/>
      <c r="AS712" s="86"/>
      <c r="AT712" s="86"/>
      <c r="AU712" s="86"/>
    </row>
    <row r="713" spans="3:64" x14ac:dyDescent="0.2">
      <c r="C713" s="18"/>
      <c r="D713" s="18"/>
      <c r="Q713" s="1"/>
      <c r="AA713" s="86"/>
      <c r="AB713" s="86"/>
      <c r="AC713" s="86"/>
      <c r="AD713" s="86"/>
      <c r="AE713" s="86"/>
      <c r="AG713" s="87"/>
      <c r="AN713" s="86"/>
      <c r="AO713" s="86"/>
      <c r="AP713" s="86"/>
      <c r="AQ713" s="86"/>
      <c r="AR713" s="86"/>
      <c r="AS713" s="86"/>
      <c r="AT713" s="86"/>
      <c r="AU713" s="86"/>
    </row>
    <row r="714" spans="3:64" x14ac:dyDescent="0.2">
      <c r="C714" s="18"/>
      <c r="D714" s="18"/>
      <c r="Q714" s="1"/>
      <c r="AA714" s="86"/>
      <c r="AB714" s="86"/>
      <c r="AC714" s="86"/>
      <c r="AD714" s="86"/>
      <c r="AE714" s="86"/>
      <c r="AG714" s="87"/>
      <c r="AN714" s="86"/>
      <c r="AO714" s="86"/>
      <c r="AP714" s="86"/>
      <c r="AQ714" s="86"/>
      <c r="AR714" s="86"/>
      <c r="AS714" s="86"/>
      <c r="AT714" s="86"/>
      <c r="AU714" s="86"/>
    </row>
    <row r="715" spans="3:64" x14ac:dyDescent="0.2">
      <c r="C715" s="18"/>
      <c r="D715" s="18"/>
      <c r="Q715" s="1"/>
      <c r="AA715" s="86"/>
      <c r="AB715" s="86"/>
      <c r="AC715" s="86"/>
      <c r="AD715" s="86"/>
      <c r="AE715" s="86"/>
      <c r="AG715" s="87"/>
      <c r="AN715" s="86"/>
      <c r="AO715" s="86"/>
      <c r="AP715" s="86"/>
      <c r="AQ715" s="86"/>
      <c r="AR715" s="86"/>
      <c r="AS715" s="86"/>
      <c r="AT715" s="86"/>
      <c r="AU715" s="86"/>
    </row>
    <row r="716" spans="3:64" x14ac:dyDescent="0.2">
      <c r="C716" s="18"/>
      <c r="D716" s="18"/>
      <c r="Q716" s="1"/>
      <c r="AA716" s="86"/>
      <c r="AB716" s="86"/>
      <c r="AC716" s="86"/>
      <c r="AD716" s="86"/>
      <c r="AE716" s="86"/>
      <c r="AG716" s="87"/>
      <c r="AN716" s="86"/>
      <c r="AO716" s="86"/>
      <c r="AP716" s="86"/>
      <c r="AQ716" s="86"/>
      <c r="AR716" s="86"/>
      <c r="AS716" s="86"/>
      <c r="AT716" s="86"/>
      <c r="AU716" s="86"/>
    </row>
    <row r="717" spans="3:64" x14ac:dyDescent="0.2">
      <c r="C717" s="18"/>
      <c r="D717" s="18"/>
      <c r="Q717" s="1"/>
      <c r="AA717" s="86"/>
      <c r="AB717" s="86"/>
      <c r="AC717" s="86"/>
      <c r="AD717" s="86"/>
      <c r="AE717" s="86"/>
      <c r="AG717" s="87"/>
      <c r="AN717" s="86"/>
      <c r="AO717" s="86"/>
      <c r="AP717" s="86"/>
      <c r="AQ717" s="86"/>
      <c r="AR717" s="86"/>
      <c r="AS717" s="86"/>
      <c r="AT717" s="86"/>
      <c r="AU717" s="86"/>
    </row>
    <row r="718" spans="3:64" x14ac:dyDescent="0.2">
      <c r="C718" s="18"/>
      <c r="D718" s="18"/>
      <c r="Q718" s="1"/>
      <c r="AA718" s="86"/>
      <c r="AB718" s="86"/>
      <c r="AC718" s="86"/>
      <c r="AD718" s="86"/>
      <c r="AE718" s="86"/>
      <c r="AG718" s="87"/>
      <c r="AN718" s="86"/>
      <c r="AO718" s="86"/>
      <c r="AP718" s="86"/>
      <c r="AQ718" s="86"/>
      <c r="AR718" s="86"/>
      <c r="AS718" s="86"/>
      <c r="AT718" s="86"/>
      <c r="AU718" s="86"/>
      <c r="AV718" s="86"/>
    </row>
    <row r="719" spans="3:64" x14ac:dyDescent="0.2">
      <c r="C719" s="18"/>
      <c r="D719" s="18"/>
      <c r="Q719" s="1"/>
      <c r="AA719" s="86"/>
      <c r="AB719" s="86"/>
      <c r="AC719" s="86"/>
      <c r="AD719" s="86"/>
      <c r="AE719" s="86"/>
      <c r="AG719" s="87"/>
      <c r="AN719" s="86"/>
      <c r="AO719" s="86"/>
      <c r="AP719" s="86"/>
      <c r="AQ719" s="86"/>
      <c r="AR719" s="86"/>
      <c r="AS719" s="86"/>
      <c r="AT719" s="86"/>
      <c r="AU719" s="86"/>
      <c r="AV719" s="86"/>
      <c r="AW719" s="86"/>
      <c r="AX719" s="86"/>
      <c r="AY719" s="86"/>
      <c r="AZ719" s="86"/>
      <c r="BA719" s="86"/>
      <c r="BB719" s="86"/>
      <c r="BC719" s="86"/>
      <c r="BD719" s="86"/>
      <c r="BE719" s="86"/>
      <c r="BF719" s="86"/>
      <c r="BG719" s="86"/>
      <c r="BH719" s="86"/>
      <c r="BI719" s="86"/>
      <c r="BJ719" s="86"/>
      <c r="BK719" s="86"/>
      <c r="BL719" s="86"/>
    </row>
    <row r="720" spans="3:64" x14ac:dyDescent="0.2">
      <c r="C720" s="18"/>
      <c r="D720" s="18"/>
      <c r="Q720" s="1"/>
      <c r="AA720" s="86"/>
      <c r="AB720" s="86"/>
      <c r="AC720" s="86"/>
      <c r="AD720" s="86"/>
      <c r="AE720" s="86"/>
      <c r="AG720" s="87"/>
      <c r="AN720" s="86"/>
      <c r="AO720" s="86"/>
      <c r="AP720" s="86"/>
      <c r="AQ720" s="86"/>
      <c r="AR720" s="86"/>
      <c r="AS720" s="86"/>
      <c r="AT720" s="86"/>
      <c r="AU720" s="86"/>
    </row>
    <row r="721" spans="3:47" x14ac:dyDescent="0.2">
      <c r="C721" s="18"/>
      <c r="D721" s="18"/>
      <c r="Q721" s="1"/>
      <c r="AA721" s="86"/>
      <c r="AB721" s="86"/>
      <c r="AC721" s="86"/>
      <c r="AD721" s="86"/>
      <c r="AE721" s="86"/>
      <c r="AG721" s="87"/>
      <c r="AN721" s="86"/>
      <c r="AO721" s="86"/>
      <c r="AP721" s="86"/>
      <c r="AQ721" s="86"/>
      <c r="AR721" s="86"/>
      <c r="AS721" s="86"/>
      <c r="AT721" s="86"/>
      <c r="AU721" s="86"/>
    </row>
    <row r="722" spans="3:47" x14ac:dyDescent="0.2">
      <c r="C722" s="18"/>
      <c r="D722" s="18"/>
      <c r="Q722" s="1"/>
      <c r="AA722" s="86"/>
      <c r="AB722" s="86"/>
      <c r="AC722" s="86"/>
      <c r="AD722" s="86"/>
      <c r="AE722" s="86"/>
      <c r="AG722" s="87"/>
      <c r="AN722" s="86"/>
      <c r="AO722" s="86"/>
      <c r="AP722" s="86"/>
      <c r="AQ722" s="86"/>
      <c r="AR722" s="86"/>
      <c r="AS722" s="86"/>
      <c r="AT722" s="86"/>
      <c r="AU722" s="86"/>
    </row>
    <row r="723" spans="3:47" x14ac:dyDescent="0.2">
      <c r="C723" s="18"/>
      <c r="D723" s="18"/>
      <c r="Q723" s="1"/>
      <c r="AA723" s="86"/>
      <c r="AB723" s="86"/>
      <c r="AC723" s="86"/>
      <c r="AD723" s="86"/>
      <c r="AE723" s="86"/>
      <c r="AG723" s="87"/>
      <c r="AN723" s="86"/>
      <c r="AO723" s="86"/>
      <c r="AP723" s="86"/>
      <c r="AQ723" s="86"/>
      <c r="AR723" s="86"/>
      <c r="AS723" s="86"/>
      <c r="AT723" s="86"/>
      <c r="AU723" s="86"/>
    </row>
    <row r="724" spans="3:47" x14ac:dyDescent="0.2">
      <c r="C724" s="18"/>
      <c r="D724" s="18"/>
      <c r="Q724" s="1"/>
      <c r="AA724" s="86"/>
      <c r="AB724" s="86"/>
      <c r="AC724" s="86"/>
      <c r="AD724" s="86"/>
      <c r="AE724" s="86"/>
      <c r="AG724" s="87"/>
      <c r="AN724" s="86"/>
      <c r="AO724" s="86"/>
      <c r="AP724" s="86"/>
      <c r="AQ724" s="86"/>
      <c r="AR724" s="86"/>
      <c r="AS724" s="86"/>
      <c r="AT724" s="86"/>
      <c r="AU724" s="86"/>
    </row>
    <row r="725" spans="3:47" x14ac:dyDescent="0.2">
      <c r="C725" s="18"/>
      <c r="D725" s="18"/>
      <c r="Q725" s="1"/>
      <c r="AA725" s="86"/>
      <c r="AB725" s="86"/>
      <c r="AC725" s="86"/>
      <c r="AD725" s="86"/>
      <c r="AE725" s="86"/>
      <c r="AG725" s="87"/>
      <c r="AN725" s="86"/>
      <c r="AO725" s="86"/>
      <c r="AP725" s="86"/>
      <c r="AQ725" s="86"/>
      <c r="AR725" s="86"/>
      <c r="AS725" s="86"/>
      <c r="AT725" s="86"/>
      <c r="AU725" s="86"/>
    </row>
    <row r="726" spans="3:47" x14ac:dyDescent="0.2">
      <c r="C726" s="18"/>
      <c r="D726" s="18"/>
      <c r="Q726" s="1"/>
      <c r="AA726" s="86"/>
      <c r="AB726" s="86"/>
      <c r="AC726" s="86"/>
      <c r="AD726" s="86"/>
      <c r="AE726" s="86"/>
      <c r="AG726" s="87"/>
      <c r="AN726" s="86"/>
      <c r="AO726" s="86"/>
      <c r="AP726" s="86"/>
      <c r="AQ726" s="86"/>
      <c r="AR726" s="86"/>
      <c r="AS726" s="86"/>
      <c r="AT726" s="86"/>
      <c r="AU726" s="86"/>
    </row>
    <row r="727" spans="3:47" x14ac:dyDescent="0.2">
      <c r="C727" s="18"/>
      <c r="D727" s="18"/>
      <c r="Q727" s="1"/>
      <c r="AA727" s="86"/>
      <c r="AB727" s="86"/>
      <c r="AC727" s="86"/>
      <c r="AD727" s="86"/>
      <c r="AE727" s="86"/>
      <c r="AG727" s="87"/>
      <c r="AN727" s="86"/>
      <c r="AO727" s="86"/>
      <c r="AP727" s="86"/>
      <c r="AQ727" s="86"/>
      <c r="AR727" s="86"/>
      <c r="AS727" s="86"/>
      <c r="AT727" s="86"/>
      <c r="AU727" s="86"/>
    </row>
    <row r="728" spans="3:47" x14ac:dyDescent="0.2">
      <c r="C728" s="18"/>
      <c r="D728" s="18"/>
      <c r="Q728" s="1"/>
      <c r="AA728" s="86"/>
      <c r="AB728" s="86"/>
      <c r="AC728" s="86"/>
      <c r="AD728" s="86"/>
      <c r="AE728" s="86"/>
      <c r="AG728" s="87"/>
      <c r="AN728" s="86"/>
      <c r="AO728" s="86"/>
      <c r="AP728" s="86"/>
      <c r="AQ728" s="86"/>
      <c r="AR728" s="86"/>
      <c r="AS728" s="86"/>
      <c r="AT728" s="86"/>
      <c r="AU728" s="86"/>
    </row>
    <row r="729" spans="3:47" x14ac:dyDescent="0.2">
      <c r="C729" s="18"/>
      <c r="D729" s="18"/>
      <c r="Q729" s="1"/>
      <c r="AA729" s="86"/>
      <c r="AB729" s="86"/>
      <c r="AC729" s="86"/>
      <c r="AD729" s="86"/>
      <c r="AE729" s="86"/>
      <c r="AG729" s="87"/>
      <c r="AN729" s="86"/>
      <c r="AO729" s="86"/>
      <c r="AP729" s="86"/>
      <c r="AQ729" s="86"/>
      <c r="AR729" s="86"/>
      <c r="AS729" s="86"/>
      <c r="AT729" s="86"/>
      <c r="AU729" s="86"/>
    </row>
    <row r="730" spans="3:47" x14ac:dyDescent="0.2">
      <c r="C730" s="18"/>
      <c r="D730" s="18"/>
      <c r="Q730" s="1"/>
      <c r="AA730" s="86"/>
      <c r="AB730" s="86"/>
      <c r="AC730" s="86"/>
      <c r="AD730" s="86"/>
      <c r="AE730" s="86"/>
      <c r="AG730" s="87"/>
      <c r="AN730" s="86"/>
      <c r="AO730" s="86"/>
      <c r="AP730" s="86"/>
      <c r="AQ730" s="86"/>
      <c r="AR730" s="86"/>
      <c r="AS730" s="86"/>
      <c r="AT730" s="86"/>
      <c r="AU730" s="86"/>
    </row>
    <row r="731" spans="3:47" x14ac:dyDescent="0.2">
      <c r="C731" s="18"/>
      <c r="D731" s="18"/>
      <c r="Q731" s="1"/>
      <c r="AA731" s="86"/>
      <c r="AB731" s="86"/>
      <c r="AC731" s="86"/>
      <c r="AD731" s="86"/>
      <c r="AE731" s="86"/>
      <c r="AG731" s="87"/>
      <c r="AN731" s="86"/>
      <c r="AO731" s="86"/>
      <c r="AP731" s="86"/>
      <c r="AQ731" s="86"/>
      <c r="AR731" s="86"/>
      <c r="AS731" s="86"/>
      <c r="AT731" s="86"/>
      <c r="AU731" s="86"/>
    </row>
    <row r="732" spans="3:47" x14ac:dyDescent="0.2">
      <c r="C732" s="18"/>
      <c r="D732" s="18"/>
      <c r="Q732" s="1"/>
      <c r="AA732" s="86"/>
      <c r="AB732" s="86"/>
      <c r="AC732" s="86"/>
      <c r="AD732" s="86"/>
      <c r="AE732" s="86"/>
      <c r="AG732" s="87"/>
      <c r="AN732" s="86"/>
      <c r="AO732" s="86"/>
      <c r="AP732" s="86"/>
      <c r="AQ732" s="86"/>
      <c r="AR732" s="86"/>
      <c r="AS732" s="86"/>
      <c r="AT732" s="86"/>
      <c r="AU732" s="86"/>
    </row>
    <row r="733" spans="3:47" x14ac:dyDescent="0.2">
      <c r="C733" s="18"/>
      <c r="D733" s="18"/>
      <c r="Q733" s="1"/>
      <c r="AA733" s="86"/>
      <c r="AB733" s="86"/>
      <c r="AC733" s="86"/>
      <c r="AD733" s="86"/>
      <c r="AE733" s="86"/>
      <c r="AG733" s="87"/>
      <c r="AN733" s="86"/>
      <c r="AO733" s="86"/>
      <c r="AP733" s="86"/>
      <c r="AQ733" s="86"/>
      <c r="AR733" s="86"/>
      <c r="AS733" s="86"/>
      <c r="AT733" s="86"/>
      <c r="AU733" s="86"/>
    </row>
    <row r="734" spans="3:47" x14ac:dyDescent="0.2">
      <c r="C734" s="18"/>
      <c r="D734" s="18"/>
      <c r="Q734" s="1"/>
      <c r="AA734" s="86"/>
      <c r="AB734" s="86"/>
      <c r="AC734" s="86"/>
      <c r="AD734" s="86"/>
      <c r="AE734" s="86"/>
      <c r="AG734" s="87"/>
      <c r="AN734" s="86"/>
      <c r="AO734" s="86"/>
      <c r="AP734" s="86"/>
      <c r="AQ734" s="86"/>
      <c r="AR734" s="86"/>
      <c r="AS734" s="86"/>
      <c r="AT734" s="86"/>
      <c r="AU734" s="86"/>
    </row>
    <row r="735" spans="3:47" x14ac:dyDescent="0.2">
      <c r="C735" s="18"/>
      <c r="D735" s="18"/>
      <c r="Q735" s="1"/>
      <c r="AA735" s="86"/>
      <c r="AB735" s="86"/>
      <c r="AC735" s="86"/>
      <c r="AD735" s="86"/>
      <c r="AE735" s="86"/>
      <c r="AG735" s="87"/>
      <c r="AN735" s="86"/>
      <c r="AO735" s="86"/>
      <c r="AP735" s="86"/>
      <c r="AQ735" s="86"/>
      <c r="AR735" s="86"/>
      <c r="AS735" s="86"/>
      <c r="AT735" s="86"/>
      <c r="AU735" s="86"/>
    </row>
    <row r="736" spans="3:47" x14ac:dyDescent="0.2">
      <c r="C736" s="18"/>
      <c r="D736" s="18"/>
      <c r="Q736" s="1"/>
      <c r="AA736" s="86"/>
      <c r="AB736" s="86"/>
      <c r="AC736" s="86"/>
      <c r="AD736" s="86"/>
      <c r="AE736" s="86"/>
      <c r="AG736" s="87"/>
      <c r="AN736" s="86"/>
      <c r="AO736" s="86"/>
      <c r="AP736" s="86"/>
      <c r="AQ736" s="86"/>
      <c r="AR736" s="86"/>
      <c r="AS736" s="86"/>
      <c r="AT736" s="86"/>
      <c r="AU736" s="86"/>
    </row>
    <row r="737" spans="3:64" x14ac:dyDescent="0.2">
      <c r="C737" s="18"/>
      <c r="D737" s="18"/>
      <c r="Q737" s="1"/>
      <c r="AA737" s="86"/>
      <c r="AB737" s="86"/>
      <c r="AC737" s="86"/>
      <c r="AD737" s="86"/>
      <c r="AE737" s="86"/>
      <c r="AG737" s="87"/>
      <c r="AN737" s="86"/>
      <c r="AO737" s="86"/>
      <c r="AP737" s="86"/>
      <c r="AQ737" s="86"/>
      <c r="AR737" s="86"/>
      <c r="AS737" s="86"/>
      <c r="AT737" s="86"/>
      <c r="AU737" s="86"/>
    </row>
    <row r="738" spans="3:64" x14ac:dyDescent="0.2">
      <c r="C738" s="18"/>
      <c r="D738" s="18"/>
      <c r="Q738" s="1"/>
      <c r="AA738" s="86"/>
      <c r="AB738" s="86"/>
      <c r="AC738" s="86"/>
      <c r="AD738" s="86"/>
      <c r="AE738" s="86"/>
      <c r="AG738" s="87"/>
      <c r="AN738" s="86"/>
      <c r="AO738" s="86"/>
      <c r="AP738" s="86"/>
      <c r="AQ738" s="86"/>
      <c r="AR738" s="86"/>
      <c r="AS738" s="86"/>
      <c r="AT738" s="86"/>
      <c r="AU738" s="86"/>
    </row>
    <row r="739" spans="3:64" x14ac:dyDescent="0.2">
      <c r="C739" s="18"/>
      <c r="D739" s="18"/>
      <c r="Q739" s="1"/>
      <c r="AA739" s="86"/>
      <c r="AB739" s="86"/>
      <c r="AC739" s="86"/>
      <c r="AD739" s="86"/>
      <c r="AE739" s="86"/>
      <c r="AG739" s="87"/>
      <c r="AN739" s="86"/>
      <c r="AO739" s="86"/>
      <c r="AP739" s="86"/>
      <c r="AQ739" s="86"/>
      <c r="AR739" s="86"/>
      <c r="AS739" s="86"/>
      <c r="AT739" s="86"/>
      <c r="AU739" s="86"/>
      <c r="AV739" s="86"/>
      <c r="AW739" s="86"/>
      <c r="AX739" s="86"/>
      <c r="AY739" s="86"/>
      <c r="AZ739" s="86"/>
      <c r="BA739" s="86"/>
      <c r="BB739" s="86"/>
      <c r="BC739" s="86"/>
      <c r="BD739" s="86"/>
      <c r="BE739" s="86"/>
      <c r="BF739" s="86"/>
      <c r="BG739" s="86"/>
      <c r="BH739" s="86"/>
      <c r="BI739" s="86"/>
      <c r="BJ739" s="86"/>
      <c r="BK739" s="86"/>
      <c r="BL739" s="86"/>
    </row>
    <row r="740" spans="3:64" x14ac:dyDescent="0.2">
      <c r="C740" s="18"/>
      <c r="D740" s="18"/>
      <c r="Q740" s="1"/>
      <c r="AA740" s="86"/>
      <c r="AB740" s="86"/>
      <c r="AC740" s="86"/>
      <c r="AD740" s="86"/>
      <c r="AE740" s="86"/>
      <c r="AG740" s="87"/>
      <c r="AN740" s="86"/>
      <c r="AO740" s="86"/>
      <c r="AP740" s="86"/>
      <c r="AQ740" s="86"/>
      <c r="AR740" s="86"/>
      <c r="AS740" s="86"/>
      <c r="AT740" s="86"/>
      <c r="AU740" s="86"/>
    </row>
    <row r="741" spans="3:64" x14ac:dyDescent="0.2">
      <c r="C741" s="18"/>
      <c r="D741" s="18"/>
      <c r="Q741" s="1"/>
      <c r="AA741" s="86"/>
      <c r="AB741" s="86"/>
      <c r="AC741" s="86"/>
      <c r="AD741" s="86"/>
      <c r="AE741" s="86"/>
      <c r="AG741" s="87"/>
      <c r="AN741" s="86"/>
      <c r="AO741" s="86"/>
      <c r="AP741" s="86"/>
      <c r="AQ741" s="86"/>
      <c r="AR741" s="86"/>
      <c r="AS741" s="86"/>
      <c r="AT741" s="86"/>
      <c r="AU741" s="86"/>
    </row>
    <row r="742" spans="3:64" x14ac:dyDescent="0.2">
      <c r="C742" s="18"/>
      <c r="D742" s="18"/>
      <c r="Q742" s="1"/>
      <c r="AA742" s="86"/>
      <c r="AB742" s="86"/>
      <c r="AC742" s="86"/>
      <c r="AD742" s="86"/>
      <c r="AE742" s="86"/>
      <c r="AG742" s="87"/>
      <c r="AN742" s="86"/>
      <c r="AO742" s="86"/>
      <c r="AP742" s="86"/>
      <c r="AQ742" s="86"/>
      <c r="AR742" s="86"/>
      <c r="AS742" s="86"/>
      <c r="AT742" s="86"/>
      <c r="AU742" s="86"/>
    </row>
    <row r="743" spans="3:64" x14ac:dyDescent="0.2">
      <c r="C743" s="18"/>
      <c r="D743" s="18"/>
      <c r="Q743" s="1"/>
      <c r="AA743" s="86"/>
      <c r="AB743" s="86"/>
      <c r="AC743" s="86"/>
      <c r="AD743" s="86"/>
      <c r="AE743" s="86"/>
      <c r="AG743" s="87"/>
      <c r="AN743" s="86"/>
      <c r="AO743" s="86"/>
      <c r="AP743" s="86"/>
      <c r="AQ743" s="86"/>
      <c r="AR743" s="86"/>
      <c r="AS743" s="86"/>
      <c r="AT743" s="86"/>
      <c r="AU743" s="86"/>
    </row>
    <row r="744" spans="3:64" x14ac:dyDescent="0.2">
      <c r="C744" s="18"/>
      <c r="D744" s="18"/>
      <c r="Q744" s="1"/>
      <c r="AA744" s="86"/>
      <c r="AB744" s="86"/>
      <c r="AC744" s="86"/>
      <c r="AD744" s="86"/>
      <c r="AE744" s="86"/>
      <c r="AG744" s="87"/>
      <c r="AN744" s="86"/>
      <c r="AO744" s="86"/>
      <c r="AP744" s="86"/>
      <c r="AQ744" s="86"/>
      <c r="AR744" s="86"/>
      <c r="AS744" s="86"/>
      <c r="AT744" s="86"/>
      <c r="AU744" s="86"/>
    </row>
    <row r="745" spans="3:64" x14ac:dyDescent="0.2">
      <c r="C745" s="18"/>
      <c r="D745" s="18"/>
      <c r="Q745" s="1"/>
      <c r="AA745" s="86"/>
      <c r="AB745" s="86"/>
      <c r="AC745" s="86"/>
      <c r="AD745" s="86"/>
      <c r="AE745" s="86"/>
      <c r="AG745" s="87"/>
      <c r="AN745" s="86"/>
      <c r="AO745" s="86"/>
      <c r="AP745" s="86"/>
      <c r="AQ745" s="86"/>
      <c r="AR745" s="86"/>
      <c r="AS745" s="86"/>
      <c r="AT745" s="86"/>
      <c r="AU745" s="86"/>
    </row>
    <row r="746" spans="3:64" x14ac:dyDescent="0.2">
      <c r="C746" s="18"/>
      <c r="D746" s="18"/>
      <c r="Q746" s="1"/>
      <c r="AA746" s="86"/>
      <c r="AB746" s="86"/>
      <c r="AC746" s="86"/>
      <c r="AD746" s="86"/>
      <c r="AE746" s="86"/>
      <c r="AG746" s="87"/>
      <c r="AN746" s="86"/>
      <c r="AO746" s="86"/>
      <c r="AP746" s="86"/>
      <c r="AQ746" s="86"/>
      <c r="AR746" s="86"/>
      <c r="AS746" s="86"/>
      <c r="AT746" s="86"/>
      <c r="AU746" s="86"/>
    </row>
    <row r="747" spans="3:64" x14ac:dyDescent="0.2">
      <c r="C747" s="18"/>
      <c r="D747" s="18"/>
      <c r="Q747" s="1"/>
      <c r="AA747" s="86"/>
      <c r="AB747" s="86"/>
      <c r="AC747" s="86"/>
      <c r="AD747" s="86"/>
      <c r="AE747" s="86"/>
      <c r="AG747" s="87"/>
      <c r="AN747" s="86"/>
      <c r="AO747" s="86"/>
      <c r="AP747" s="86"/>
      <c r="AQ747" s="86"/>
      <c r="AR747" s="86"/>
      <c r="AS747" s="86"/>
      <c r="AT747" s="86"/>
      <c r="AU747" s="86"/>
    </row>
    <row r="748" spans="3:64" x14ac:dyDescent="0.2">
      <c r="C748" s="18"/>
      <c r="D748" s="18"/>
      <c r="Q748" s="1"/>
      <c r="AA748" s="86"/>
      <c r="AB748" s="86"/>
      <c r="AC748" s="86"/>
      <c r="AD748" s="86"/>
      <c r="AE748" s="86"/>
      <c r="AG748" s="87"/>
      <c r="AN748" s="86"/>
      <c r="AO748" s="86"/>
      <c r="AP748" s="86"/>
      <c r="AQ748" s="86"/>
      <c r="AR748" s="86"/>
      <c r="AS748" s="86"/>
      <c r="AT748" s="86"/>
      <c r="AU748" s="86"/>
    </row>
    <row r="749" spans="3:64" x14ac:dyDescent="0.2">
      <c r="C749" s="18"/>
      <c r="D749" s="18"/>
      <c r="Q749" s="1"/>
      <c r="AA749" s="86"/>
      <c r="AB749" s="86"/>
      <c r="AC749" s="86"/>
      <c r="AD749" s="86"/>
      <c r="AE749" s="86"/>
      <c r="AG749" s="87"/>
      <c r="AN749" s="86"/>
      <c r="AO749" s="86"/>
      <c r="AP749" s="86"/>
      <c r="AQ749" s="86"/>
      <c r="AR749" s="86"/>
      <c r="AS749" s="86"/>
      <c r="AT749" s="86"/>
      <c r="AU749" s="86"/>
    </row>
    <row r="750" spans="3:64" x14ac:dyDescent="0.2">
      <c r="C750" s="18"/>
      <c r="D750" s="18"/>
      <c r="Q750" s="1"/>
      <c r="AA750" s="86"/>
      <c r="AB750" s="86"/>
      <c r="AC750" s="86"/>
      <c r="AD750" s="86"/>
      <c r="AE750" s="86"/>
      <c r="AG750" s="87"/>
      <c r="AN750" s="86"/>
      <c r="AO750" s="86"/>
      <c r="AP750" s="86"/>
      <c r="AQ750" s="86"/>
      <c r="AR750" s="86"/>
      <c r="AS750" s="86"/>
      <c r="AT750" s="86"/>
      <c r="AU750" s="86"/>
      <c r="AV750" s="86"/>
    </row>
    <row r="751" spans="3:64" x14ac:dyDescent="0.2">
      <c r="C751" s="18"/>
      <c r="D751" s="18"/>
      <c r="Q751" s="1"/>
      <c r="AA751" s="86"/>
      <c r="AB751" s="86"/>
      <c r="AC751" s="86"/>
      <c r="AD751" s="86"/>
      <c r="AE751" s="86"/>
      <c r="AG751" s="87"/>
      <c r="AN751" s="86"/>
      <c r="AO751" s="86"/>
      <c r="AP751" s="86"/>
      <c r="AQ751" s="86"/>
      <c r="AR751" s="86"/>
      <c r="AS751" s="86"/>
      <c r="AT751" s="86"/>
      <c r="AU751" s="86"/>
    </row>
    <row r="752" spans="3:64" x14ac:dyDescent="0.2">
      <c r="C752" s="18"/>
      <c r="D752" s="18"/>
      <c r="Q752" s="1"/>
      <c r="AA752" s="86"/>
      <c r="AB752" s="86"/>
      <c r="AC752" s="86"/>
      <c r="AD752" s="86"/>
      <c r="AE752" s="86"/>
      <c r="AG752" s="87"/>
      <c r="AN752" s="86"/>
      <c r="AO752" s="86"/>
      <c r="AP752" s="86"/>
      <c r="AQ752" s="86"/>
      <c r="AR752" s="86"/>
      <c r="AS752" s="86"/>
      <c r="AT752" s="86"/>
      <c r="AU752" s="86"/>
    </row>
    <row r="753" spans="3:64" x14ac:dyDescent="0.2">
      <c r="C753" s="18"/>
      <c r="D753" s="18"/>
      <c r="Q753" s="1"/>
      <c r="AA753" s="86"/>
      <c r="AB753" s="86"/>
      <c r="AC753" s="86"/>
      <c r="AD753" s="86"/>
      <c r="AE753" s="86"/>
      <c r="AG753" s="87"/>
      <c r="AN753" s="86"/>
      <c r="AO753" s="86"/>
      <c r="AP753" s="86"/>
      <c r="AQ753" s="86"/>
      <c r="AR753" s="86"/>
      <c r="AS753" s="86"/>
      <c r="AT753" s="86"/>
      <c r="AU753" s="86"/>
    </row>
    <row r="754" spans="3:64" x14ac:dyDescent="0.2">
      <c r="C754" s="18"/>
      <c r="D754" s="18"/>
      <c r="Q754" s="1"/>
      <c r="AA754" s="86"/>
      <c r="AB754" s="86"/>
      <c r="AC754" s="86"/>
      <c r="AD754" s="86"/>
      <c r="AE754" s="86"/>
      <c r="AG754" s="87"/>
      <c r="AN754" s="86"/>
      <c r="AO754" s="86"/>
      <c r="AP754" s="86"/>
      <c r="AQ754" s="86"/>
      <c r="AR754" s="86"/>
      <c r="AS754" s="86"/>
      <c r="AT754" s="86"/>
      <c r="AU754" s="86"/>
    </row>
    <row r="755" spans="3:64" x14ac:dyDescent="0.2">
      <c r="C755" s="18"/>
      <c r="D755" s="18"/>
      <c r="Q755" s="1"/>
      <c r="AA755" s="86"/>
      <c r="AB755" s="86"/>
      <c r="AC755" s="86"/>
      <c r="AD755" s="86"/>
      <c r="AE755" s="86"/>
      <c r="AG755" s="87"/>
      <c r="AN755" s="86"/>
      <c r="AO755" s="86"/>
      <c r="AP755" s="86"/>
      <c r="AQ755" s="86"/>
      <c r="AR755" s="86"/>
      <c r="AS755" s="86"/>
      <c r="AT755" s="86"/>
      <c r="AU755" s="86"/>
    </row>
    <row r="756" spans="3:64" x14ac:dyDescent="0.2">
      <c r="C756" s="18"/>
      <c r="D756" s="18"/>
      <c r="Q756" s="1"/>
      <c r="AA756" s="86"/>
      <c r="AB756" s="86"/>
      <c r="AC756" s="86"/>
      <c r="AD756" s="86"/>
      <c r="AE756" s="86"/>
      <c r="AG756" s="87"/>
      <c r="AN756" s="86"/>
      <c r="AO756" s="86"/>
      <c r="AP756" s="86"/>
      <c r="AQ756" s="86"/>
      <c r="AR756" s="86"/>
      <c r="AS756" s="86"/>
      <c r="AT756" s="86"/>
      <c r="AU756" s="86"/>
    </row>
    <row r="757" spans="3:64" x14ac:dyDescent="0.2">
      <c r="C757" s="18"/>
      <c r="D757" s="18"/>
      <c r="Q757" s="1"/>
      <c r="AA757" s="86"/>
      <c r="AB757" s="86"/>
      <c r="AC757" s="86"/>
      <c r="AD757" s="86"/>
      <c r="AE757" s="86"/>
      <c r="AG757" s="87"/>
      <c r="AN757" s="86"/>
      <c r="AO757" s="86"/>
      <c r="AP757" s="86"/>
      <c r="AQ757" s="86"/>
      <c r="AR757" s="86"/>
      <c r="AS757" s="86"/>
      <c r="AT757" s="86"/>
      <c r="AU757" s="86"/>
    </row>
    <row r="758" spans="3:64" x14ac:dyDescent="0.2">
      <c r="C758" s="18"/>
      <c r="D758" s="18"/>
      <c r="Q758" s="1"/>
      <c r="AA758" s="86"/>
      <c r="AB758" s="86"/>
      <c r="AC758" s="86"/>
      <c r="AD758" s="86"/>
      <c r="AE758" s="86"/>
      <c r="AG758" s="87"/>
      <c r="AN758" s="86"/>
      <c r="AO758" s="86"/>
      <c r="AP758" s="86"/>
      <c r="AQ758" s="86"/>
      <c r="AR758" s="86"/>
      <c r="AS758" s="86"/>
      <c r="AT758" s="86"/>
      <c r="AU758" s="86"/>
    </row>
    <row r="759" spans="3:64" x14ac:dyDescent="0.2">
      <c r="C759" s="18"/>
      <c r="D759" s="18"/>
      <c r="Q759" s="1"/>
      <c r="AA759" s="86"/>
      <c r="AB759" s="86"/>
      <c r="AC759" s="86"/>
      <c r="AD759" s="86"/>
      <c r="AE759" s="86"/>
      <c r="AG759" s="87"/>
      <c r="AN759" s="86"/>
      <c r="AO759" s="86"/>
      <c r="AP759" s="86"/>
      <c r="AQ759" s="86"/>
      <c r="AR759" s="86"/>
      <c r="AS759" s="86"/>
      <c r="AT759" s="86"/>
      <c r="AU759" s="86"/>
    </row>
    <row r="760" spans="3:64" x14ac:dyDescent="0.2">
      <c r="C760" s="18"/>
      <c r="D760" s="18"/>
      <c r="Q760" s="1"/>
      <c r="AA760" s="86"/>
      <c r="AB760" s="86"/>
      <c r="AC760" s="86"/>
      <c r="AD760" s="86"/>
      <c r="AE760" s="86"/>
      <c r="AG760" s="87"/>
      <c r="AN760" s="86"/>
      <c r="AO760" s="86"/>
      <c r="AP760" s="86"/>
      <c r="AQ760" s="86"/>
      <c r="AR760" s="86"/>
      <c r="AS760" s="86"/>
      <c r="AT760" s="86"/>
      <c r="AU760" s="86"/>
      <c r="AV760" s="86"/>
      <c r="AX760" s="86"/>
      <c r="AY760" s="86"/>
      <c r="AZ760" s="86"/>
      <c r="BA760" s="86"/>
      <c r="BB760" s="86"/>
      <c r="BC760" s="86"/>
      <c r="BD760" s="86"/>
      <c r="BE760" s="86"/>
      <c r="BF760" s="86"/>
      <c r="BG760" s="86"/>
      <c r="BH760" s="86"/>
      <c r="BI760" s="86"/>
      <c r="BJ760" s="86"/>
      <c r="BK760" s="86"/>
      <c r="BL760" s="86"/>
    </row>
    <row r="761" spans="3:64" x14ac:dyDescent="0.2">
      <c r="C761" s="18"/>
      <c r="D761" s="18"/>
      <c r="Q761" s="1"/>
      <c r="AA761" s="86"/>
      <c r="AB761" s="86"/>
      <c r="AC761" s="86"/>
      <c r="AD761" s="86"/>
      <c r="AE761" s="86"/>
      <c r="AG761" s="87"/>
      <c r="AN761" s="86"/>
      <c r="AO761" s="86"/>
      <c r="AP761" s="86"/>
      <c r="AQ761" s="86"/>
      <c r="AR761" s="86"/>
      <c r="AS761" s="86"/>
      <c r="AT761" s="86"/>
      <c r="AU761" s="86"/>
    </row>
    <row r="762" spans="3:64" x14ac:dyDescent="0.2">
      <c r="C762" s="18"/>
      <c r="D762" s="18"/>
      <c r="Q762" s="1"/>
      <c r="AA762" s="86"/>
      <c r="AB762" s="86"/>
      <c r="AC762" s="86"/>
      <c r="AD762" s="86"/>
      <c r="AE762" s="86"/>
      <c r="AG762" s="87"/>
      <c r="AN762" s="86"/>
      <c r="AO762" s="86"/>
      <c r="AP762" s="86"/>
      <c r="AQ762" s="86"/>
      <c r="AR762" s="86"/>
      <c r="AS762" s="86"/>
      <c r="AT762" s="86"/>
      <c r="AU762" s="86"/>
    </row>
    <row r="763" spans="3:64" x14ac:dyDescent="0.2">
      <c r="C763" s="18"/>
      <c r="D763" s="18"/>
      <c r="Q763" s="1"/>
      <c r="AA763" s="86"/>
      <c r="AB763" s="86"/>
      <c r="AC763" s="86"/>
      <c r="AD763" s="86"/>
      <c r="AE763" s="86"/>
      <c r="AG763" s="87"/>
      <c r="AN763" s="86"/>
      <c r="AO763" s="86"/>
      <c r="AP763" s="86"/>
      <c r="AQ763" s="86"/>
      <c r="AR763" s="86"/>
      <c r="AS763" s="86"/>
      <c r="AT763" s="86"/>
      <c r="AU763" s="86"/>
    </row>
    <row r="764" spans="3:64" x14ac:dyDescent="0.2">
      <c r="C764" s="18"/>
      <c r="D764" s="18"/>
      <c r="Q764" s="1"/>
      <c r="AA764" s="86"/>
      <c r="AB764" s="86"/>
      <c r="AC764" s="86"/>
      <c r="AD764" s="86"/>
      <c r="AE764" s="86"/>
      <c r="AG764" s="87"/>
      <c r="AN764" s="86"/>
      <c r="AO764" s="86"/>
      <c r="AP764" s="86"/>
      <c r="AQ764" s="86"/>
      <c r="AR764" s="86"/>
      <c r="AS764" s="86"/>
      <c r="AT764" s="86"/>
      <c r="AU764" s="86"/>
    </row>
    <row r="765" spans="3:64" x14ac:dyDescent="0.2">
      <c r="C765" s="18"/>
      <c r="D765" s="18"/>
      <c r="Q765" s="1"/>
      <c r="AA765" s="86"/>
      <c r="AB765" s="86"/>
      <c r="AC765" s="86"/>
      <c r="AD765" s="86"/>
      <c r="AE765" s="86"/>
      <c r="AG765" s="87"/>
      <c r="AN765" s="86"/>
      <c r="AO765" s="86"/>
      <c r="AP765" s="86"/>
      <c r="AQ765" s="86"/>
      <c r="AR765" s="86"/>
      <c r="AS765" s="86"/>
      <c r="AT765" s="86"/>
      <c r="AU765" s="86"/>
      <c r="AV765" s="86"/>
      <c r="AW765" s="86"/>
      <c r="AX765" s="86"/>
      <c r="AY765" s="86"/>
      <c r="AZ765" s="86"/>
      <c r="BA765" s="86"/>
      <c r="BB765" s="86"/>
      <c r="BC765" s="86"/>
      <c r="BD765" s="86"/>
      <c r="BE765" s="86"/>
      <c r="BF765" s="86"/>
      <c r="BG765" s="86"/>
      <c r="BH765" s="86"/>
      <c r="BI765" s="86"/>
      <c r="BJ765" s="86"/>
      <c r="BK765" s="86"/>
      <c r="BL765" s="86"/>
    </row>
    <row r="766" spans="3:64" x14ac:dyDescent="0.2">
      <c r="C766" s="18"/>
      <c r="D766" s="18"/>
      <c r="Q766" s="1"/>
      <c r="AA766" s="86"/>
      <c r="AB766" s="86"/>
      <c r="AC766" s="86"/>
      <c r="AD766" s="86"/>
      <c r="AE766" s="86"/>
      <c r="AG766" s="87"/>
      <c r="AN766" s="86"/>
      <c r="AO766" s="86"/>
      <c r="AP766" s="86"/>
      <c r="AQ766" s="86"/>
      <c r="AR766" s="86"/>
      <c r="AS766" s="86"/>
      <c r="AT766" s="86"/>
      <c r="AU766" s="86"/>
    </row>
    <row r="767" spans="3:64" x14ac:dyDescent="0.2">
      <c r="C767" s="18"/>
      <c r="D767" s="18"/>
      <c r="Q767" s="1"/>
      <c r="AA767" s="86"/>
      <c r="AB767" s="86"/>
      <c r="AC767" s="86"/>
      <c r="AD767" s="86"/>
      <c r="AE767" s="86"/>
      <c r="AG767" s="87"/>
      <c r="AN767" s="86"/>
      <c r="AO767" s="86"/>
      <c r="AP767" s="86"/>
      <c r="AQ767" s="86"/>
      <c r="AR767" s="86"/>
      <c r="AS767" s="86"/>
      <c r="AT767" s="86"/>
      <c r="AU767" s="86"/>
    </row>
    <row r="768" spans="3:64" x14ac:dyDescent="0.2">
      <c r="C768" s="18"/>
      <c r="D768" s="18"/>
      <c r="Q768" s="1"/>
      <c r="AA768" s="86"/>
      <c r="AB768" s="86"/>
      <c r="AC768" s="86"/>
      <c r="AD768" s="86"/>
      <c r="AE768" s="86"/>
      <c r="AG768" s="87"/>
      <c r="AN768" s="86"/>
      <c r="AO768" s="86"/>
      <c r="AP768" s="86"/>
      <c r="AQ768" s="86"/>
      <c r="AR768" s="86"/>
      <c r="AS768" s="86"/>
      <c r="AT768" s="86"/>
      <c r="AU768" s="86"/>
    </row>
    <row r="769" spans="3:48" x14ac:dyDescent="0.2">
      <c r="C769" s="18"/>
      <c r="D769" s="18"/>
      <c r="Q769" s="1"/>
      <c r="AA769" s="86"/>
      <c r="AB769" s="86"/>
      <c r="AC769" s="86"/>
      <c r="AD769" s="86"/>
      <c r="AE769" s="86"/>
      <c r="AG769" s="87"/>
      <c r="AN769" s="86"/>
      <c r="AO769" s="86"/>
      <c r="AP769" s="86"/>
      <c r="AQ769" s="86"/>
      <c r="AR769" s="86"/>
      <c r="AS769" s="86"/>
      <c r="AT769" s="86"/>
      <c r="AU769" s="86"/>
    </row>
    <row r="770" spans="3:48" x14ac:dyDescent="0.2">
      <c r="C770" s="18"/>
      <c r="D770" s="18"/>
      <c r="Q770" s="1"/>
      <c r="AA770" s="86"/>
      <c r="AB770" s="86"/>
      <c r="AC770" s="86"/>
      <c r="AD770" s="86"/>
      <c r="AE770" s="86"/>
      <c r="AG770" s="87"/>
      <c r="AN770" s="86"/>
      <c r="AO770" s="86"/>
      <c r="AP770" s="86"/>
      <c r="AQ770" s="86"/>
      <c r="AR770" s="86"/>
      <c r="AS770" s="86"/>
      <c r="AT770" s="86"/>
      <c r="AU770" s="86"/>
    </row>
    <row r="771" spans="3:48" x14ac:dyDescent="0.2">
      <c r="C771" s="18"/>
      <c r="D771" s="18"/>
      <c r="Q771" s="1"/>
      <c r="AA771" s="86"/>
      <c r="AB771" s="86"/>
      <c r="AC771" s="86"/>
      <c r="AD771" s="86"/>
      <c r="AE771" s="86"/>
      <c r="AG771" s="87"/>
      <c r="AN771" s="86"/>
      <c r="AO771" s="86"/>
      <c r="AP771" s="86"/>
      <c r="AQ771" s="86"/>
      <c r="AR771" s="86"/>
      <c r="AS771" s="86"/>
      <c r="AT771" s="86"/>
      <c r="AU771" s="86"/>
    </row>
    <row r="772" spans="3:48" x14ac:dyDescent="0.2">
      <c r="C772" s="18"/>
      <c r="D772" s="18"/>
      <c r="Q772" s="1"/>
      <c r="AA772" s="86"/>
      <c r="AB772" s="86"/>
      <c r="AC772" s="86"/>
      <c r="AD772" s="86"/>
      <c r="AE772" s="86"/>
      <c r="AG772" s="87"/>
      <c r="AN772" s="86"/>
      <c r="AO772" s="86"/>
      <c r="AP772" s="86"/>
      <c r="AQ772" s="86"/>
      <c r="AR772" s="86"/>
      <c r="AS772" s="86"/>
      <c r="AT772" s="86"/>
      <c r="AU772" s="86"/>
    </row>
    <row r="773" spans="3:48" x14ac:dyDescent="0.2">
      <c r="C773" s="18"/>
      <c r="D773" s="18"/>
      <c r="Q773" s="1"/>
      <c r="AA773" s="86"/>
      <c r="AB773" s="86"/>
      <c r="AC773" s="86"/>
      <c r="AD773" s="86"/>
      <c r="AE773" s="86"/>
      <c r="AG773" s="87"/>
      <c r="AN773" s="86"/>
      <c r="AO773" s="86"/>
      <c r="AP773" s="86"/>
      <c r="AQ773" s="86"/>
      <c r="AR773" s="86"/>
      <c r="AS773" s="86"/>
      <c r="AT773" s="86"/>
      <c r="AU773" s="86"/>
    </row>
    <row r="774" spans="3:48" x14ac:dyDescent="0.2">
      <c r="C774" s="18"/>
      <c r="D774" s="18"/>
      <c r="Q774" s="1"/>
      <c r="AA774" s="86"/>
      <c r="AB774" s="86"/>
      <c r="AC774" s="86"/>
      <c r="AD774" s="86"/>
      <c r="AE774" s="86"/>
      <c r="AG774" s="87"/>
      <c r="AN774" s="86"/>
      <c r="AO774" s="86"/>
      <c r="AP774" s="86"/>
      <c r="AQ774" s="86"/>
      <c r="AR774" s="86"/>
      <c r="AS774" s="86"/>
      <c r="AT774" s="86"/>
      <c r="AU774" s="86"/>
      <c r="AV774" s="86"/>
    </row>
    <row r="775" spans="3:48" x14ac:dyDescent="0.2">
      <c r="C775" s="18"/>
      <c r="D775" s="18"/>
      <c r="Q775" s="1"/>
      <c r="AA775" s="86"/>
      <c r="AB775" s="86"/>
      <c r="AC775" s="86"/>
      <c r="AD775" s="86"/>
      <c r="AE775" s="86"/>
      <c r="AG775" s="87"/>
      <c r="AN775" s="86"/>
      <c r="AO775" s="86"/>
      <c r="AP775" s="86"/>
      <c r="AQ775" s="86"/>
      <c r="AR775" s="86"/>
      <c r="AS775" s="86"/>
      <c r="AT775" s="86"/>
      <c r="AU775" s="86"/>
    </row>
    <row r="776" spans="3:48" x14ac:dyDescent="0.2">
      <c r="C776" s="18"/>
      <c r="D776" s="18"/>
      <c r="Q776" s="1"/>
      <c r="AA776" s="86"/>
      <c r="AB776" s="86"/>
      <c r="AC776" s="86"/>
      <c r="AD776" s="86"/>
      <c r="AE776" s="86"/>
      <c r="AG776" s="87"/>
      <c r="AN776" s="86"/>
      <c r="AO776" s="86"/>
      <c r="AP776" s="86"/>
      <c r="AQ776" s="86"/>
      <c r="AR776" s="86"/>
      <c r="AS776" s="86"/>
      <c r="AT776" s="86"/>
      <c r="AU776" s="86"/>
    </row>
    <row r="777" spans="3:48" x14ac:dyDescent="0.2">
      <c r="C777" s="18"/>
      <c r="D777" s="18"/>
      <c r="Q777" s="1"/>
      <c r="AA777" s="86"/>
      <c r="AB777" s="86"/>
      <c r="AC777" s="86"/>
      <c r="AD777" s="86"/>
      <c r="AE777" s="86"/>
      <c r="AG777" s="87"/>
      <c r="AN777" s="86"/>
      <c r="AO777" s="86"/>
      <c r="AP777" s="86"/>
      <c r="AQ777" s="86"/>
      <c r="AR777" s="86"/>
      <c r="AS777" s="86"/>
      <c r="AT777" s="86"/>
      <c r="AU777" s="86"/>
    </row>
    <row r="778" spans="3:48" x14ac:dyDescent="0.2">
      <c r="C778" s="18"/>
      <c r="D778" s="18"/>
      <c r="Q778" s="1"/>
      <c r="AA778" s="86"/>
      <c r="AB778" s="86"/>
      <c r="AC778" s="86"/>
      <c r="AD778" s="86"/>
      <c r="AE778" s="86"/>
      <c r="AG778" s="87"/>
      <c r="AN778" s="86"/>
      <c r="AO778" s="86"/>
      <c r="AP778" s="86"/>
      <c r="AQ778" s="86"/>
      <c r="AR778" s="86"/>
      <c r="AS778" s="86"/>
      <c r="AT778" s="86"/>
      <c r="AU778" s="86"/>
    </row>
    <row r="779" spans="3:48" x14ac:dyDescent="0.2">
      <c r="C779" s="18"/>
      <c r="D779" s="18"/>
      <c r="Q779" s="1"/>
      <c r="AA779" s="86"/>
      <c r="AB779" s="86"/>
      <c r="AC779" s="86"/>
      <c r="AD779" s="86"/>
      <c r="AE779" s="86"/>
      <c r="AG779" s="87"/>
      <c r="AN779" s="86"/>
      <c r="AO779" s="86"/>
      <c r="AP779" s="86"/>
      <c r="AQ779" s="86"/>
      <c r="AR779" s="86"/>
      <c r="AS779" s="86"/>
      <c r="AT779" s="86"/>
      <c r="AU779" s="86"/>
    </row>
    <row r="780" spans="3:48" x14ac:dyDescent="0.2">
      <c r="C780" s="18"/>
      <c r="D780" s="18"/>
      <c r="Q780" s="1"/>
      <c r="AA780" s="86"/>
      <c r="AB780" s="86"/>
      <c r="AC780" s="86"/>
      <c r="AD780" s="86"/>
      <c r="AE780" s="86"/>
      <c r="AG780" s="87"/>
      <c r="AN780" s="86"/>
      <c r="AO780" s="86"/>
      <c r="AP780" s="86"/>
      <c r="AQ780" s="86"/>
      <c r="AR780" s="86"/>
      <c r="AS780" s="86"/>
      <c r="AT780" s="86"/>
      <c r="AU780" s="86"/>
    </row>
    <row r="781" spans="3:48" x14ac:dyDescent="0.2">
      <c r="C781" s="18"/>
      <c r="D781" s="18"/>
      <c r="Q781" s="1"/>
      <c r="AA781" s="86"/>
      <c r="AB781" s="86"/>
      <c r="AC781" s="86"/>
      <c r="AD781" s="86"/>
      <c r="AE781" s="86"/>
      <c r="AG781" s="87"/>
      <c r="AN781" s="86"/>
      <c r="AO781" s="86"/>
      <c r="AP781" s="86"/>
      <c r="AQ781" s="86"/>
      <c r="AR781" s="86"/>
      <c r="AS781" s="86"/>
      <c r="AT781" s="86"/>
      <c r="AU781" s="86"/>
    </row>
    <row r="782" spans="3:48" x14ac:dyDescent="0.2">
      <c r="C782" s="18"/>
      <c r="D782" s="18"/>
      <c r="Q782" s="1"/>
      <c r="AA782" s="86"/>
      <c r="AB782" s="86"/>
      <c r="AC782" s="86"/>
      <c r="AD782" s="86"/>
      <c r="AE782" s="86"/>
      <c r="AG782" s="87"/>
      <c r="AN782" s="86"/>
      <c r="AO782" s="86"/>
      <c r="AP782" s="86"/>
      <c r="AQ782" s="86"/>
      <c r="AR782" s="86"/>
      <c r="AS782" s="86"/>
      <c r="AT782" s="86"/>
      <c r="AU782" s="86"/>
    </row>
    <row r="783" spans="3:48" x14ac:dyDescent="0.2">
      <c r="C783" s="18"/>
      <c r="D783" s="18"/>
      <c r="Q783" s="1"/>
      <c r="AA783" s="86"/>
      <c r="AB783" s="86"/>
      <c r="AC783" s="86"/>
      <c r="AD783" s="86"/>
      <c r="AE783" s="86"/>
      <c r="AG783" s="87"/>
      <c r="AN783" s="86"/>
      <c r="AO783" s="86"/>
      <c r="AP783" s="86"/>
      <c r="AQ783" s="86"/>
      <c r="AR783" s="86"/>
      <c r="AS783" s="86"/>
      <c r="AT783" s="86"/>
      <c r="AU783" s="86"/>
    </row>
    <row r="784" spans="3:48" x14ac:dyDescent="0.2">
      <c r="C784" s="18"/>
      <c r="D784" s="18"/>
      <c r="Q784" s="1"/>
      <c r="AA784" s="86"/>
      <c r="AB784" s="86"/>
      <c r="AC784" s="86"/>
      <c r="AD784" s="86"/>
      <c r="AE784" s="86"/>
      <c r="AG784" s="87"/>
      <c r="AN784" s="86"/>
      <c r="AO784" s="86"/>
      <c r="AP784" s="86"/>
      <c r="AQ784" s="86"/>
      <c r="AR784" s="86"/>
      <c r="AS784" s="86"/>
      <c r="AT784" s="86"/>
      <c r="AU784" s="86"/>
    </row>
    <row r="785" spans="3:47" x14ac:dyDescent="0.2">
      <c r="C785" s="18"/>
      <c r="D785" s="18"/>
      <c r="Q785" s="1"/>
      <c r="AA785" s="86"/>
      <c r="AB785" s="86"/>
      <c r="AC785" s="86"/>
      <c r="AD785" s="86"/>
      <c r="AE785" s="86"/>
      <c r="AG785" s="87"/>
      <c r="AN785" s="86"/>
      <c r="AO785" s="86"/>
      <c r="AP785" s="86"/>
      <c r="AQ785" s="86"/>
      <c r="AR785" s="86"/>
      <c r="AS785" s="86"/>
      <c r="AT785" s="86"/>
      <c r="AU785" s="86"/>
    </row>
    <row r="786" spans="3:47" x14ac:dyDescent="0.2">
      <c r="C786" s="18"/>
      <c r="D786" s="18"/>
      <c r="Q786" s="1"/>
      <c r="AA786" s="86"/>
      <c r="AB786" s="86"/>
      <c r="AC786" s="86"/>
      <c r="AD786" s="86"/>
      <c r="AE786" s="86"/>
      <c r="AG786" s="87"/>
      <c r="AN786" s="86"/>
      <c r="AO786" s="86"/>
      <c r="AP786" s="86"/>
      <c r="AQ786" s="86"/>
      <c r="AR786" s="86"/>
      <c r="AS786" s="86"/>
      <c r="AT786" s="86"/>
      <c r="AU786" s="86"/>
    </row>
    <row r="787" spans="3:47" x14ac:dyDescent="0.2">
      <c r="C787" s="18"/>
      <c r="D787" s="18"/>
      <c r="Q787" s="1"/>
      <c r="AA787" s="86"/>
      <c r="AB787" s="86"/>
      <c r="AC787" s="86"/>
      <c r="AD787" s="86"/>
      <c r="AE787" s="86"/>
      <c r="AG787" s="87"/>
      <c r="AN787" s="86"/>
      <c r="AO787" s="86"/>
      <c r="AP787" s="86"/>
      <c r="AQ787" s="86"/>
      <c r="AR787" s="86"/>
      <c r="AS787" s="86"/>
      <c r="AT787" s="86"/>
      <c r="AU787" s="86"/>
    </row>
    <row r="788" spans="3:47" x14ac:dyDescent="0.2">
      <c r="C788" s="18"/>
      <c r="D788" s="18"/>
      <c r="Q788" s="1"/>
      <c r="AA788" s="86"/>
      <c r="AB788" s="86"/>
      <c r="AC788" s="86"/>
      <c r="AD788" s="86"/>
      <c r="AE788" s="86"/>
      <c r="AG788" s="87"/>
      <c r="AN788" s="86"/>
      <c r="AO788" s="86"/>
      <c r="AP788" s="86"/>
      <c r="AQ788" s="86"/>
      <c r="AR788" s="86"/>
      <c r="AS788" s="86"/>
      <c r="AT788" s="86"/>
      <c r="AU788" s="86"/>
    </row>
    <row r="789" spans="3:47" x14ac:dyDescent="0.2">
      <c r="C789" s="18"/>
      <c r="D789" s="18"/>
      <c r="Q789" s="1"/>
      <c r="AA789" s="86"/>
      <c r="AB789" s="86"/>
      <c r="AC789" s="86"/>
      <c r="AD789" s="86"/>
      <c r="AE789" s="86"/>
      <c r="AG789" s="87"/>
      <c r="AN789" s="86"/>
      <c r="AO789" s="86"/>
      <c r="AP789" s="86"/>
      <c r="AQ789" s="86"/>
      <c r="AR789" s="86"/>
      <c r="AS789" s="86"/>
      <c r="AT789" s="86"/>
      <c r="AU789" s="86"/>
    </row>
    <row r="790" spans="3:47" x14ac:dyDescent="0.2">
      <c r="C790" s="18"/>
      <c r="D790" s="18"/>
      <c r="Q790" s="1"/>
      <c r="AA790" s="86"/>
      <c r="AB790" s="86"/>
      <c r="AC790" s="86"/>
      <c r="AD790" s="86"/>
      <c r="AE790" s="86"/>
      <c r="AG790" s="87"/>
      <c r="AN790" s="86"/>
      <c r="AO790" s="86"/>
      <c r="AP790" s="86"/>
      <c r="AQ790" s="86"/>
      <c r="AR790" s="86"/>
      <c r="AS790" s="86"/>
      <c r="AT790" s="86"/>
      <c r="AU790" s="86"/>
    </row>
    <row r="791" spans="3:47" x14ac:dyDescent="0.2">
      <c r="C791" s="18"/>
      <c r="D791" s="18"/>
      <c r="Q791" s="1"/>
      <c r="AA791" s="86"/>
      <c r="AB791" s="86"/>
      <c r="AC791" s="86"/>
      <c r="AD791" s="86"/>
      <c r="AE791" s="86"/>
      <c r="AG791" s="87"/>
      <c r="AN791" s="86"/>
      <c r="AO791" s="86"/>
      <c r="AP791" s="86"/>
      <c r="AQ791" s="86"/>
      <c r="AR791" s="86"/>
      <c r="AS791" s="86"/>
      <c r="AT791" s="86"/>
      <c r="AU791" s="86"/>
    </row>
    <row r="792" spans="3:47" x14ac:dyDescent="0.2">
      <c r="C792" s="18"/>
      <c r="D792" s="18"/>
      <c r="Q792" s="1"/>
      <c r="AA792" s="86"/>
      <c r="AB792" s="86"/>
      <c r="AC792" s="86"/>
      <c r="AD792" s="86"/>
      <c r="AE792" s="86"/>
      <c r="AG792" s="87"/>
      <c r="AN792" s="86"/>
      <c r="AO792" s="86"/>
      <c r="AP792" s="86"/>
      <c r="AQ792" s="86"/>
      <c r="AR792" s="86"/>
      <c r="AS792" s="86"/>
      <c r="AT792" s="86"/>
      <c r="AU792" s="86"/>
    </row>
    <row r="793" spans="3:47" x14ac:dyDescent="0.2">
      <c r="C793" s="18"/>
      <c r="D793" s="18"/>
      <c r="Q793" s="1"/>
      <c r="AA793" s="86"/>
      <c r="AB793" s="86"/>
      <c r="AC793" s="86"/>
      <c r="AD793" s="86"/>
      <c r="AE793" s="86"/>
      <c r="AG793" s="87"/>
      <c r="AN793" s="86"/>
      <c r="AO793" s="86"/>
      <c r="AP793" s="86"/>
      <c r="AQ793" s="86"/>
      <c r="AR793" s="86"/>
      <c r="AS793" s="86"/>
      <c r="AT793" s="86"/>
      <c r="AU793" s="86"/>
    </row>
    <row r="794" spans="3:47" x14ac:dyDescent="0.2">
      <c r="C794" s="18"/>
      <c r="D794" s="18"/>
      <c r="Q794" s="1"/>
      <c r="AA794" s="86"/>
      <c r="AB794" s="86"/>
      <c r="AC794" s="86"/>
      <c r="AD794" s="86"/>
      <c r="AE794" s="86"/>
      <c r="AG794" s="87"/>
      <c r="AN794" s="86"/>
      <c r="AO794" s="86"/>
      <c r="AP794" s="86"/>
      <c r="AQ794" s="86"/>
      <c r="AR794" s="86"/>
      <c r="AS794" s="86"/>
      <c r="AT794" s="86"/>
      <c r="AU794" s="86"/>
    </row>
    <row r="795" spans="3:47" x14ac:dyDescent="0.2">
      <c r="C795" s="18"/>
      <c r="D795" s="18"/>
      <c r="Q795" s="1"/>
      <c r="AA795" s="86"/>
      <c r="AB795" s="86"/>
      <c r="AC795" s="86"/>
      <c r="AD795" s="86"/>
      <c r="AE795" s="86"/>
      <c r="AG795" s="87"/>
      <c r="AN795" s="86"/>
      <c r="AO795" s="86"/>
      <c r="AP795" s="86"/>
      <c r="AQ795" s="86"/>
      <c r="AR795" s="86"/>
      <c r="AS795" s="86"/>
      <c r="AT795" s="86"/>
      <c r="AU795" s="86"/>
    </row>
    <row r="796" spans="3:47" x14ac:dyDescent="0.2">
      <c r="C796" s="18"/>
      <c r="D796" s="18"/>
      <c r="Q796" s="1"/>
      <c r="AA796" s="86"/>
      <c r="AB796" s="86"/>
      <c r="AC796" s="86"/>
      <c r="AD796" s="86"/>
      <c r="AE796" s="86"/>
      <c r="AG796" s="87"/>
      <c r="AN796" s="86"/>
      <c r="AO796" s="86"/>
      <c r="AP796" s="86"/>
      <c r="AQ796" s="86"/>
      <c r="AR796" s="86"/>
      <c r="AS796" s="86"/>
      <c r="AT796" s="86"/>
      <c r="AU796" s="86"/>
    </row>
    <row r="797" spans="3:47" x14ac:dyDescent="0.2">
      <c r="C797" s="18"/>
      <c r="D797" s="18"/>
      <c r="Q797" s="1"/>
      <c r="AA797" s="86"/>
      <c r="AB797" s="86"/>
      <c r="AC797" s="86"/>
      <c r="AD797" s="86"/>
      <c r="AE797" s="86"/>
      <c r="AG797" s="87"/>
      <c r="AN797" s="86"/>
      <c r="AO797" s="86"/>
      <c r="AP797" s="86"/>
      <c r="AQ797" s="86"/>
      <c r="AR797" s="86"/>
      <c r="AS797" s="86"/>
      <c r="AT797" s="86"/>
      <c r="AU797" s="86"/>
    </row>
    <row r="798" spans="3:47" x14ac:dyDescent="0.2">
      <c r="C798" s="18"/>
      <c r="D798" s="18"/>
      <c r="Q798" s="1"/>
      <c r="AA798" s="86"/>
      <c r="AB798" s="86"/>
      <c r="AC798" s="86"/>
      <c r="AD798" s="86"/>
      <c r="AE798" s="86"/>
      <c r="AG798" s="87"/>
      <c r="AN798" s="86"/>
      <c r="AO798" s="86"/>
      <c r="AP798" s="86"/>
      <c r="AQ798" s="86"/>
      <c r="AR798" s="86"/>
      <c r="AS798" s="86"/>
      <c r="AT798" s="86"/>
      <c r="AU798" s="86"/>
    </row>
    <row r="799" spans="3:47" x14ac:dyDescent="0.2">
      <c r="C799" s="18"/>
      <c r="D799" s="18"/>
      <c r="Q799" s="1"/>
      <c r="AA799" s="86"/>
      <c r="AB799" s="86"/>
      <c r="AC799" s="86"/>
      <c r="AD799" s="86"/>
      <c r="AE799" s="86"/>
      <c r="AG799" s="87"/>
      <c r="AN799" s="86"/>
      <c r="AO799" s="86"/>
      <c r="AP799" s="86"/>
      <c r="AQ799" s="86"/>
      <c r="AR799" s="86"/>
      <c r="AS799" s="86"/>
      <c r="AT799" s="86"/>
      <c r="AU799" s="86"/>
    </row>
    <row r="800" spans="3:47" x14ac:dyDescent="0.2">
      <c r="C800" s="18"/>
      <c r="D800" s="18"/>
      <c r="Q800" s="1"/>
      <c r="AA800" s="86"/>
      <c r="AB800" s="86"/>
      <c r="AC800" s="86"/>
      <c r="AD800" s="86"/>
      <c r="AE800" s="86"/>
      <c r="AG800" s="87"/>
      <c r="AN800" s="86"/>
      <c r="AO800" s="86"/>
      <c r="AP800" s="86"/>
      <c r="AQ800" s="86"/>
      <c r="AR800" s="86"/>
      <c r="AS800" s="86"/>
      <c r="AT800" s="86"/>
      <c r="AU800" s="86"/>
    </row>
    <row r="801" spans="3:64" x14ac:dyDescent="0.2">
      <c r="C801" s="18"/>
      <c r="D801" s="18"/>
      <c r="Q801" s="1"/>
      <c r="AA801" s="86"/>
      <c r="AB801" s="86"/>
      <c r="AC801" s="86"/>
      <c r="AD801" s="86"/>
      <c r="AE801" s="86"/>
      <c r="AG801" s="87"/>
      <c r="AN801" s="86"/>
      <c r="AO801" s="86"/>
      <c r="AP801" s="86"/>
      <c r="AQ801" s="86"/>
      <c r="AR801" s="86"/>
      <c r="AS801" s="86"/>
      <c r="AT801" s="86"/>
      <c r="AU801" s="86"/>
    </row>
    <row r="802" spans="3:64" x14ac:dyDescent="0.2">
      <c r="C802" s="18"/>
      <c r="D802" s="18"/>
      <c r="Q802" s="1"/>
      <c r="AA802" s="86"/>
      <c r="AB802" s="86"/>
      <c r="AC802" s="86"/>
      <c r="AD802" s="86"/>
      <c r="AE802" s="86"/>
      <c r="AG802" s="87"/>
      <c r="AN802" s="86"/>
      <c r="AO802" s="86"/>
      <c r="AP802" s="86"/>
      <c r="AQ802" s="86"/>
      <c r="AR802" s="86"/>
      <c r="AS802" s="86"/>
      <c r="AT802" s="86"/>
      <c r="AU802" s="86"/>
    </row>
    <row r="803" spans="3:64" x14ac:dyDescent="0.2">
      <c r="C803" s="18"/>
      <c r="D803" s="18"/>
      <c r="Q803" s="1"/>
      <c r="AA803" s="86"/>
      <c r="AB803" s="86"/>
      <c r="AC803" s="86"/>
      <c r="AD803" s="86"/>
      <c r="AE803" s="86"/>
      <c r="AG803" s="87"/>
      <c r="AN803" s="86"/>
      <c r="AO803" s="86"/>
      <c r="AP803" s="86"/>
      <c r="AQ803" s="86"/>
      <c r="AR803" s="86"/>
      <c r="AS803" s="86"/>
      <c r="AT803" s="86"/>
      <c r="AU803" s="86"/>
    </row>
    <row r="804" spans="3:64" x14ac:dyDescent="0.2">
      <c r="C804" s="18"/>
      <c r="D804" s="18"/>
      <c r="Q804" s="1"/>
      <c r="AA804" s="86"/>
      <c r="AB804" s="86"/>
      <c r="AC804" s="86"/>
      <c r="AD804" s="86"/>
      <c r="AE804" s="86"/>
      <c r="AG804" s="87"/>
      <c r="AN804" s="86"/>
      <c r="AO804" s="86"/>
      <c r="AP804" s="86"/>
      <c r="AQ804" s="86"/>
      <c r="AR804" s="86"/>
      <c r="AS804" s="86"/>
      <c r="AT804" s="86"/>
      <c r="AU804" s="86"/>
    </row>
    <row r="805" spans="3:64" x14ac:dyDescent="0.2">
      <c r="C805" s="18"/>
      <c r="D805" s="18"/>
      <c r="Q805" s="1"/>
      <c r="AA805" s="86"/>
      <c r="AB805" s="86"/>
      <c r="AC805" s="86"/>
      <c r="AD805" s="86"/>
      <c r="AE805" s="86"/>
      <c r="AG805" s="87"/>
      <c r="AN805" s="86"/>
      <c r="AO805" s="86"/>
      <c r="AP805" s="86"/>
      <c r="AQ805" s="86"/>
      <c r="AR805" s="86"/>
      <c r="AS805" s="86"/>
      <c r="AT805" s="86"/>
      <c r="AU805" s="86"/>
    </row>
    <row r="806" spans="3:64" x14ac:dyDescent="0.2">
      <c r="C806" s="18"/>
      <c r="D806" s="18"/>
      <c r="Q806" s="1"/>
      <c r="AA806" s="86"/>
      <c r="AB806" s="86"/>
      <c r="AC806" s="86"/>
      <c r="AD806" s="86"/>
      <c r="AE806" s="86"/>
      <c r="AG806" s="87"/>
      <c r="AN806" s="86"/>
      <c r="AO806" s="86"/>
      <c r="AP806" s="86"/>
      <c r="AQ806" s="86"/>
      <c r="AR806" s="86"/>
      <c r="AS806" s="86"/>
      <c r="AT806" s="86"/>
      <c r="AU806" s="86"/>
    </row>
    <row r="807" spans="3:64" x14ac:dyDescent="0.2">
      <c r="C807" s="18"/>
      <c r="D807" s="18"/>
      <c r="Q807" s="1"/>
      <c r="AA807" s="86"/>
      <c r="AB807" s="86"/>
      <c r="AC807" s="86"/>
      <c r="AD807" s="86"/>
      <c r="AE807" s="86"/>
      <c r="AG807" s="87"/>
      <c r="AN807" s="86"/>
      <c r="AO807" s="86"/>
      <c r="AP807" s="86"/>
      <c r="AQ807" s="86"/>
      <c r="AR807" s="86"/>
      <c r="AS807" s="86"/>
      <c r="AT807" s="86"/>
      <c r="AU807" s="86"/>
    </row>
    <row r="808" spans="3:64" x14ac:dyDescent="0.2">
      <c r="C808" s="18"/>
      <c r="D808" s="18"/>
      <c r="Q808" s="1"/>
      <c r="AA808" s="86"/>
      <c r="AB808" s="86"/>
      <c r="AC808" s="86"/>
      <c r="AD808" s="86"/>
      <c r="AE808" s="86"/>
      <c r="AG808" s="87"/>
      <c r="AN808" s="86"/>
      <c r="AO808" s="86"/>
      <c r="AP808" s="86"/>
      <c r="AQ808" s="86"/>
      <c r="AR808" s="86"/>
      <c r="AS808" s="86"/>
      <c r="AT808" s="86"/>
      <c r="AU808" s="86"/>
    </row>
    <row r="809" spans="3:64" x14ac:dyDescent="0.2">
      <c r="C809" s="18"/>
      <c r="D809" s="18"/>
      <c r="Q809" s="1"/>
      <c r="AA809" s="86"/>
      <c r="AB809" s="86"/>
      <c r="AC809" s="86"/>
      <c r="AD809" s="86"/>
      <c r="AE809" s="86"/>
      <c r="AG809" s="87"/>
      <c r="AN809" s="86"/>
      <c r="AO809" s="86"/>
      <c r="AP809" s="86"/>
      <c r="AQ809" s="86"/>
      <c r="AR809" s="86"/>
      <c r="AS809" s="86"/>
      <c r="AT809" s="86"/>
      <c r="AU809" s="86"/>
    </row>
    <row r="810" spans="3:64" x14ac:dyDescent="0.2">
      <c r="C810" s="18"/>
      <c r="D810" s="18"/>
      <c r="Q810" s="1"/>
      <c r="AA810" s="86"/>
      <c r="AB810" s="86"/>
      <c r="AC810" s="86"/>
      <c r="AD810" s="86"/>
      <c r="AE810" s="86"/>
      <c r="AG810" s="87"/>
      <c r="AN810" s="86"/>
      <c r="AO810" s="86"/>
      <c r="AP810" s="86"/>
      <c r="AQ810" s="86"/>
      <c r="AR810" s="86"/>
      <c r="AS810" s="86"/>
      <c r="AT810" s="86"/>
      <c r="AU810" s="86"/>
    </row>
    <row r="811" spans="3:64" x14ac:dyDescent="0.2">
      <c r="C811" s="18"/>
      <c r="D811" s="18"/>
      <c r="Q811" s="1"/>
      <c r="AA811" s="86"/>
      <c r="AB811" s="86"/>
      <c r="AC811" s="86"/>
      <c r="AD811" s="86"/>
      <c r="AE811" s="86"/>
      <c r="AG811" s="87"/>
      <c r="AN811" s="86"/>
      <c r="AO811" s="86"/>
      <c r="AP811" s="86"/>
      <c r="AQ811" s="86"/>
      <c r="AR811" s="86"/>
      <c r="AS811" s="86"/>
      <c r="AT811" s="86"/>
      <c r="AU811" s="86"/>
    </row>
    <row r="812" spans="3:64" x14ac:dyDescent="0.2">
      <c r="C812" s="18"/>
      <c r="D812" s="18"/>
      <c r="Q812" s="1"/>
      <c r="AA812" s="86"/>
      <c r="AB812" s="86"/>
      <c r="AC812" s="86"/>
      <c r="AD812" s="86"/>
      <c r="AE812" s="86"/>
      <c r="AG812" s="87"/>
      <c r="AN812" s="86"/>
      <c r="AO812" s="86"/>
      <c r="AP812" s="86"/>
      <c r="AQ812" s="86"/>
      <c r="AR812" s="86"/>
      <c r="AS812" s="86"/>
      <c r="AT812" s="86"/>
      <c r="AU812" s="86"/>
      <c r="AV812" s="86"/>
      <c r="AW812" s="86"/>
      <c r="AX812" s="86"/>
      <c r="AY812" s="86"/>
      <c r="AZ812" s="86"/>
      <c r="BA812" s="86"/>
      <c r="BB812" s="86"/>
      <c r="BC812" s="86"/>
      <c r="BD812" s="86"/>
      <c r="BE812" s="86"/>
      <c r="BF812" s="86"/>
      <c r="BG812" s="86"/>
      <c r="BH812" s="86"/>
      <c r="BI812" s="86"/>
      <c r="BJ812" s="86"/>
      <c r="BK812" s="86"/>
      <c r="BL812" s="86"/>
    </row>
    <row r="813" spans="3:64" x14ac:dyDescent="0.2">
      <c r="C813" s="18"/>
      <c r="D813" s="18"/>
      <c r="Q813" s="1"/>
      <c r="AA813" s="86"/>
      <c r="AB813" s="86"/>
      <c r="AC813" s="86"/>
      <c r="AD813" s="86"/>
      <c r="AE813" s="86"/>
      <c r="AG813" s="87"/>
      <c r="AN813" s="86"/>
      <c r="AO813" s="86"/>
      <c r="AP813" s="86"/>
      <c r="AQ813" s="86"/>
      <c r="AR813" s="86"/>
      <c r="AS813" s="86"/>
      <c r="AT813" s="86"/>
      <c r="AU813" s="86"/>
      <c r="AV813" s="86"/>
      <c r="AX813" s="86"/>
      <c r="AY813" s="86"/>
      <c r="AZ813" s="86"/>
      <c r="BA813" s="86"/>
      <c r="BB813" s="86"/>
      <c r="BC813" s="86"/>
      <c r="BD813" s="86"/>
      <c r="BE813" s="86"/>
      <c r="BF813" s="86"/>
      <c r="BG813" s="86"/>
      <c r="BH813" s="86"/>
      <c r="BI813" s="86"/>
      <c r="BJ813" s="86"/>
      <c r="BK813" s="86"/>
      <c r="BL813" s="86"/>
    </row>
    <row r="814" spans="3:64" x14ac:dyDescent="0.2">
      <c r="C814" s="18"/>
      <c r="D814" s="18"/>
      <c r="Q814" s="1"/>
      <c r="AA814" s="86"/>
      <c r="AB814" s="86"/>
      <c r="AC814" s="86"/>
      <c r="AD814" s="86"/>
      <c r="AE814" s="86"/>
      <c r="AG814" s="87"/>
      <c r="AN814" s="86"/>
      <c r="AO814" s="86"/>
      <c r="AP814" s="86"/>
      <c r="AQ814" s="86"/>
      <c r="AR814" s="86"/>
      <c r="AS814" s="86"/>
      <c r="AT814" s="86"/>
      <c r="AU814" s="86"/>
    </row>
    <row r="815" spans="3:64" x14ac:dyDescent="0.2">
      <c r="C815" s="18"/>
      <c r="D815" s="18"/>
      <c r="Q815" s="1"/>
      <c r="AA815" s="86"/>
      <c r="AB815" s="86"/>
      <c r="AC815" s="86"/>
      <c r="AD815" s="86"/>
      <c r="AE815" s="86"/>
      <c r="AG815" s="87"/>
      <c r="AN815" s="86"/>
      <c r="AO815" s="86"/>
      <c r="AP815" s="86"/>
      <c r="AQ815" s="86"/>
      <c r="AR815" s="86"/>
      <c r="AS815" s="86"/>
      <c r="AT815" s="86"/>
      <c r="AU815" s="86"/>
    </row>
    <row r="816" spans="3:64" x14ac:dyDescent="0.2">
      <c r="C816" s="18"/>
      <c r="D816" s="18"/>
      <c r="Q816" s="1"/>
      <c r="AA816" s="86"/>
      <c r="AB816" s="86"/>
      <c r="AC816" s="86"/>
      <c r="AD816" s="86"/>
      <c r="AE816" s="86"/>
      <c r="AG816" s="87"/>
      <c r="AN816" s="86"/>
      <c r="AO816" s="86"/>
      <c r="AP816" s="86"/>
      <c r="AQ816" s="86"/>
      <c r="AR816" s="86"/>
      <c r="AS816" s="86"/>
      <c r="AT816" s="86"/>
      <c r="AU816" s="86"/>
    </row>
    <row r="817" spans="3:50" x14ac:dyDescent="0.2">
      <c r="C817" s="18"/>
      <c r="D817" s="18"/>
      <c r="Q817" s="1"/>
      <c r="AA817" s="86"/>
      <c r="AB817" s="86"/>
      <c r="AC817" s="86"/>
      <c r="AD817" s="86"/>
      <c r="AE817" s="86"/>
      <c r="AG817" s="87"/>
      <c r="AN817" s="86"/>
      <c r="AO817" s="86"/>
      <c r="AP817" s="86"/>
      <c r="AQ817" s="86"/>
      <c r="AR817" s="86"/>
      <c r="AS817" s="86"/>
      <c r="AT817" s="86"/>
      <c r="AU817" s="86"/>
    </row>
    <row r="818" spans="3:50" x14ac:dyDescent="0.2">
      <c r="C818" s="18"/>
      <c r="D818" s="18"/>
      <c r="Q818" s="1"/>
      <c r="AA818" s="86"/>
      <c r="AB818" s="86"/>
      <c r="AC818" s="86"/>
      <c r="AD818" s="86"/>
      <c r="AE818" s="86"/>
      <c r="AG818" s="87"/>
      <c r="AN818" s="86"/>
      <c r="AO818" s="86"/>
      <c r="AP818" s="86"/>
      <c r="AQ818" s="86"/>
      <c r="AR818" s="86"/>
      <c r="AS818" s="86"/>
      <c r="AT818" s="86"/>
      <c r="AU818" s="86"/>
    </row>
    <row r="819" spans="3:50" x14ac:dyDescent="0.2">
      <c r="C819" s="18"/>
      <c r="D819" s="18"/>
      <c r="Q819" s="1"/>
      <c r="AA819" s="86"/>
      <c r="AB819" s="86"/>
      <c r="AC819" s="86"/>
      <c r="AD819" s="86"/>
      <c r="AE819" s="86"/>
      <c r="AG819" s="87"/>
      <c r="AN819" s="86"/>
      <c r="AO819" s="86"/>
      <c r="AP819" s="86"/>
      <c r="AQ819" s="86"/>
      <c r="AR819" s="86"/>
      <c r="AS819" s="86"/>
      <c r="AT819" s="86"/>
      <c r="AU819" s="86"/>
    </row>
    <row r="820" spans="3:50" x14ac:dyDescent="0.2">
      <c r="C820" s="18"/>
      <c r="D820" s="18"/>
      <c r="Q820" s="1"/>
      <c r="AA820" s="86"/>
      <c r="AB820" s="86"/>
      <c r="AC820" s="86"/>
      <c r="AD820" s="86"/>
      <c r="AE820" s="86"/>
      <c r="AG820" s="87"/>
      <c r="AN820" s="86"/>
      <c r="AO820" s="86"/>
      <c r="AP820" s="86"/>
      <c r="AQ820" s="86"/>
      <c r="AR820" s="86"/>
      <c r="AS820" s="86"/>
      <c r="AT820" s="86"/>
      <c r="AU820" s="86"/>
    </row>
    <row r="821" spans="3:50" x14ac:dyDescent="0.2">
      <c r="C821" s="18"/>
      <c r="D821" s="18"/>
      <c r="Q821" s="1"/>
      <c r="AA821" s="86"/>
      <c r="AB821" s="86"/>
      <c r="AC821" s="86"/>
      <c r="AD821" s="86"/>
      <c r="AE821" s="86"/>
      <c r="AG821" s="87"/>
      <c r="AN821" s="86"/>
      <c r="AO821" s="86"/>
      <c r="AP821" s="86"/>
      <c r="AQ821" s="86"/>
      <c r="AR821" s="86"/>
      <c r="AS821" s="86"/>
      <c r="AT821" s="86"/>
      <c r="AU821" s="86"/>
    </row>
    <row r="822" spans="3:50" x14ac:dyDescent="0.2">
      <c r="C822" s="18"/>
      <c r="D822" s="18"/>
      <c r="Q822" s="1"/>
      <c r="AA822" s="86"/>
      <c r="AB822" s="86"/>
      <c r="AC822" s="86"/>
      <c r="AD822" s="86"/>
      <c r="AE822" s="86"/>
      <c r="AG822" s="87"/>
      <c r="AN822" s="86"/>
      <c r="AO822" s="86"/>
      <c r="AP822" s="86"/>
      <c r="AQ822" s="86"/>
      <c r="AR822" s="86"/>
      <c r="AS822" s="86"/>
      <c r="AT822" s="86"/>
      <c r="AU822" s="86"/>
    </row>
    <row r="823" spans="3:50" x14ac:dyDescent="0.2">
      <c r="C823" s="18"/>
      <c r="D823" s="18"/>
      <c r="Q823" s="1"/>
      <c r="AA823" s="86"/>
      <c r="AB823" s="86"/>
      <c r="AC823" s="86"/>
      <c r="AD823" s="86"/>
      <c r="AE823" s="86"/>
      <c r="AG823" s="87"/>
      <c r="AN823" s="86"/>
      <c r="AO823" s="86"/>
      <c r="AP823" s="86"/>
      <c r="AQ823" s="86"/>
      <c r="AR823" s="86"/>
      <c r="AS823" s="86"/>
      <c r="AT823" s="86"/>
      <c r="AU823" s="86"/>
    </row>
    <row r="824" spans="3:50" x14ac:dyDescent="0.2">
      <c r="C824" s="18"/>
      <c r="D824" s="18"/>
      <c r="Q824" s="1"/>
      <c r="AA824" s="86"/>
      <c r="AB824" s="86"/>
      <c r="AC824" s="86"/>
      <c r="AD824" s="86"/>
      <c r="AE824" s="86"/>
      <c r="AG824" s="87"/>
      <c r="AN824" s="86"/>
      <c r="AO824" s="86"/>
      <c r="AP824" s="86"/>
      <c r="AQ824" s="86"/>
      <c r="AR824" s="86"/>
      <c r="AS824" s="86"/>
      <c r="AT824" s="86"/>
      <c r="AU824" s="86"/>
      <c r="AV824" s="86"/>
      <c r="AX824" s="86"/>
    </row>
    <row r="825" spans="3:50" x14ac:dyDescent="0.2">
      <c r="C825" s="18"/>
      <c r="D825" s="18"/>
      <c r="Q825" s="1"/>
      <c r="AA825" s="86"/>
      <c r="AB825" s="86"/>
      <c r="AC825" s="86"/>
      <c r="AD825" s="86"/>
      <c r="AE825" s="86"/>
      <c r="AG825" s="87"/>
      <c r="AN825" s="86"/>
      <c r="AO825" s="86"/>
      <c r="AP825" s="86"/>
      <c r="AQ825" s="86"/>
      <c r="AR825" s="86"/>
      <c r="AS825" s="86"/>
      <c r="AT825" s="86"/>
      <c r="AU825" s="86"/>
    </row>
    <row r="826" spans="3:50" x14ac:dyDescent="0.2">
      <c r="C826" s="18"/>
      <c r="D826" s="18"/>
      <c r="Q826" s="1"/>
      <c r="AA826" s="86"/>
      <c r="AB826" s="86"/>
      <c r="AC826" s="86"/>
      <c r="AD826" s="86"/>
      <c r="AE826" s="86"/>
      <c r="AG826" s="87"/>
      <c r="AN826" s="86"/>
      <c r="AO826" s="86"/>
      <c r="AP826" s="86"/>
      <c r="AQ826" s="86"/>
      <c r="AR826" s="86"/>
      <c r="AS826" s="86"/>
      <c r="AT826" s="86"/>
      <c r="AU826" s="86"/>
    </row>
    <row r="827" spans="3:50" x14ac:dyDescent="0.2">
      <c r="C827" s="18"/>
      <c r="D827" s="18"/>
      <c r="Q827" s="1"/>
      <c r="AA827" s="86"/>
      <c r="AB827" s="86"/>
      <c r="AC827" s="86"/>
      <c r="AD827" s="86"/>
      <c r="AE827" s="86"/>
      <c r="AG827" s="87"/>
      <c r="AN827" s="86"/>
      <c r="AO827" s="86"/>
      <c r="AP827" s="86"/>
      <c r="AQ827" s="86"/>
      <c r="AR827" s="86"/>
      <c r="AS827" s="86"/>
      <c r="AT827" s="86"/>
      <c r="AU827" s="86"/>
    </row>
    <row r="828" spans="3:50" x14ac:dyDescent="0.2">
      <c r="C828" s="18"/>
      <c r="D828" s="18"/>
      <c r="Q828" s="1"/>
      <c r="AA828" s="86"/>
      <c r="AB828" s="86"/>
      <c r="AC828" s="86"/>
      <c r="AD828" s="86"/>
      <c r="AE828" s="86"/>
      <c r="AG828" s="87"/>
      <c r="AN828" s="86"/>
      <c r="AO828" s="86"/>
      <c r="AP828" s="86"/>
      <c r="AQ828" s="86"/>
      <c r="AR828" s="86"/>
      <c r="AS828" s="86"/>
      <c r="AT828" s="86"/>
      <c r="AU828" s="86"/>
    </row>
    <row r="829" spans="3:50" x14ac:dyDescent="0.2">
      <c r="C829" s="18"/>
      <c r="D829" s="18"/>
      <c r="Q829" s="1"/>
      <c r="AA829" s="86"/>
      <c r="AB829" s="86"/>
      <c r="AC829" s="86"/>
      <c r="AD829" s="86"/>
      <c r="AE829" s="86"/>
      <c r="AG829" s="87"/>
      <c r="AN829" s="86"/>
      <c r="AO829" s="86"/>
      <c r="AP829" s="86"/>
      <c r="AQ829" s="86"/>
      <c r="AR829" s="86"/>
      <c r="AS829" s="86"/>
      <c r="AT829" s="86"/>
      <c r="AU829" s="86"/>
    </row>
    <row r="830" spans="3:50" x14ac:dyDescent="0.2">
      <c r="C830" s="18"/>
      <c r="D830" s="18"/>
      <c r="Q830" s="1"/>
      <c r="AA830" s="86"/>
      <c r="AB830" s="86"/>
      <c r="AC830" s="86"/>
      <c r="AD830" s="86"/>
      <c r="AE830" s="86"/>
      <c r="AG830" s="87"/>
      <c r="AN830" s="86"/>
      <c r="AO830" s="86"/>
      <c r="AP830" s="86"/>
      <c r="AQ830" s="86"/>
      <c r="AR830" s="86"/>
      <c r="AS830" s="86"/>
      <c r="AT830" s="86"/>
      <c r="AU830" s="86"/>
    </row>
    <row r="831" spans="3:50" x14ac:dyDescent="0.2">
      <c r="C831" s="18"/>
      <c r="D831" s="18"/>
      <c r="Q831" s="1"/>
      <c r="AA831" s="86"/>
      <c r="AB831" s="86"/>
      <c r="AC831" s="86"/>
      <c r="AD831" s="86"/>
      <c r="AE831" s="86"/>
      <c r="AG831" s="87"/>
      <c r="AN831" s="86"/>
      <c r="AO831" s="86"/>
      <c r="AP831" s="86"/>
      <c r="AQ831" s="86"/>
      <c r="AR831" s="86"/>
      <c r="AS831" s="86"/>
      <c r="AT831" s="86"/>
      <c r="AU831" s="86"/>
    </row>
    <row r="832" spans="3:50" x14ac:dyDescent="0.2">
      <c r="C832" s="18"/>
      <c r="D832" s="18"/>
      <c r="Q832" s="1"/>
      <c r="AA832" s="86"/>
      <c r="AB832" s="86"/>
      <c r="AC832" s="86"/>
      <c r="AD832" s="86"/>
      <c r="AE832" s="86"/>
      <c r="AG832" s="87"/>
      <c r="AN832" s="86"/>
      <c r="AO832" s="86"/>
      <c r="AP832" s="86"/>
      <c r="AQ832" s="86"/>
      <c r="AR832" s="86"/>
      <c r="AS832" s="86"/>
      <c r="AT832" s="86"/>
      <c r="AU832" s="86"/>
    </row>
    <row r="833" spans="3:47" x14ac:dyDescent="0.2">
      <c r="C833" s="18"/>
      <c r="D833" s="18"/>
      <c r="Q833" s="1"/>
      <c r="AA833" s="86"/>
      <c r="AB833" s="86"/>
      <c r="AC833" s="86"/>
      <c r="AD833" s="86"/>
      <c r="AE833" s="86"/>
      <c r="AG833" s="87"/>
      <c r="AN833" s="86"/>
      <c r="AO833" s="86"/>
      <c r="AP833" s="86"/>
      <c r="AQ833" s="86"/>
      <c r="AR833" s="86"/>
      <c r="AS833" s="86"/>
      <c r="AT833" s="86"/>
      <c r="AU833" s="86"/>
    </row>
    <row r="834" spans="3:47" x14ac:dyDescent="0.2">
      <c r="C834" s="18"/>
      <c r="D834" s="18"/>
      <c r="Q834" s="1"/>
      <c r="AA834" s="86"/>
      <c r="AB834" s="86"/>
      <c r="AC834" s="86"/>
      <c r="AD834" s="86"/>
      <c r="AE834" s="86"/>
      <c r="AG834" s="87"/>
      <c r="AN834" s="86"/>
      <c r="AO834" s="86"/>
      <c r="AP834" s="86"/>
      <c r="AQ834" s="86"/>
      <c r="AR834" s="86"/>
      <c r="AS834" s="86"/>
      <c r="AT834" s="86"/>
      <c r="AU834" s="86"/>
    </row>
    <row r="835" spans="3:47" x14ac:dyDescent="0.2">
      <c r="C835" s="18"/>
      <c r="D835" s="18"/>
      <c r="Q835" s="1"/>
      <c r="AA835" s="86"/>
      <c r="AB835" s="86"/>
      <c r="AC835" s="86"/>
      <c r="AD835" s="86"/>
      <c r="AE835" s="86"/>
      <c r="AG835" s="87"/>
      <c r="AN835" s="86"/>
      <c r="AO835" s="86"/>
      <c r="AP835" s="86"/>
      <c r="AQ835" s="86"/>
      <c r="AR835" s="86"/>
      <c r="AS835" s="86"/>
      <c r="AT835" s="86"/>
      <c r="AU835" s="86"/>
    </row>
    <row r="836" spans="3:47" x14ac:dyDescent="0.2">
      <c r="C836" s="18"/>
      <c r="D836" s="18"/>
      <c r="Q836" s="1"/>
      <c r="AA836" s="86"/>
      <c r="AB836" s="86"/>
      <c r="AC836" s="86"/>
      <c r="AD836" s="86"/>
      <c r="AE836" s="86"/>
      <c r="AG836" s="87"/>
      <c r="AN836" s="86"/>
      <c r="AO836" s="86"/>
      <c r="AP836" s="86"/>
      <c r="AQ836" s="86"/>
      <c r="AR836" s="86"/>
      <c r="AS836" s="86"/>
      <c r="AT836" s="86"/>
      <c r="AU836" s="86"/>
    </row>
    <row r="837" spans="3:47" x14ac:dyDescent="0.2">
      <c r="C837" s="18"/>
      <c r="D837" s="18"/>
      <c r="Q837" s="1"/>
      <c r="AA837" s="86"/>
      <c r="AB837" s="86"/>
      <c r="AC837" s="86"/>
      <c r="AD837" s="86"/>
      <c r="AE837" s="86"/>
      <c r="AG837" s="87"/>
      <c r="AN837" s="86"/>
      <c r="AO837" s="86"/>
      <c r="AP837" s="86"/>
      <c r="AQ837" s="86"/>
      <c r="AR837" s="86"/>
      <c r="AS837" s="86"/>
      <c r="AT837" s="86"/>
      <c r="AU837" s="86"/>
    </row>
    <row r="838" spans="3:47" x14ac:dyDescent="0.2">
      <c r="C838" s="18"/>
      <c r="D838" s="18"/>
      <c r="Q838" s="1"/>
      <c r="AA838" s="86"/>
      <c r="AB838" s="86"/>
      <c r="AC838" s="86"/>
      <c r="AD838" s="86"/>
      <c r="AE838" s="86"/>
      <c r="AG838" s="87"/>
      <c r="AN838" s="86"/>
      <c r="AO838" s="86"/>
      <c r="AP838" s="86"/>
      <c r="AQ838" s="86"/>
      <c r="AR838" s="86"/>
      <c r="AS838" s="86"/>
      <c r="AT838" s="86"/>
      <c r="AU838" s="86"/>
    </row>
    <row r="839" spans="3:47" x14ac:dyDescent="0.2">
      <c r="C839" s="18"/>
      <c r="D839" s="18"/>
      <c r="Q839" s="1"/>
      <c r="AA839" s="86"/>
      <c r="AB839" s="86"/>
      <c r="AC839" s="86"/>
      <c r="AD839" s="86"/>
      <c r="AE839" s="86"/>
      <c r="AG839" s="87"/>
      <c r="AN839" s="86"/>
      <c r="AO839" s="86"/>
      <c r="AP839" s="86"/>
      <c r="AQ839" s="86"/>
      <c r="AR839" s="86"/>
      <c r="AS839" s="86"/>
      <c r="AT839" s="86"/>
      <c r="AU839" s="86"/>
    </row>
    <row r="840" spans="3:47" x14ac:dyDescent="0.2">
      <c r="C840" s="18"/>
      <c r="D840" s="18"/>
      <c r="Q840" s="1"/>
      <c r="AA840" s="86"/>
      <c r="AB840" s="86"/>
      <c r="AC840" s="86"/>
      <c r="AD840" s="86"/>
      <c r="AE840" s="86"/>
      <c r="AG840" s="87"/>
      <c r="AN840" s="86"/>
      <c r="AO840" s="86"/>
      <c r="AP840" s="86"/>
      <c r="AQ840" s="86"/>
      <c r="AR840" s="86"/>
      <c r="AS840" s="86"/>
      <c r="AT840" s="86"/>
      <c r="AU840" s="86"/>
    </row>
    <row r="841" spans="3:47" x14ac:dyDescent="0.2">
      <c r="C841" s="18"/>
      <c r="D841" s="18"/>
      <c r="Q841" s="1"/>
      <c r="AA841" s="86"/>
      <c r="AB841" s="86"/>
      <c r="AC841" s="86"/>
      <c r="AD841" s="86"/>
      <c r="AE841" s="86"/>
      <c r="AG841" s="87"/>
      <c r="AN841" s="86"/>
      <c r="AO841" s="86"/>
      <c r="AP841" s="86"/>
      <c r="AQ841" s="86"/>
      <c r="AR841" s="86"/>
      <c r="AS841" s="86"/>
      <c r="AT841" s="86"/>
      <c r="AU841" s="86"/>
    </row>
    <row r="842" spans="3:47" x14ac:dyDescent="0.2">
      <c r="C842" s="18"/>
      <c r="D842" s="18"/>
      <c r="Q842" s="1"/>
      <c r="AA842" s="86"/>
      <c r="AB842" s="86"/>
      <c r="AC842" s="86"/>
      <c r="AD842" s="86"/>
      <c r="AE842" s="86"/>
      <c r="AG842" s="87"/>
      <c r="AN842" s="86"/>
      <c r="AO842" s="86"/>
      <c r="AP842" s="86"/>
      <c r="AQ842" s="86"/>
      <c r="AR842" s="86"/>
      <c r="AS842" s="86"/>
      <c r="AT842" s="86"/>
      <c r="AU842" s="86"/>
    </row>
    <row r="843" spans="3:47" x14ac:dyDescent="0.2">
      <c r="C843" s="18"/>
      <c r="D843" s="18"/>
      <c r="Q843" s="1"/>
      <c r="AA843" s="86"/>
      <c r="AB843" s="86"/>
      <c r="AC843" s="86"/>
      <c r="AD843" s="86"/>
      <c r="AE843" s="86"/>
      <c r="AG843" s="87"/>
      <c r="AN843" s="86"/>
      <c r="AO843" s="86"/>
      <c r="AP843" s="86"/>
      <c r="AQ843" s="86"/>
      <c r="AR843" s="86"/>
      <c r="AS843" s="86"/>
      <c r="AT843" s="86"/>
      <c r="AU843" s="86"/>
    </row>
    <row r="844" spans="3:47" x14ac:dyDescent="0.2">
      <c r="C844" s="18"/>
      <c r="D844" s="18"/>
      <c r="Q844" s="1"/>
      <c r="AA844" s="86"/>
      <c r="AB844" s="86"/>
      <c r="AC844" s="86"/>
      <c r="AD844" s="86"/>
      <c r="AE844" s="86"/>
      <c r="AG844" s="87"/>
      <c r="AN844" s="86"/>
      <c r="AO844" s="86"/>
      <c r="AP844" s="86"/>
      <c r="AQ844" s="86"/>
      <c r="AR844" s="86"/>
      <c r="AS844" s="86"/>
      <c r="AT844" s="86"/>
      <c r="AU844" s="86"/>
    </row>
    <row r="845" spans="3:47" x14ac:dyDescent="0.2">
      <c r="C845" s="18"/>
      <c r="D845" s="18"/>
      <c r="Q845" s="1"/>
      <c r="AA845" s="86"/>
      <c r="AB845" s="86"/>
      <c r="AC845" s="86"/>
      <c r="AD845" s="86"/>
      <c r="AE845" s="86"/>
      <c r="AG845" s="87"/>
      <c r="AN845" s="86"/>
      <c r="AO845" s="86"/>
      <c r="AP845" s="86"/>
      <c r="AQ845" s="86"/>
      <c r="AR845" s="86"/>
      <c r="AS845" s="86"/>
      <c r="AT845" s="86"/>
      <c r="AU845" s="86"/>
    </row>
    <row r="846" spans="3:47" x14ac:dyDescent="0.2">
      <c r="C846" s="18"/>
      <c r="D846" s="18"/>
      <c r="Q846" s="1"/>
      <c r="AA846" s="86"/>
      <c r="AB846" s="86"/>
      <c r="AC846" s="86"/>
      <c r="AD846" s="86"/>
      <c r="AE846" s="86"/>
      <c r="AG846" s="87"/>
      <c r="AN846" s="86"/>
      <c r="AO846" s="86"/>
      <c r="AP846" s="86"/>
      <c r="AQ846" s="86"/>
      <c r="AR846" s="86"/>
      <c r="AS846" s="86"/>
      <c r="AT846" s="86"/>
      <c r="AU846" s="86"/>
    </row>
    <row r="847" spans="3:47" x14ac:dyDescent="0.2">
      <c r="C847" s="18"/>
      <c r="D847" s="18"/>
      <c r="Q847" s="1"/>
      <c r="AA847" s="86"/>
      <c r="AB847" s="86"/>
      <c r="AC847" s="86"/>
      <c r="AD847" s="86"/>
      <c r="AE847" s="86"/>
      <c r="AG847" s="87"/>
      <c r="AN847" s="86"/>
      <c r="AO847" s="86"/>
      <c r="AP847" s="86"/>
      <c r="AQ847" s="86"/>
      <c r="AR847" s="86"/>
      <c r="AS847" s="86"/>
      <c r="AT847" s="86"/>
      <c r="AU847" s="86"/>
    </row>
    <row r="848" spans="3:47" x14ac:dyDescent="0.2">
      <c r="C848" s="18"/>
      <c r="D848" s="18"/>
      <c r="Q848" s="1"/>
      <c r="AA848" s="86"/>
      <c r="AB848" s="86"/>
      <c r="AC848" s="86"/>
      <c r="AD848" s="86"/>
      <c r="AE848" s="86"/>
      <c r="AG848" s="87"/>
      <c r="AN848" s="86"/>
      <c r="AO848" s="86"/>
      <c r="AP848" s="86"/>
      <c r="AQ848" s="86"/>
      <c r="AR848" s="86"/>
      <c r="AS848" s="86"/>
      <c r="AT848" s="86"/>
      <c r="AU848" s="86"/>
    </row>
    <row r="849" spans="3:47" x14ac:dyDescent="0.2">
      <c r="C849" s="18"/>
      <c r="D849" s="18"/>
      <c r="Q849" s="1"/>
      <c r="AA849" s="86"/>
      <c r="AB849" s="86"/>
      <c r="AC849" s="86"/>
      <c r="AD849" s="86"/>
      <c r="AE849" s="86"/>
      <c r="AG849" s="87"/>
      <c r="AN849" s="86"/>
      <c r="AO849" s="86"/>
      <c r="AP849" s="86"/>
      <c r="AQ849" s="86"/>
      <c r="AR849" s="86"/>
      <c r="AS849" s="86"/>
      <c r="AT849" s="86"/>
      <c r="AU849" s="86"/>
    </row>
    <row r="850" spans="3:47" x14ac:dyDescent="0.2">
      <c r="C850" s="18"/>
      <c r="D850" s="18"/>
      <c r="Q850" s="1"/>
      <c r="AA850" s="86"/>
      <c r="AB850" s="86"/>
      <c r="AC850" s="86"/>
      <c r="AD850" s="86"/>
      <c r="AE850" s="86"/>
      <c r="AG850" s="87"/>
      <c r="AN850" s="86"/>
      <c r="AO850" s="86"/>
      <c r="AP850" s="86"/>
      <c r="AQ850" s="86"/>
      <c r="AR850" s="86"/>
      <c r="AS850" s="86"/>
      <c r="AT850" s="86"/>
      <c r="AU850" s="86"/>
    </row>
    <row r="851" spans="3:47" x14ac:dyDescent="0.2">
      <c r="C851" s="18"/>
      <c r="D851" s="18"/>
      <c r="Q851" s="1"/>
      <c r="AA851" s="86"/>
      <c r="AB851" s="86"/>
      <c r="AC851" s="86"/>
      <c r="AD851" s="86"/>
      <c r="AE851" s="86"/>
      <c r="AG851" s="87"/>
      <c r="AN851" s="86"/>
      <c r="AO851" s="86"/>
      <c r="AP851" s="86"/>
      <c r="AQ851" s="86"/>
      <c r="AR851" s="86"/>
      <c r="AS851" s="86"/>
      <c r="AT851" s="86"/>
      <c r="AU851" s="86"/>
    </row>
    <row r="852" spans="3:47" x14ac:dyDescent="0.2">
      <c r="C852" s="18"/>
      <c r="D852" s="18"/>
      <c r="Q852" s="1"/>
      <c r="AA852" s="86"/>
      <c r="AB852" s="86"/>
      <c r="AC852" s="86"/>
      <c r="AD852" s="86"/>
      <c r="AE852" s="86"/>
      <c r="AG852" s="87"/>
      <c r="AN852" s="86"/>
      <c r="AO852" s="86"/>
      <c r="AP852" s="86"/>
      <c r="AQ852" s="86"/>
      <c r="AR852" s="86"/>
      <c r="AS852" s="86"/>
      <c r="AT852" s="86"/>
      <c r="AU852" s="86"/>
    </row>
    <row r="853" spans="3:47" x14ac:dyDescent="0.2">
      <c r="C853" s="18"/>
      <c r="D853" s="18"/>
      <c r="Q853" s="1"/>
      <c r="AA853" s="86"/>
      <c r="AB853" s="86"/>
      <c r="AC853" s="86"/>
      <c r="AD853" s="86"/>
      <c r="AE853" s="86"/>
      <c r="AG853" s="87"/>
      <c r="AN853" s="86"/>
      <c r="AO853" s="86"/>
      <c r="AP853" s="86"/>
      <c r="AQ853" s="86"/>
      <c r="AR853" s="86"/>
      <c r="AS853" s="86"/>
      <c r="AT853" s="86"/>
      <c r="AU853" s="86"/>
    </row>
    <row r="854" spans="3:47" x14ac:dyDescent="0.2">
      <c r="C854" s="18"/>
      <c r="D854" s="18"/>
      <c r="Q854" s="1"/>
      <c r="AA854" s="86"/>
      <c r="AB854" s="86"/>
      <c r="AC854" s="86"/>
      <c r="AD854" s="86"/>
      <c r="AE854" s="86"/>
      <c r="AG854" s="87"/>
      <c r="AN854" s="86"/>
      <c r="AO854" s="86"/>
      <c r="AP854" s="86"/>
      <c r="AQ854" s="86"/>
      <c r="AR854" s="86"/>
      <c r="AS854" s="86"/>
      <c r="AT854" s="86"/>
      <c r="AU854" s="86"/>
    </row>
    <row r="855" spans="3:47" x14ac:dyDescent="0.2">
      <c r="C855" s="18"/>
      <c r="D855" s="18"/>
      <c r="Q855" s="1"/>
      <c r="AA855" s="86"/>
      <c r="AB855" s="86"/>
      <c r="AC855" s="86"/>
      <c r="AD855" s="86"/>
      <c r="AE855" s="86"/>
      <c r="AG855" s="87"/>
      <c r="AN855" s="86"/>
      <c r="AO855" s="86"/>
      <c r="AP855" s="86"/>
      <c r="AQ855" s="86"/>
      <c r="AR855" s="86"/>
      <c r="AS855" s="86"/>
      <c r="AT855" s="86"/>
      <c r="AU855" s="86"/>
    </row>
    <row r="856" spans="3:47" x14ac:dyDescent="0.2">
      <c r="C856" s="18"/>
      <c r="D856" s="18"/>
      <c r="Q856" s="1"/>
      <c r="AA856" s="86"/>
      <c r="AB856" s="86"/>
      <c r="AC856" s="86"/>
      <c r="AD856" s="86"/>
      <c r="AE856" s="86"/>
      <c r="AG856" s="87"/>
      <c r="AN856" s="86"/>
      <c r="AO856" s="86"/>
      <c r="AP856" s="86"/>
      <c r="AQ856" s="86"/>
      <c r="AR856" s="86"/>
      <c r="AS856" s="86"/>
      <c r="AT856" s="86"/>
      <c r="AU856" s="86"/>
    </row>
    <row r="857" spans="3:47" x14ac:dyDescent="0.2">
      <c r="C857" s="18"/>
      <c r="D857" s="18"/>
      <c r="Q857" s="1"/>
      <c r="AA857" s="86"/>
      <c r="AB857" s="86"/>
      <c r="AC857" s="86"/>
      <c r="AD857" s="86"/>
      <c r="AE857" s="86"/>
      <c r="AG857" s="87"/>
      <c r="AN857" s="86"/>
      <c r="AO857" s="86"/>
      <c r="AP857" s="86"/>
      <c r="AQ857" s="86"/>
      <c r="AR857" s="86"/>
      <c r="AS857" s="86"/>
      <c r="AT857" s="86"/>
      <c r="AU857" s="86"/>
    </row>
    <row r="858" spans="3:47" x14ac:dyDescent="0.2">
      <c r="C858" s="18"/>
      <c r="D858" s="18"/>
      <c r="Q858" s="1"/>
      <c r="AA858" s="86"/>
      <c r="AB858" s="86"/>
      <c r="AC858" s="86"/>
      <c r="AD858" s="86"/>
      <c r="AE858" s="86"/>
      <c r="AG858" s="87"/>
      <c r="AN858" s="86"/>
      <c r="AO858" s="86"/>
      <c r="AP858" s="86"/>
      <c r="AQ858" s="86"/>
      <c r="AR858" s="86"/>
      <c r="AS858" s="86"/>
      <c r="AT858" s="86"/>
      <c r="AU858" s="86"/>
    </row>
    <row r="859" spans="3:47" x14ac:dyDescent="0.2">
      <c r="C859" s="18"/>
      <c r="D859" s="18"/>
      <c r="Q859" s="1"/>
      <c r="AA859" s="86"/>
      <c r="AB859" s="86"/>
      <c r="AC859" s="86"/>
      <c r="AD859" s="86"/>
      <c r="AE859" s="86"/>
      <c r="AG859" s="87"/>
      <c r="AN859" s="86"/>
      <c r="AO859" s="86"/>
      <c r="AP859" s="86"/>
      <c r="AQ859" s="86"/>
      <c r="AR859" s="86"/>
      <c r="AS859" s="86"/>
      <c r="AT859" s="86"/>
      <c r="AU859" s="86"/>
    </row>
    <row r="860" spans="3:47" x14ac:dyDescent="0.2">
      <c r="C860" s="18"/>
      <c r="D860" s="18"/>
      <c r="Q860" s="1"/>
      <c r="AA860" s="86"/>
      <c r="AB860" s="86"/>
      <c r="AC860" s="86"/>
      <c r="AD860" s="86"/>
      <c r="AE860" s="86"/>
      <c r="AG860" s="87"/>
      <c r="AN860" s="86"/>
      <c r="AO860" s="86"/>
      <c r="AP860" s="86"/>
      <c r="AQ860" s="86"/>
      <c r="AR860" s="86"/>
      <c r="AS860" s="86"/>
      <c r="AT860" s="86"/>
      <c r="AU860" s="86"/>
    </row>
    <row r="861" spans="3:47" x14ac:dyDescent="0.2">
      <c r="C861" s="18"/>
      <c r="D861" s="18"/>
      <c r="Q861" s="1"/>
      <c r="AA861" s="86"/>
      <c r="AB861" s="86"/>
      <c r="AC861" s="86"/>
      <c r="AD861" s="86"/>
      <c r="AE861" s="86"/>
      <c r="AG861" s="87"/>
      <c r="AN861" s="86"/>
      <c r="AO861" s="86"/>
      <c r="AP861" s="86"/>
      <c r="AQ861" s="86"/>
      <c r="AR861" s="86"/>
      <c r="AS861" s="86"/>
      <c r="AT861" s="86"/>
      <c r="AU861" s="86"/>
    </row>
    <row r="862" spans="3:47" x14ac:dyDescent="0.2">
      <c r="C862" s="18"/>
      <c r="D862" s="18"/>
      <c r="Q862" s="1"/>
      <c r="AA862" s="86"/>
      <c r="AB862" s="86"/>
      <c r="AC862" s="86"/>
      <c r="AD862" s="86"/>
      <c r="AE862" s="86"/>
      <c r="AG862" s="87"/>
      <c r="AN862" s="86"/>
      <c r="AO862" s="86"/>
      <c r="AP862" s="86"/>
      <c r="AQ862" s="86"/>
      <c r="AR862" s="86"/>
      <c r="AS862" s="86"/>
      <c r="AT862" s="86"/>
      <c r="AU862" s="86"/>
    </row>
    <row r="863" spans="3:47" x14ac:dyDescent="0.2">
      <c r="C863" s="18"/>
      <c r="D863" s="18"/>
      <c r="Q863" s="1"/>
      <c r="AA863" s="86"/>
      <c r="AB863" s="86"/>
      <c r="AC863" s="86"/>
      <c r="AD863" s="86"/>
      <c r="AE863" s="86"/>
      <c r="AG863" s="87"/>
      <c r="AN863" s="86"/>
      <c r="AO863" s="86"/>
      <c r="AP863" s="86"/>
      <c r="AQ863" s="86"/>
      <c r="AR863" s="86"/>
      <c r="AS863" s="86"/>
      <c r="AT863" s="86"/>
      <c r="AU863" s="86"/>
    </row>
    <row r="864" spans="3:47" x14ac:dyDescent="0.2">
      <c r="C864" s="18"/>
      <c r="D864" s="18"/>
      <c r="Q864" s="1"/>
      <c r="AA864" s="86"/>
      <c r="AB864" s="86"/>
      <c r="AC864" s="86"/>
      <c r="AD864" s="86"/>
      <c r="AE864" s="86"/>
      <c r="AG864" s="87"/>
      <c r="AN864" s="86"/>
      <c r="AO864" s="86"/>
      <c r="AP864" s="86"/>
      <c r="AQ864" s="86"/>
      <c r="AR864" s="86"/>
      <c r="AS864" s="86"/>
      <c r="AT864" s="86"/>
      <c r="AU864" s="86"/>
    </row>
    <row r="865" spans="3:48" x14ac:dyDescent="0.2">
      <c r="C865" s="18"/>
      <c r="D865" s="18"/>
      <c r="Q865" s="1"/>
      <c r="AA865" s="86"/>
      <c r="AB865" s="86"/>
      <c r="AC865" s="86"/>
      <c r="AD865" s="86"/>
      <c r="AE865" s="86"/>
      <c r="AG865" s="87"/>
      <c r="AN865" s="86"/>
      <c r="AO865" s="86"/>
      <c r="AP865" s="86"/>
      <c r="AQ865" s="86"/>
      <c r="AR865" s="86"/>
      <c r="AS865" s="86"/>
      <c r="AT865" s="86"/>
      <c r="AU865" s="86"/>
    </row>
    <row r="866" spans="3:48" x14ac:dyDescent="0.2">
      <c r="C866" s="18"/>
      <c r="D866" s="18"/>
      <c r="Q866" s="1"/>
      <c r="AA866" s="86"/>
      <c r="AB866" s="86"/>
      <c r="AC866" s="86"/>
      <c r="AD866" s="86"/>
      <c r="AE866" s="86"/>
      <c r="AG866" s="87"/>
      <c r="AN866" s="86"/>
      <c r="AO866" s="86"/>
      <c r="AP866" s="86"/>
      <c r="AQ866" s="86"/>
      <c r="AR866" s="86"/>
      <c r="AS866" s="86"/>
      <c r="AT866" s="86"/>
      <c r="AU866" s="86"/>
    </row>
    <row r="867" spans="3:48" x14ac:dyDescent="0.2">
      <c r="C867" s="18"/>
      <c r="D867" s="18"/>
      <c r="Q867" s="1"/>
      <c r="AA867" s="86"/>
      <c r="AB867" s="86"/>
      <c r="AC867" s="86"/>
      <c r="AD867" s="86"/>
      <c r="AE867" s="86"/>
      <c r="AG867" s="87"/>
      <c r="AN867" s="86"/>
      <c r="AO867" s="86"/>
      <c r="AP867" s="86"/>
      <c r="AQ867" s="86"/>
      <c r="AR867" s="86"/>
      <c r="AS867" s="86"/>
      <c r="AT867" s="86"/>
      <c r="AU867" s="86"/>
    </row>
    <row r="868" spans="3:48" x14ac:dyDescent="0.2">
      <c r="C868" s="18"/>
      <c r="D868" s="18"/>
      <c r="Q868" s="1"/>
      <c r="AA868" s="86"/>
      <c r="AB868" s="86"/>
      <c r="AC868" s="86"/>
      <c r="AD868" s="86"/>
      <c r="AE868" s="86"/>
      <c r="AG868" s="87"/>
      <c r="AN868" s="86"/>
      <c r="AO868" s="86"/>
      <c r="AP868" s="86"/>
      <c r="AQ868" s="86"/>
      <c r="AR868" s="86"/>
      <c r="AS868" s="86"/>
      <c r="AT868" s="86"/>
      <c r="AU868" s="86"/>
    </row>
    <row r="869" spans="3:48" x14ac:dyDescent="0.2">
      <c r="C869" s="18"/>
      <c r="D869" s="18"/>
      <c r="Q869" s="1"/>
      <c r="AA869" s="86"/>
      <c r="AB869" s="86"/>
      <c r="AC869" s="86"/>
      <c r="AD869" s="86"/>
      <c r="AE869" s="86"/>
      <c r="AG869" s="87"/>
      <c r="AN869" s="86"/>
      <c r="AO869" s="86"/>
      <c r="AP869" s="86"/>
      <c r="AQ869" s="86"/>
      <c r="AR869" s="86"/>
      <c r="AS869" s="86"/>
      <c r="AT869" s="86"/>
      <c r="AU869" s="86"/>
    </row>
    <row r="870" spans="3:48" x14ac:dyDescent="0.2">
      <c r="C870" s="18"/>
      <c r="D870" s="18"/>
      <c r="Q870" s="1"/>
      <c r="AA870" s="86"/>
      <c r="AB870" s="86"/>
      <c r="AC870" s="86"/>
      <c r="AD870" s="86"/>
      <c r="AE870" s="86"/>
      <c r="AG870" s="87"/>
      <c r="AN870" s="86"/>
      <c r="AO870" s="86"/>
      <c r="AP870" s="86"/>
      <c r="AQ870" s="86"/>
      <c r="AR870" s="86"/>
      <c r="AS870" s="86"/>
      <c r="AT870" s="86"/>
      <c r="AU870" s="86"/>
    </row>
    <row r="871" spans="3:48" x14ac:dyDescent="0.2">
      <c r="C871" s="18"/>
      <c r="D871" s="18"/>
      <c r="Q871" s="1"/>
      <c r="AA871" s="86"/>
      <c r="AB871" s="86"/>
      <c r="AC871" s="86"/>
      <c r="AD871" s="86"/>
      <c r="AE871" s="86"/>
      <c r="AG871" s="87"/>
      <c r="AN871" s="86"/>
      <c r="AO871" s="86"/>
      <c r="AP871" s="86"/>
      <c r="AQ871" s="86"/>
      <c r="AR871" s="86"/>
      <c r="AS871" s="86"/>
      <c r="AT871" s="86"/>
      <c r="AU871" s="86"/>
    </row>
    <row r="872" spans="3:48" x14ac:dyDescent="0.2">
      <c r="C872" s="18"/>
      <c r="D872" s="18"/>
      <c r="Q872" s="1"/>
      <c r="AA872" s="86"/>
      <c r="AB872" s="86"/>
      <c r="AC872" s="86"/>
      <c r="AD872" s="86"/>
      <c r="AE872" s="86"/>
      <c r="AG872" s="87"/>
      <c r="AN872" s="86"/>
      <c r="AO872" s="86"/>
      <c r="AP872" s="86"/>
      <c r="AQ872" s="86"/>
      <c r="AR872" s="86"/>
      <c r="AS872" s="86"/>
      <c r="AT872" s="86"/>
      <c r="AU872" s="86"/>
    </row>
    <row r="873" spans="3:48" x14ac:dyDescent="0.2">
      <c r="C873" s="18"/>
      <c r="D873" s="18"/>
      <c r="Q873" s="1"/>
      <c r="AA873" s="86"/>
      <c r="AB873" s="86"/>
      <c r="AC873" s="86"/>
      <c r="AD873" s="86"/>
      <c r="AE873" s="86"/>
      <c r="AG873" s="87"/>
      <c r="AN873" s="86"/>
      <c r="AO873" s="86"/>
      <c r="AP873" s="86"/>
      <c r="AQ873" s="86"/>
      <c r="AR873" s="86"/>
      <c r="AS873" s="86"/>
      <c r="AT873" s="86"/>
      <c r="AU873" s="86"/>
    </row>
    <row r="874" spans="3:48" x14ac:dyDescent="0.2">
      <c r="C874" s="18"/>
      <c r="D874" s="18"/>
      <c r="Q874" s="1"/>
      <c r="AA874" s="86"/>
      <c r="AB874" s="86"/>
      <c r="AC874" s="86"/>
      <c r="AD874" s="86"/>
      <c r="AE874" s="86"/>
      <c r="AG874" s="87"/>
      <c r="AN874" s="86"/>
      <c r="AO874" s="86"/>
      <c r="AP874" s="86"/>
      <c r="AQ874" s="86"/>
      <c r="AR874" s="86"/>
      <c r="AS874" s="86"/>
      <c r="AT874" s="86"/>
      <c r="AU874" s="86"/>
    </row>
    <row r="875" spans="3:48" x14ac:dyDescent="0.2">
      <c r="C875" s="18"/>
      <c r="D875" s="18"/>
      <c r="Q875" s="1"/>
      <c r="AA875" s="86"/>
      <c r="AB875" s="86"/>
      <c r="AC875" s="86"/>
      <c r="AD875" s="86"/>
      <c r="AE875" s="86"/>
      <c r="AG875" s="87"/>
      <c r="AN875" s="86"/>
      <c r="AO875" s="86"/>
      <c r="AP875" s="86"/>
      <c r="AQ875" s="86"/>
      <c r="AR875" s="86"/>
      <c r="AS875" s="86"/>
      <c r="AT875" s="86"/>
      <c r="AU875" s="86"/>
    </row>
    <row r="876" spans="3:48" x14ac:dyDescent="0.2">
      <c r="C876" s="18"/>
      <c r="D876" s="18"/>
      <c r="Q876" s="1"/>
      <c r="AA876" s="86"/>
      <c r="AB876" s="86"/>
      <c r="AC876" s="86"/>
      <c r="AD876" s="86"/>
      <c r="AE876" s="86"/>
      <c r="AG876" s="87"/>
      <c r="AN876" s="86"/>
      <c r="AO876" s="86"/>
      <c r="AP876" s="86"/>
      <c r="AQ876" s="86"/>
      <c r="AR876" s="86"/>
      <c r="AS876" s="86"/>
      <c r="AT876" s="86"/>
      <c r="AU876" s="86"/>
    </row>
    <row r="877" spans="3:48" x14ac:dyDescent="0.2">
      <c r="C877" s="18"/>
      <c r="D877" s="18"/>
      <c r="Q877" s="1"/>
      <c r="AA877" s="86"/>
      <c r="AB877" s="86"/>
      <c r="AC877" s="86"/>
      <c r="AD877" s="86"/>
      <c r="AE877" s="86"/>
      <c r="AG877" s="87"/>
      <c r="AN877" s="86"/>
      <c r="AO877" s="86"/>
      <c r="AP877" s="86"/>
      <c r="AQ877" s="86"/>
      <c r="AR877" s="86"/>
      <c r="AS877" s="86"/>
      <c r="AT877" s="86"/>
      <c r="AU877" s="86"/>
    </row>
    <row r="878" spans="3:48" x14ac:dyDescent="0.2">
      <c r="C878" s="18"/>
      <c r="D878" s="18"/>
      <c r="Q878" s="1"/>
      <c r="AA878" s="86"/>
      <c r="AB878" s="86"/>
      <c r="AC878" s="86"/>
      <c r="AD878" s="86"/>
      <c r="AE878" s="86"/>
      <c r="AG878" s="87"/>
      <c r="AN878" s="86"/>
      <c r="AO878" s="86"/>
      <c r="AP878" s="86"/>
      <c r="AQ878" s="86"/>
      <c r="AR878" s="86"/>
      <c r="AS878" s="86"/>
      <c r="AT878" s="86"/>
      <c r="AU878" s="86"/>
    </row>
    <row r="879" spans="3:48" x14ac:dyDescent="0.2">
      <c r="C879" s="18"/>
      <c r="D879" s="18"/>
      <c r="Q879" s="1"/>
      <c r="AA879" s="86"/>
      <c r="AB879" s="86"/>
      <c r="AC879" s="86"/>
      <c r="AD879" s="86"/>
      <c r="AE879" s="86"/>
      <c r="AG879" s="87"/>
      <c r="AN879" s="86"/>
      <c r="AO879" s="86"/>
      <c r="AP879" s="86"/>
      <c r="AQ879" s="86"/>
      <c r="AR879" s="86"/>
      <c r="AS879" s="86"/>
      <c r="AT879" s="86"/>
      <c r="AU879" s="86"/>
      <c r="AV879" s="86"/>
    </row>
    <row r="880" spans="3:48" x14ac:dyDescent="0.2">
      <c r="C880" s="18"/>
      <c r="D880" s="18"/>
      <c r="Q880" s="1"/>
      <c r="AA880" s="86"/>
      <c r="AB880" s="86"/>
      <c r="AC880" s="86"/>
      <c r="AD880" s="86"/>
      <c r="AE880" s="86"/>
      <c r="AG880" s="87"/>
      <c r="AN880" s="86"/>
      <c r="AO880" s="86"/>
      <c r="AP880" s="86"/>
      <c r="AQ880" s="86"/>
      <c r="AR880" s="86"/>
      <c r="AS880" s="86"/>
      <c r="AT880" s="86"/>
      <c r="AU880" s="86"/>
    </row>
    <row r="881" spans="3:64" x14ac:dyDescent="0.2">
      <c r="C881" s="18"/>
      <c r="D881" s="18"/>
      <c r="Q881" s="1"/>
      <c r="AA881" s="86"/>
      <c r="AB881" s="86"/>
      <c r="AC881" s="86"/>
      <c r="AD881" s="86"/>
      <c r="AE881" s="86"/>
      <c r="AG881" s="87"/>
      <c r="AN881" s="86"/>
      <c r="AO881" s="86"/>
      <c r="AP881" s="86"/>
      <c r="AQ881" s="86"/>
      <c r="AR881" s="86"/>
      <c r="AS881" s="86"/>
      <c r="AT881" s="86"/>
      <c r="AU881" s="86"/>
    </row>
    <row r="882" spans="3:64" x14ac:dyDescent="0.2">
      <c r="C882" s="18"/>
      <c r="D882" s="18"/>
      <c r="Q882" s="1"/>
      <c r="AA882" s="86"/>
      <c r="AB882" s="86"/>
      <c r="AC882" s="86"/>
      <c r="AD882" s="86"/>
      <c r="AE882" s="86"/>
      <c r="AG882" s="87"/>
      <c r="AN882" s="86"/>
      <c r="AO882" s="86"/>
      <c r="AP882" s="86"/>
      <c r="AQ882" s="86"/>
      <c r="AR882" s="86"/>
      <c r="AS882" s="86"/>
      <c r="AT882" s="86"/>
      <c r="AU882" s="86"/>
    </row>
    <row r="883" spans="3:64" x14ac:dyDescent="0.2">
      <c r="C883" s="18"/>
      <c r="D883" s="18"/>
      <c r="Q883" s="1"/>
      <c r="AA883" s="86"/>
      <c r="AB883" s="86"/>
      <c r="AC883" s="86"/>
      <c r="AD883" s="86"/>
      <c r="AE883" s="86"/>
      <c r="AG883" s="87"/>
      <c r="AN883" s="86"/>
      <c r="AO883" s="86"/>
      <c r="AP883" s="86"/>
      <c r="AQ883" s="86"/>
      <c r="AR883" s="86"/>
      <c r="AS883" s="86"/>
      <c r="AT883" s="86"/>
      <c r="AU883" s="86"/>
    </row>
    <row r="884" spans="3:64" x14ac:dyDescent="0.2">
      <c r="C884" s="18"/>
      <c r="D884" s="18"/>
      <c r="Q884" s="1"/>
      <c r="AA884" s="86"/>
      <c r="AB884" s="86"/>
      <c r="AC884" s="86"/>
      <c r="AD884" s="86"/>
      <c r="AE884" s="86"/>
      <c r="AG884" s="87"/>
      <c r="AN884" s="86"/>
      <c r="AO884" s="86"/>
      <c r="AP884" s="86"/>
      <c r="AQ884" s="86"/>
      <c r="AR884" s="86"/>
      <c r="AS884" s="86"/>
      <c r="AT884" s="86"/>
      <c r="AU884" s="86"/>
    </row>
    <row r="885" spans="3:64" x14ac:dyDescent="0.2">
      <c r="C885" s="18"/>
      <c r="D885" s="18"/>
      <c r="Q885" s="1"/>
      <c r="AA885" s="86"/>
      <c r="AB885" s="86"/>
      <c r="AC885" s="86"/>
      <c r="AD885" s="86"/>
      <c r="AE885" s="86"/>
      <c r="AG885" s="87"/>
      <c r="AN885" s="86"/>
      <c r="AO885" s="86"/>
      <c r="AP885" s="86"/>
      <c r="AQ885" s="86"/>
      <c r="AR885" s="86"/>
      <c r="AS885" s="86"/>
      <c r="AT885" s="86"/>
      <c r="AU885" s="86"/>
    </row>
    <row r="886" spans="3:64" x14ac:dyDescent="0.2">
      <c r="C886" s="18"/>
      <c r="D886" s="18"/>
      <c r="Q886" s="1"/>
      <c r="AA886" s="86"/>
      <c r="AB886" s="86"/>
      <c r="AC886" s="86"/>
      <c r="AD886" s="86"/>
      <c r="AE886" s="86"/>
      <c r="AG886" s="87"/>
      <c r="AN886" s="86"/>
      <c r="AO886" s="86"/>
      <c r="AP886" s="86"/>
      <c r="AQ886" s="86"/>
      <c r="AR886" s="86"/>
      <c r="AS886" s="86"/>
      <c r="AT886" s="86"/>
      <c r="AU886" s="86"/>
    </row>
    <row r="887" spans="3:64" x14ac:dyDescent="0.2">
      <c r="C887" s="18"/>
      <c r="D887" s="18"/>
      <c r="Q887" s="1"/>
      <c r="AA887" s="86"/>
      <c r="AB887" s="86"/>
      <c r="AC887" s="86"/>
      <c r="AD887" s="86"/>
      <c r="AE887" s="86"/>
      <c r="AG887" s="87"/>
      <c r="AN887" s="86"/>
      <c r="AO887" s="86"/>
      <c r="AP887" s="86"/>
      <c r="AQ887" s="86"/>
      <c r="AR887" s="86"/>
      <c r="AS887" s="86"/>
      <c r="AT887" s="86"/>
      <c r="AU887" s="86"/>
    </row>
    <row r="888" spans="3:64" x14ac:dyDescent="0.2">
      <c r="C888" s="18"/>
      <c r="D888" s="18"/>
      <c r="Q888" s="1"/>
      <c r="AA888" s="86"/>
      <c r="AB888" s="86"/>
      <c r="AC888" s="86"/>
      <c r="AD888" s="86"/>
      <c r="AE888" s="86"/>
      <c r="AG888" s="87"/>
      <c r="AN888" s="86"/>
      <c r="AO888" s="86"/>
      <c r="AP888" s="86"/>
      <c r="AQ888" s="86"/>
      <c r="AR888" s="86"/>
      <c r="AS888" s="86"/>
      <c r="AT888" s="86"/>
      <c r="AU888" s="86"/>
    </row>
    <row r="889" spans="3:64" x14ac:dyDescent="0.2">
      <c r="C889" s="18"/>
      <c r="D889" s="18"/>
      <c r="Q889" s="1"/>
      <c r="AA889" s="86"/>
      <c r="AB889" s="86"/>
      <c r="AC889" s="86"/>
      <c r="AD889" s="86"/>
      <c r="AE889" s="86"/>
      <c r="AG889" s="87"/>
      <c r="AN889" s="86"/>
      <c r="AO889" s="86"/>
      <c r="AP889" s="86"/>
      <c r="AQ889" s="86"/>
      <c r="AR889" s="86"/>
      <c r="AS889" s="86"/>
      <c r="AT889" s="86"/>
      <c r="AU889" s="86"/>
    </row>
    <row r="890" spans="3:64" x14ac:dyDescent="0.2">
      <c r="C890" s="18"/>
      <c r="D890" s="18"/>
      <c r="Q890" s="1"/>
      <c r="AA890" s="86"/>
      <c r="AB890" s="86"/>
      <c r="AC890" s="86"/>
      <c r="AD890" s="86"/>
      <c r="AE890" s="86"/>
      <c r="AG890" s="87"/>
      <c r="AN890" s="86"/>
      <c r="AO890" s="86"/>
      <c r="AP890" s="86"/>
      <c r="AQ890" s="86"/>
      <c r="AR890" s="86"/>
      <c r="AS890" s="86"/>
      <c r="AT890" s="86"/>
      <c r="AU890" s="86"/>
    </row>
    <row r="891" spans="3:64" x14ac:dyDescent="0.2">
      <c r="C891" s="18"/>
      <c r="D891" s="18"/>
      <c r="Q891" s="1"/>
      <c r="AA891" s="86"/>
      <c r="AB891" s="86"/>
      <c r="AC891" s="86"/>
      <c r="AD891" s="86"/>
      <c r="AE891" s="86"/>
      <c r="AG891" s="87"/>
      <c r="AN891" s="86"/>
      <c r="AO891" s="86"/>
      <c r="AP891" s="86"/>
      <c r="AQ891" s="86"/>
      <c r="AR891" s="86"/>
      <c r="AS891" s="86"/>
      <c r="AT891" s="86"/>
      <c r="AU891" s="86"/>
    </row>
    <row r="892" spans="3:64" x14ac:dyDescent="0.2">
      <c r="C892" s="18"/>
      <c r="D892" s="18"/>
      <c r="Q892" s="1"/>
      <c r="AA892" s="86"/>
      <c r="AB892" s="86"/>
      <c r="AC892" s="86"/>
      <c r="AD892" s="86"/>
      <c r="AE892" s="86"/>
      <c r="AG892" s="87"/>
      <c r="AN892" s="86"/>
      <c r="AO892" s="86"/>
      <c r="AP892" s="86"/>
      <c r="AQ892" s="86"/>
      <c r="AR892" s="86"/>
      <c r="AS892" s="86"/>
      <c r="AT892" s="86"/>
      <c r="AU892" s="86"/>
    </row>
    <row r="893" spans="3:64" x14ac:dyDescent="0.2">
      <c r="C893" s="18"/>
      <c r="D893" s="18"/>
      <c r="Q893" s="1"/>
      <c r="AA893" s="86"/>
      <c r="AB893" s="86"/>
      <c r="AC893" s="86"/>
      <c r="AD893" s="86"/>
      <c r="AE893" s="86"/>
      <c r="AG893" s="87"/>
      <c r="AN893" s="86"/>
      <c r="AO893" s="86"/>
      <c r="AP893" s="86"/>
      <c r="AQ893" s="86"/>
      <c r="AR893" s="86"/>
      <c r="AS893" s="86"/>
      <c r="AT893" s="86"/>
      <c r="AU893" s="86"/>
    </row>
    <row r="894" spans="3:64" x14ac:dyDescent="0.2">
      <c r="C894" s="18"/>
      <c r="D894" s="18"/>
      <c r="Q894" s="1"/>
      <c r="AA894" s="86"/>
      <c r="AB894" s="86"/>
      <c r="AC894" s="86"/>
      <c r="AD894" s="86"/>
      <c r="AE894" s="86"/>
      <c r="AG894" s="87"/>
      <c r="AN894" s="86"/>
      <c r="AO894" s="86"/>
      <c r="AP894" s="86"/>
      <c r="AQ894" s="86"/>
      <c r="AR894" s="86"/>
      <c r="AS894" s="86"/>
      <c r="AT894" s="86"/>
      <c r="AU894" s="86"/>
      <c r="AV894" s="86"/>
      <c r="AW894" s="86"/>
      <c r="AX894" s="86"/>
      <c r="AY894" s="86"/>
      <c r="AZ894" s="86"/>
      <c r="BA894" s="86"/>
      <c r="BB894" s="86"/>
      <c r="BC894" s="86"/>
      <c r="BD894" s="86"/>
      <c r="BE894" s="86"/>
      <c r="BF894" s="86"/>
      <c r="BG894" s="86"/>
      <c r="BH894" s="86"/>
      <c r="BI894" s="86"/>
      <c r="BJ894" s="86"/>
      <c r="BK894" s="86"/>
      <c r="BL894" s="86"/>
    </row>
    <row r="895" spans="3:64" x14ac:dyDescent="0.2">
      <c r="C895" s="18"/>
      <c r="D895" s="18"/>
      <c r="Q895" s="1"/>
      <c r="AA895" s="86"/>
      <c r="AB895" s="86"/>
      <c r="AC895" s="86"/>
      <c r="AD895" s="86"/>
      <c r="AE895" s="86"/>
      <c r="AG895" s="87"/>
      <c r="AN895" s="86"/>
      <c r="AO895" s="86"/>
      <c r="AP895" s="86"/>
      <c r="AQ895" s="86"/>
      <c r="AR895" s="86"/>
      <c r="AS895" s="86"/>
      <c r="AT895" s="86"/>
      <c r="AU895" s="86"/>
    </row>
    <row r="896" spans="3:64" x14ac:dyDescent="0.2">
      <c r="C896" s="18"/>
      <c r="D896" s="18"/>
      <c r="Q896" s="1"/>
      <c r="AA896" s="86"/>
      <c r="AB896" s="86"/>
      <c r="AC896" s="86"/>
      <c r="AD896" s="86"/>
      <c r="AE896" s="86"/>
      <c r="AG896" s="87"/>
      <c r="AN896" s="86"/>
      <c r="AO896" s="86"/>
      <c r="AP896" s="86"/>
      <c r="AQ896" s="86"/>
      <c r="AR896" s="86"/>
      <c r="AS896" s="86"/>
      <c r="AT896" s="86"/>
      <c r="AU896" s="86"/>
    </row>
    <row r="897" spans="3:64" x14ac:dyDescent="0.2">
      <c r="C897" s="18"/>
      <c r="D897" s="18"/>
      <c r="Q897" s="1"/>
      <c r="AA897" s="86"/>
      <c r="AB897" s="86"/>
      <c r="AC897" s="86"/>
      <c r="AD897" s="86"/>
      <c r="AE897" s="86"/>
      <c r="AG897" s="87"/>
      <c r="AN897" s="86"/>
      <c r="AO897" s="86"/>
      <c r="AP897" s="86"/>
      <c r="AQ897" s="86"/>
      <c r="AR897" s="86"/>
      <c r="AS897" s="86"/>
      <c r="AT897" s="86"/>
      <c r="AU897" s="86"/>
    </row>
    <row r="898" spans="3:64" x14ac:dyDescent="0.2">
      <c r="C898" s="18"/>
      <c r="D898" s="18"/>
      <c r="Q898" s="1"/>
      <c r="AA898" s="86"/>
      <c r="AB898" s="86"/>
      <c r="AC898" s="86"/>
      <c r="AD898" s="86"/>
      <c r="AE898" s="86"/>
      <c r="AG898" s="87"/>
      <c r="AN898" s="86"/>
      <c r="AO898" s="86"/>
      <c r="AP898" s="86"/>
      <c r="AQ898" s="86"/>
      <c r="AR898" s="86"/>
      <c r="AS898" s="86"/>
      <c r="AT898" s="86"/>
      <c r="AU898" s="86"/>
      <c r="AV898" s="86"/>
      <c r="AW898" s="86"/>
      <c r="AX898" s="86"/>
      <c r="AY898" s="86"/>
      <c r="AZ898" s="86"/>
      <c r="BA898" s="86"/>
      <c r="BB898" s="86"/>
      <c r="BC898" s="86"/>
      <c r="BD898" s="86"/>
      <c r="BE898" s="86"/>
      <c r="BF898" s="86"/>
      <c r="BG898" s="86"/>
      <c r="BH898" s="86"/>
      <c r="BI898" s="86"/>
      <c r="BJ898" s="86"/>
      <c r="BK898" s="86"/>
      <c r="BL898" s="86"/>
    </row>
    <row r="899" spans="3:64" x14ac:dyDescent="0.2">
      <c r="C899" s="18"/>
      <c r="D899" s="18"/>
      <c r="Q899" s="1"/>
      <c r="AA899" s="86"/>
      <c r="AB899" s="86"/>
      <c r="AC899" s="86"/>
      <c r="AD899" s="86"/>
      <c r="AE899" s="86"/>
      <c r="AG899" s="87"/>
      <c r="AN899" s="86"/>
      <c r="AO899" s="86"/>
      <c r="AP899" s="86"/>
      <c r="AQ899" s="86"/>
      <c r="AR899" s="86"/>
      <c r="AS899" s="86"/>
      <c r="AT899" s="86"/>
      <c r="AU899" s="86"/>
    </row>
    <row r="900" spans="3:64" x14ac:dyDescent="0.2">
      <c r="C900" s="18"/>
      <c r="D900" s="18"/>
      <c r="Q900" s="1"/>
      <c r="AA900" s="86"/>
      <c r="AB900" s="86"/>
      <c r="AC900" s="86"/>
      <c r="AD900" s="86"/>
      <c r="AE900" s="86"/>
      <c r="AG900" s="87"/>
      <c r="AN900" s="86"/>
      <c r="AO900" s="86"/>
      <c r="AP900" s="86"/>
      <c r="AQ900" s="86"/>
      <c r="AR900" s="86"/>
      <c r="AS900" s="86"/>
      <c r="AT900" s="86"/>
      <c r="AU900" s="86"/>
    </row>
    <row r="901" spans="3:64" x14ac:dyDescent="0.2">
      <c r="C901" s="18"/>
      <c r="D901" s="18"/>
      <c r="Q901" s="1"/>
      <c r="AA901" s="86"/>
      <c r="AB901" s="86"/>
      <c r="AC901" s="86"/>
      <c r="AD901" s="86"/>
      <c r="AE901" s="86"/>
      <c r="AG901" s="87"/>
      <c r="AN901" s="86"/>
      <c r="AO901" s="86"/>
      <c r="AP901" s="86"/>
      <c r="AQ901" s="86"/>
      <c r="AR901" s="86"/>
      <c r="AS901" s="86"/>
      <c r="AT901" s="86"/>
      <c r="AU901" s="86"/>
    </row>
    <row r="902" spans="3:64" x14ac:dyDescent="0.2">
      <c r="C902" s="18"/>
      <c r="D902" s="18"/>
      <c r="Q902" s="1"/>
      <c r="AA902" s="86"/>
      <c r="AB902" s="86"/>
      <c r="AC902" s="86"/>
      <c r="AD902" s="86"/>
      <c r="AE902" s="86"/>
      <c r="AG902" s="87"/>
      <c r="AN902" s="86"/>
      <c r="AO902" s="86"/>
      <c r="AP902" s="86"/>
      <c r="AQ902" s="86"/>
      <c r="AR902" s="86"/>
      <c r="AS902" s="86"/>
      <c r="AT902" s="86"/>
      <c r="AU902" s="86"/>
      <c r="AV902" s="86"/>
      <c r="AW902" s="86"/>
      <c r="AX902" s="86"/>
      <c r="AY902" s="86"/>
      <c r="AZ902" s="86"/>
      <c r="BA902" s="86"/>
      <c r="BB902" s="86"/>
      <c r="BC902" s="86"/>
      <c r="BD902" s="86"/>
      <c r="BE902" s="86"/>
      <c r="BF902" s="86"/>
      <c r="BG902" s="86"/>
      <c r="BH902" s="86"/>
      <c r="BI902" s="86"/>
      <c r="BJ902" s="86"/>
      <c r="BK902" s="86"/>
      <c r="BL902" s="86"/>
    </row>
    <row r="903" spans="3:64" x14ac:dyDescent="0.2">
      <c r="C903" s="18"/>
      <c r="D903" s="18"/>
      <c r="Q903" s="1"/>
      <c r="AA903" s="86"/>
      <c r="AB903" s="86"/>
      <c r="AC903" s="86"/>
      <c r="AD903" s="86"/>
      <c r="AE903" s="86"/>
      <c r="AG903" s="87"/>
      <c r="AN903" s="86"/>
      <c r="AO903" s="86"/>
      <c r="AP903" s="86"/>
      <c r="AQ903" s="86"/>
      <c r="AR903" s="86"/>
      <c r="AS903" s="86"/>
      <c r="AT903" s="86"/>
      <c r="AU903" s="86"/>
    </row>
    <row r="904" spans="3:64" x14ac:dyDescent="0.2">
      <c r="C904" s="18"/>
      <c r="D904" s="18"/>
      <c r="Q904" s="1"/>
      <c r="AA904" s="86"/>
      <c r="AB904" s="86"/>
      <c r="AC904" s="86"/>
      <c r="AD904" s="86"/>
      <c r="AE904" s="86"/>
      <c r="AG904" s="87"/>
      <c r="AN904" s="86"/>
      <c r="AO904" s="86"/>
      <c r="AP904" s="86"/>
      <c r="AQ904" s="86"/>
      <c r="AR904" s="86"/>
      <c r="AS904" s="86"/>
      <c r="AT904" s="86"/>
      <c r="AU904" s="86"/>
    </row>
    <row r="905" spans="3:64" x14ac:dyDescent="0.2">
      <c r="C905" s="18"/>
      <c r="D905" s="18"/>
      <c r="Q905" s="1"/>
      <c r="AA905" s="86"/>
      <c r="AB905" s="86"/>
      <c r="AC905" s="86"/>
      <c r="AD905" s="86"/>
      <c r="AE905" s="86"/>
      <c r="AG905" s="87"/>
      <c r="AN905" s="86"/>
      <c r="AO905" s="86"/>
      <c r="AP905" s="86"/>
      <c r="AQ905" s="86"/>
      <c r="AR905" s="86"/>
      <c r="AS905" s="86"/>
      <c r="AT905" s="86"/>
      <c r="AU905" s="86"/>
    </row>
    <row r="906" spans="3:64" x14ac:dyDescent="0.2">
      <c r="C906" s="18"/>
      <c r="D906" s="18"/>
      <c r="Q906" s="1"/>
      <c r="AA906" s="86"/>
      <c r="AB906" s="86"/>
      <c r="AC906" s="86"/>
      <c r="AD906" s="86"/>
      <c r="AE906" s="86"/>
      <c r="AG906" s="87"/>
      <c r="AN906" s="86"/>
      <c r="AO906" s="86"/>
      <c r="AP906" s="86"/>
      <c r="AQ906" s="86"/>
      <c r="AR906" s="86"/>
      <c r="AS906" s="86"/>
      <c r="AT906" s="86"/>
      <c r="AU906" s="86"/>
    </row>
    <row r="907" spans="3:64" x14ac:dyDescent="0.2">
      <c r="C907" s="18"/>
      <c r="D907" s="18"/>
      <c r="Q907" s="1"/>
      <c r="AA907" s="86"/>
      <c r="AB907" s="86"/>
      <c r="AC907" s="86"/>
      <c r="AD907" s="86"/>
      <c r="AE907" s="86"/>
      <c r="AG907" s="87"/>
      <c r="AN907" s="86"/>
      <c r="AO907" s="86"/>
      <c r="AP907" s="86"/>
      <c r="AQ907" s="86"/>
      <c r="AR907" s="86"/>
      <c r="AS907" s="86"/>
      <c r="AT907" s="86"/>
      <c r="AU907" s="86"/>
    </row>
    <row r="908" spans="3:64" x14ac:dyDescent="0.2">
      <c r="C908" s="18"/>
      <c r="D908" s="18"/>
      <c r="Q908" s="1"/>
      <c r="AA908" s="86"/>
      <c r="AB908" s="86"/>
      <c r="AC908" s="86"/>
      <c r="AD908" s="86"/>
      <c r="AE908" s="86"/>
      <c r="AG908" s="87"/>
      <c r="AN908" s="86"/>
      <c r="AO908" s="86"/>
      <c r="AP908" s="86"/>
      <c r="AQ908" s="86"/>
      <c r="AR908" s="86"/>
      <c r="AS908" s="86"/>
      <c r="AT908" s="86"/>
      <c r="AU908" s="86"/>
    </row>
    <row r="909" spans="3:64" x14ac:dyDescent="0.2">
      <c r="C909" s="18"/>
      <c r="D909" s="18"/>
      <c r="Q909" s="1"/>
      <c r="AA909" s="86"/>
      <c r="AB909" s="86"/>
      <c r="AC909" s="86"/>
      <c r="AD909" s="86"/>
      <c r="AE909" s="86"/>
      <c r="AG909" s="87"/>
      <c r="AN909" s="86"/>
      <c r="AO909" s="86"/>
      <c r="AP909" s="86"/>
      <c r="AQ909" s="86"/>
      <c r="AR909" s="86"/>
      <c r="AS909" s="86"/>
      <c r="AT909" s="86"/>
      <c r="AU909" s="86"/>
    </row>
    <row r="910" spans="3:64" x14ac:dyDescent="0.2">
      <c r="C910" s="18"/>
      <c r="D910" s="18"/>
      <c r="Q910" s="1"/>
      <c r="AA910" s="86"/>
      <c r="AB910" s="86"/>
      <c r="AC910" s="86"/>
      <c r="AD910" s="86"/>
      <c r="AE910" s="86"/>
      <c r="AG910" s="87"/>
      <c r="AN910" s="86"/>
      <c r="AO910" s="86"/>
      <c r="AP910" s="86"/>
      <c r="AQ910" s="86"/>
      <c r="AR910" s="86"/>
      <c r="AS910" s="86"/>
      <c r="AT910" s="86"/>
      <c r="AU910" s="86"/>
    </row>
    <row r="911" spans="3:64" x14ac:dyDescent="0.2">
      <c r="C911" s="18"/>
      <c r="D911" s="18"/>
      <c r="Q911" s="1"/>
      <c r="AA911" s="86"/>
      <c r="AB911" s="86"/>
      <c r="AC911" s="86"/>
      <c r="AD911" s="86"/>
      <c r="AE911" s="86"/>
      <c r="AG911" s="87"/>
      <c r="AN911" s="86"/>
      <c r="AO911" s="86"/>
      <c r="AP911" s="86"/>
      <c r="AQ911" s="86"/>
      <c r="AR911" s="86"/>
      <c r="AS911" s="86"/>
      <c r="AT911" s="86"/>
      <c r="AU911" s="86"/>
      <c r="AV911" s="86"/>
      <c r="AW911" s="86"/>
      <c r="AX911" s="86"/>
      <c r="AY911" s="86"/>
      <c r="AZ911" s="86"/>
      <c r="BA911" s="86"/>
      <c r="BB911" s="86"/>
      <c r="BC911" s="86"/>
      <c r="BD911" s="86"/>
      <c r="BE911" s="86"/>
      <c r="BF911" s="86"/>
      <c r="BG911" s="86"/>
      <c r="BH911" s="86"/>
      <c r="BI911" s="86"/>
      <c r="BJ911" s="86"/>
      <c r="BK911" s="86"/>
      <c r="BL911" s="86"/>
    </row>
    <row r="912" spans="3:64" x14ac:dyDescent="0.2">
      <c r="C912" s="18"/>
      <c r="D912" s="18"/>
      <c r="Q912" s="1"/>
      <c r="AA912" s="86"/>
      <c r="AB912" s="86"/>
      <c r="AC912" s="86"/>
      <c r="AD912" s="86"/>
      <c r="AE912" s="86"/>
      <c r="AG912" s="87"/>
      <c r="AN912" s="86"/>
      <c r="AO912" s="86"/>
      <c r="AP912" s="86"/>
      <c r="AQ912" s="86"/>
      <c r="AR912" s="86"/>
      <c r="AS912" s="86"/>
      <c r="AT912" s="86"/>
      <c r="AU912" s="86"/>
    </row>
    <row r="913" spans="3:64" x14ac:dyDescent="0.2">
      <c r="C913" s="18"/>
      <c r="D913" s="18"/>
      <c r="Q913" s="1"/>
      <c r="AA913" s="86"/>
      <c r="AB913" s="86"/>
      <c r="AC913" s="86"/>
      <c r="AD913" s="86"/>
      <c r="AE913" s="86"/>
      <c r="AG913" s="87"/>
      <c r="AN913" s="86"/>
      <c r="AO913" s="86"/>
      <c r="AP913" s="86"/>
      <c r="AQ913" s="86"/>
      <c r="AR913" s="86"/>
      <c r="AS913" s="86"/>
      <c r="AT913" s="86"/>
      <c r="AU913" s="86"/>
    </row>
    <row r="914" spans="3:64" x14ac:dyDescent="0.2">
      <c r="C914" s="18"/>
      <c r="D914" s="18"/>
      <c r="Q914" s="1"/>
      <c r="AA914" s="86"/>
      <c r="AB914" s="86"/>
      <c r="AC914" s="86"/>
      <c r="AD914" s="86"/>
      <c r="AE914" s="86"/>
      <c r="AG914" s="87"/>
      <c r="AN914" s="86"/>
      <c r="AO914" s="86"/>
      <c r="AP914" s="86"/>
      <c r="AQ914" s="86"/>
      <c r="AR914" s="86"/>
      <c r="AS914" s="86"/>
      <c r="AT914" s="86"/>
      <c r="AU914" s="86"/>
    </row>
    <row r="915" spans="3:64" x14ac:dyDescent="0.2">
      <c r="C915" s="18"/>
      <c r="D915" s="18"/>
      <c r="Q915" s="1"/>
      <c r="AA915" s="86"/>
      <c r="AB915" s="86"/>
      <c r="AC915" s="86"/>
      <c r="AD915" s="86"/>
      <c r="AE915" s="86"/>
      <c r="AG915" s="87"/>
      <c r="AN915" s="86"/>
      <c r="AO915" s="86"/>
      <c r="AP915" s="86"/>
      <c r="AQ915" s="86"/>
      <c r="AR915" s="86"/>
      <c r="AS915" s="86"/>
      <c r="AT915" s="86"/>
      <c r="AU915" s="86"/>
    </row>
    <row r="916" spans="3:64" x14ac:dyDescent="0.2">
      <c r="C916" s="18"/>
      <c r="D916" s="18"/>
      <c r="Q916" s="1"/>
      <c r="AA916" s="86"/>
      <c r="AB916" s="86"/>
      <c r="AC916" s="86"/>
      <c r="AD916" s="86"/>
      <c r="AE916" s="86"/>
      <c r="AG916" s="87"/>
      <c r="AN916" s="86"/>
      <c r="AO916" s="86"/>
      <c r="AP916" s="86"/>
      <c r="AQ916" s="86"/>
      <c r="AR916" s="86"/>
      <c r="AS916" s="86"/>
      <c r="AT916" s="86"/>
      <c r="AU916" s="86"/>
    </row>
    <row r="917" spans="3:64" x14ac:dyDescent="0.2">
      <c r="C917" s="18"/>
      <c r="D917" s="18"/>
      <c r="Q917" s="1"/>
      <c r="AA917" s="86"/>
      <c r="AB917" s="86"/>
      <c r="AC917" s="86"/>
      <c r="AD917" s="86"/>
      <c r="AE917" s="86"/>
      <c r="AG917" s="87"/>
      <c r="AN917" s="86"/>
      <c r="AO917" s="86"/>
      <c r="AP917" s="86"/>
      <c r="AQ917" s="86"/>
      <c r="AR917" s="86"/>
      <c r="AS917" s="86"/>
      <c r="AT917" s="86"/>
      <c r="AU917" s="86"/>
    </row>
    <row r="918" spans="3:64" x14ac:dyDescent="0.2">
      <c r="C918" s="18"/>
      <c r="D918" s="18"/>
      <c r="Q918" s="1"/>
      <c r="AA918" s="86"/>
      <c r="AB918" s="86"/>
      <c r="AC918" s="86"/>
      <c r="AD918" s="86"/>
      <c r="AE918" s="86"/>
      <c r="AG918" s="87"/>
      <c r="AN918" s="86"/>
      <c r="AO918" s="86"/>
      <c r="AP918" s="86"/>
      <c r="AQ918" s="86"/>
      <c r="AR918" s="86"/>
      <c r="AS918" s="86"/>
      <c r="AT918" s="86"/>
      <c r="AU918" s="86"/>
    </row>
    <row r="919" spans="3:64" x14ac:dyDescent="0.2">
      <c r="C919" s="18"/>
      <c r="D919" s="18"/>
      <c r="Q919" s="1"/>
      <c r="AA919" s="86"/>
      <c r="AB919" s="86"/>
      <c r="AC919" s="86"/>
      <c r="AD919" s="86"/>
      <c r="AE919" s="86"/>
      <c r="AG919" s="87"/>
      <c r="AN919" s="86"/>
      <c r="AO919" s="86"/>
      <c r="AP919" s="86"/>
      <c r="AQ919" s="86"/>
      <c r="AR919" s="86"/>
      <c r="AS919" s="86"/>
      <c r="AT919" s="86"/>
      <c r="AU919" s="86"/>
    </row>
    <row r="920" spans="3:64" x14ac:dyDescent="0.2">
      <c r="C920" s="18"/>
      <c r="D920" s="18"/>
      <c r="Q920" s="1"/>
      <c r="AA920" s="86"/>
      <c r="AB920" s="86"/>
      <c r="AC920" s="86"/>
      <c r="AD920" s="86"/>
      <c r="AE920" s="86"/>
      <c r="AG920" s="87"/>
      <c r="AN920" s="86"/>
      <c r="AO920" s="86"/>
      <c r="AP920" s="86"/>
      <c r="AQ920" s="86"/>
      <c r="AR920" s="86"/>
      <c r="AS920" s="86"/>
      <c r="AT920" s="86"/>
      <c r="AU920" s="86"/>
    </row>
    <row r="921" spans="3:64" x14ac:dyDescent="0.2">
      <c r="C921" s="18"/>
      <c r="D921" s="18"/>
      <c r="Q921" s="1"/>
      <c r="AA921" s="86"/>
      <c r="AB921" s="86"/>
      <c r="AC921" s="86"/>
      <c r="AD921" s="86"/>
      <c r="AE921" s="86"/>
      <c r="AG921" s="87"/>
      <c r="AN921" s="86"/>
      <c r="AO921" s="86"/>
      <c r="AP921" s="86"/>
      <c r="AQ921" s="86"/>
      <c r="AR921" s="86"/>
      <c r="AS921" s="86"/>
      <c r="AT921" s="86"/>
      <c r="AU921" s="86"/>
    </row>
    <row r="922" spans="3:64" x14ac:dyDescent="0.2">
      <c r="C922" s="18"/>
      <c r="D922" s="18"/>
      <c r="Q922" s="1"/>
      <c r="AA922" s="86"/>
      <c r="AB922" s="86"/>
      <c r="AC922" s="86"/>
      <c r="AD922" s="86"/>
      <c r="AE922" s="86"/>
      <c r="AG922" s="87"/>
      <c r="AN922" s="86"/>
      <c r="AO922" s="86"/>
      <c r="AP922" s="86"/>
      <c r="AQ922" s="86"/>
      <c r="AR922" s="86"/>
      <c r="AS922" s="86"/>
      <c r="AT922" s="86"/>
      <c r="AU922" s="86"/>
    </row>
    <row r="923" spans="3:64" x14ac:dyDescent="0.2">
      <c r="C923" s="18"/>
      <c r="D923" s="18"/>
      <c r="Q923" s="1"/>
      <c r="AA923" s="86"/>
      <c r="AB923" s="86"/>
      <c r="AC923" s="86"/>
      <c r="AD923" s="86"/>
      <c r="AE923" s="86"/>
      <c r="AG923" s="87"/>
      <c r="AN923" s="86"/>
      <c r="AO923" s="86"/>
      <c r="AP923" s="86"/>
      <c r="AQ923" s="86"/>
      <c r="AR923" s="86"/>
      <c r="AS923" s="86"/>
      <c r="AT923" s="86"/>
      <c r="AU923" s="86"/>
    </row>
    <row r="924" spans="3:64" x14ac:dyDescent="0.2">
      <c r="C924" s="18"/>
      <c r="D924" s="18"/>
      <c r="Q924" s="1"/>
      <c r="AA924" s="86"/>
      <c r="AB924" s="86"/>
      <c r="AC924" s="86"/>
      <c r="AD924" s="86"/>
      <c r="AE924" s="86"/>
      <c r="AG924" s="87"/>
      <c r="AN924" s="86"/>
      <c r="AO924" s="86"/>
      <c r="AP924" s="86"/>
      <c r="AQ924" s="86"/>
      <c r="AR924" s="86"/>
      <c r="AS924" s="86"/>
      <c r="AT924" s="86"/>
      <c r="AU924" s="86"/>
    </row>
    <row r="925" spans="3:64" x14ac:dyDescent="0.2">
      <c r="C925" s="18"/>
      <c r="D925" s="18"/>
      <c r="Q925" s="1"/>
      <c r="AA925" s="86"/>
      <c r="AB925" s="86"/>
      <c r="AC925" s="86"/>
      <c r="AD925" s="86"/>
      <c r="AE925" s="86"/>
      <c r="AG925" s="87"/>
      <c r="AN925" s="86"/>
      <c r="AO925" s="86"/>
      <c r="AP925" s="86"/>
      <c r="AQ925" s="86"/>
      <c r="AR925" s="86"/>
      <c r="AS925" s="86"/>
      <c r="AT925" s="86"/>
      <c r="AU925" s="86"/>
    </row>
    <row r="926" spans="3:64" x14ac:dyDescent="0.2">
      <c r="C926" s="18"/>
      <c r="D926" s="18"/>
      <c r="Q926" s="1"/>
      <c r="AA926" s="86"/>
      <c r="AB926" s="86"/>
      <c r="AC926" s="86"/>
      <c r="AD926" s="86"/>
      <c r="AE926" s="86"/>
      <c r="AG926" s="87"/>
      <c r="AN926" s="86"/>
      <c r="AO926" s="86"/>
      <c r="AP926" s="86"/>
      <c r="AQ926" s="86"/>
      <c r="AR926" s="86"/>
      <c r="AS926" s="86"/>
      <c r="AT926" s="86"/>
      <c r="AU926" s="86"/>
    </row>
    <row r="927" spans="3:64" x14ac:dyDescent="0.2">
      <c r="C927" s="18"/>
      <c r="D927" s="18"/>
      <c r="Q927" s="1"/>
      <c r="AA927" s="86"/>
      <c r="AB927" s="86"/>
      <c r="AC927" s="86"/>
      <c r="AD927" s="86"/>
      <c r="AE927" s="86"/>
      <c r="AG927" s="87"/>
      <c r="AN927" s="86"/>
      <c r="AO927" s="86"/>
      <c r="AP927" s="86"/>
      <c r="AQ927" s="86"/>
      <c r="AR927" s="86"/>
      <c r="AS927" s="86"/>
      <c r="AT927" s="86"/>
      <c r="AU927" s="86"/>
      <c r="AV927" s="86"/>
      <c r="AW927" s="86"/>
      <c r="AX927" s="86"/>
      <c r="AY927" s="86"/>
      <c r="AZ927" s="86"/>
      <c r="BA927" s="86"/>
      <c r="BB927" s="86"/>
      <c r="BC927" s="86"/>
      <c r="BD927" s="86"/>
      <c r="BE927" s="86"/>
      <c r="BF927" s="86"/>
      <c r="BG927" s="86"/>
      <c r="BH927" s="86"/>
      <c r="BI927" s="86"/>
      <c r="BJ927" s="86"/>
      <c r="BK927" s="86"/>
      <c r="BL927" s="86"/>
    </row>
    <row r="928" spans="3:64" x14ac:dyDescent="0.2">
      <c r="C928" s="18"/>
      <c r="D928" s="18"/>
      <c r="Q928" s="1"/>
      <c r="AA928" s="86"/>
      <c r="AB928" s="86"/>
      <c r="AC928" s="86"/>
      <c r="AD928" s="86"/>
      <c r="AE928" s="86"/>
      <c r="AG928" s="87"/>
      <c r="AN928" s="86"/>
      <c r="AO928" s="86"/>
      <c r="AP928" s="86"/>
      <c r="AQ928" s="86"/>
      <c r="AR928" s="86"/>
      <c r="AS928" s="86"/>
      <c r="AT928" s="86"/>
      <c r="AU928" s="86"/>
    </row>
    <row r="929" spans="3:64" x14ac:dyDescent="0.2">
      <c r="C929" s="18"/>
      <c r="D929" s="18"/>
      <c r="Q929" s="1"/>
      <c r="AA929" s="86"/>
      <c r="AB929" s="86"/>
      <c r="AC929" s="86"/>
      <c r="AD929" s="86"/>
      <c r="AE929" s="86"/>
      <c r="AG929" s="87"/>
      <c r="AN929" s="86"/>
      <c r="AO929" s="86"/>
      <c r="AP929" s="86"/>
      <c r="AQ929" s="86"/>
      <c r="AR929" s="86"/>
      <c r="AS929" s="86"/>
      <c r="AT929" s="86"/>
      <c r="AU929" s="86"/>
    </row>
    <row r="930" spans="3:64" x14ac:dyDescent="0.2">
      <c r="C930" s="18"/>
      <c r="D930" s="18"/>
      <c r="Q930" s="1"/>
      <c r="AA930" s="86"/>
      <c r="AB930" s="86"/>
      <c r="AC930" s="86"/>
      <c r="AD930" s="86"/>
      <c r="AE930" s="86"/>
      <c r="AG930" s="87"/>
      <c r="AN930" s="86"/>
      <c r="AO930" s="86"/>
      <c r="AP930" s="86"/>
      <c r="AQ930" s="86"/>
      <c r="AR930" s="86"/>
      <c r="AS930" s="86"/>
      <c r="AT930" s="86"/>
      <c r="AU930" s="86"/>
    </row>
    <row r="931" spans="3:64" x14ac:dyDescent="0.2">
      <c r="C931" s="18"/>
      <c r="D931" s="18"/>
      <c r="Q931" s="1"/>
      <c r="AA931" s="86"/>
      <c r="AB931" s="86"/>
      <c r="AC931" s="86"/>
      <c r="AD931" s="86"/>
      <c r="AE931" s="86"/>
      <c r="AG931" s="87"/>
      <c r="AN931" s="86"/>
      <c r="AO931" s="86"/>
      <c r="AP931" s="86"/>
      <c r="AQ931" s="86"/>
      <c r="AR931" s="86"/>
      <c r="AS931" s="86"/>
      <c r="AT931" s="86"/>
      <c r="AU931" s="86"/>
    </row>
    <row r="932" spans="3:64" x14ac:dyDescent="0.2">
      <c r="C932" s="18"/>
      <c r="D932" s="18"/>
      <c r="Q932" s="1"/>
      <c r="AA932" s="86"/>
      <c r="AB932" s="86"/>
      <c r="AC932" s="86"/>
      <c r="AD932" s="86"/>
      <c r="AE932" s="86"/>
      <c r="AG932" s="87"/>
      <c r="AN932" s="86"/>
      <c r="AO932" s="86"/>
      <c r="AP932" s="86"/>
      <c r="AQ932" s="86"/>
      <c r="AR932" s="86"/>
      <c r="AS932" s="86"/>
      <c r="AT932" s="86"/>
      <c r="AU932" s="86"/>
    </row>
    <row r="933" spans="3:64" x14ac:dyDescent="0.2">
      <c r="C933" s="18"/>
      <c r="D933" s="18"/>
      <c r="Q933" s="1"/>
      <c r="AA933" s="86"/>
      <c r="AB933" s="86"/>
      <c r="AC933" s="86"/>
      <c r="AD933" s="86"/>
      <c r="AE933" s="86"/>
      <c r="AG933" s="87"/>
      <c r="AN933" s="86"/>
      <c r="AO933" s="86"/>
      <c r="AP933" s="86"/>
      <c r="AQ933" s="86"/>
      <c r="AR933" s="86"/>
      <c r="AS933" s="86"/>
      <c r="AT933" s="86"/>
      <c r="AU933" s="86"/>
    </row>
    <row r="934" spans="3:64" x14ac:dyDescent="0.2">
      <c r="C934" s="18"/>
      <c r="D934" s="18"/>
      <c r="Q934" s="1"/>
      <c r="AA934" s="86"/>
      <c r="AB934" s="86"/>
      <c r="AC934" s="86"/>
      <c r="AD934" s="86"/>
      <c r="AE934" s="86"/>
      <c r="AG934" s="87"/>
      <c r="AN934" s="86"/>
      <c r="AO934" s="86"/>
      <c r="AP934" s="86"/>
      <c r="AQ934" s="86"/>
      <c r="AR934" s="86"/>
      <c r="AS934" s="86"/>
      <c r="AT934" s="86"/>
      <c r="AU934" s="86"/>
      <c r="AV934" s="86"/>
      <c r="AW934" s="86"/>
      <c r="AX934" s="86"/>
      <c r="AY934" s="86"/>
      <c r="AZ934" s="86"/>
      <c r="BA934" s="86"/>
      <c r="BB934" s="86"/>
      <c r="BC934" s="86"/>
      <c r="BD934" s="86"/>
      <c r="BE934" s="86"/>
      <c r="BF934" s="86"/>
      <c r="BG934" s="86"/>
      <c r="BH934" s="86"/>
      <c r="BI934" s="86"/>
      <c r="BJ934" s="86"/>
      <c r="BK934" s="86"/>
      <c r="BL934" s="86"/>
    </row>
    <row r="935" spans="3:64" x14ac:dyDescent="0.2">
      <c r="C935" s="18"/>
      <c r="D935" s="18"/>
      <c r="Q935" s="1"/>
      <c r="AA935" s="86"/>
      <c r="AB935" s="86"/>
      <c r="AC935" s="86"/>
      <c r="AD935" s="86"/>
      <c r="AE935" s="86"/>
      <c r="AG935" s="87"/>
      <c r="AN935" s="86"/>
      <c r="AO935" s="86"/>
      <c r="AP935" s="86"/>
      <c r="AQ935" s="86"/>
      <c r="AR935" s="86"/>
      <c r="AS935" s="86"/>
      <c r="AT935" s="86"/>
      <c r="AU935" s="86"/>
    </row>
    <row r="936" spans="3:64" x14ac:dyDescent="0.2">
      <c r="C936" s="18"/>
      <c r="D936" s="18"/>
      <c r="Q936" s="1"/>
      <c r="AA936" s="86"/>
      <c r="AB936" s="86"/>
      <c r="AC936" s="86"/>
      <c r="AD936" s="86"/>
      <c r="AE936" s="86"/>
      <c r="AG936" s="87"/>
      <c r="AN936" s="86"/>
      <c r="AO936" s="86"/>
      <c r="AP936" s="86"/>
      <c r="AQ936" s="86"/>
      <c r="AR936" s="86"/>
      <c r="AS936" s="86"/>
      <c r="AT936" s="86"/>
      <c r="AU936" s="86"/>
    </row>
    <row r="937" spans="3:64" x14ac:dyDescent="0.2">
      <c r="C937" s="18"/>
      <c r="D937" s="18"/>
      <c r="Q937" s="1"/>
      <c r="AA937" s="86"/>
      <c r="AB937" s="86"/>
      <c r="AC937" s="86"/>
      <c r="AD937" s="86"/>
      <c r="AE937" s="86"/>
      <c r="AG937" s="87"/>
      <c r="AN937" s="86"/>
      <c r="AO937" s="86"/>
      <c r="AP937" s="86"/>
      <c r="AQ937" s="86"/>
      <c r="AR937" s="86"/>
      <c r="AS937" s="86"/>
      <c r="AT937" s="86"/>
      <c r="AU937" s="86"/>
    </row>
    <row r="938" spans="3:64" x14ac:dyDescent="0.2">
      <c r="C938" s="18"/>
      <c r="D938" s="18"/>
      <c r="Q938" s="1"/>
      <c r="AA938" s="86"/>
      <c r="AB938" s="86"/>
      <c r="AC938" s="86"/>
      <c r="AD938" s="86"/>
      <c r="AE938" s="86"/>
      <c r="AG938" s="87"/>
      <c r="AN938" s="86"/>
      <c r="AO938" s="86"/>
      <c r="AP938" s="86"/>
      <c r="AQ938" s="86"/>
      <c r="AR938" s="86"/>
      <c r="AS938" s="86"/>
      <c r="AT938" s="86"/>
      <c r="AU938" s="86"/>
    </row>
    <row r="939" spans="3:64" x14ac:dyDescent="0.2">
      <c r="C939" s="18"/>
      <c r="D939" s="18"/>
      <c r="Q939" s="1"/>
      <c r="AA939" s="86"/>
      <c r="AB939" s="86"/>
      <c r="AC939" s="86"/>
      <c r="AD939" s="86"/>
      <c r="AE939" s="86"/>
      <c r="AG939" s="87"/>
      <c r="AN939" s="86"/>
      <c r="AO939" s="86"/>
      <c r="AP939" s="86"/>
      <c r="AQ939" s="86"/>
      <c r="AR939" s="86"/>
      <c r="AS939" s="86"/>
      <c r="AT939" s="86"/>
      <c r="AU939" s="86"/>
    </row>
    <row r="940" spans="3:64" x14ac:dyDescent="0.2">
      <c r="C940" s="18"/>
      <c r="D940" s="18"/>
      <c r="Q940" s="1"/>
      <c r="AA940" s="86"/>
      <c r="AB940" s="86"/>
      <c r="AC940" s="86"/>
      <c r="AD940" s="86"/>
      <c r="AE940" s="86"/>
      <c r="AG940" s="87"/>
      <c r="AN940" s="86"/>
      <c r="AO940" s="86"/>
      <c r="AP940" s="86"/>
      <c r="AQ940" s="86"/>
      <c r="AR940" s="86"/>
      <c r="AS940" s="86"/>
      <c r="AT940" s="86"/>
      <c r="AU940" s="86"/>
      <c r="AV940" s="86"/>
      <c r="AW940" s="86"/>
      <c r="AX940" s="86"/>
      <c r="AY940" s="86"/>
      <c r="AZ940" s="86"/>
      <c r="BA940" s="86"/>
      <c r="BB940" s="86"/>
      <c r="BC940" s="86"/>
      <c r="BD940" s="86"/>
      <c r="BE940" s="86"/>
      <c r="BF940" s="86"/>
      <c r="BG940" s="86"/>
      <c r="BH940" s="86"/>
      <c r="BI940" s="86"/>
      <c r="BJ940" s="86"/>
      <c r="BK940" s="86"/>
      <c r="BL940" s="86"/>
    </row>
    <row r="941" spans="3:64" x14ac:dyDescent="0.2">
      <c r="C941" s="18"/>
      <c r="D941" s="18"/>
      <c r="Q941" s="1"/>
      <c r="AA941" s="86"/>
      <c r="AB941" s="86"/>
      <c r="AC941" s="86"/>
      <c r="AD941" s="86"/>
      <c r="AE941" s="86"/>
      <c r="AG941" s="87"/>
      <c r="AN941" s="86"/>
      <c r="AO941" s="86"/>
      <c r="AP941" s="86"/>
      <c r="AQ941" s="86"/>
      <c r="AR941" s="86"/>
      <c r="AS941" s="86"/>
      <c r="AT941" s="86"/>
      <c r="AU941" s="86"/>
    </row>
    <row r="942" spans="3:64" x14ac:dyDescent="0.2">
      <c r="C942" s="18"/>
      <c r="D942" s="18"/>
      <c r="Q942" s="1"/>
      <c r="AA942" s="86"/>
      <c r="AB942" s="86"/>
      <c r="AC942" s="86"/>
      <c r="AD942" s="86"/>
      <c r="AE942" s="86"/>
      <c r="AG942" s="87"/>
      <c r="AN942" s="86"/>
      <c r="AO942" s="86"/>
      <c r="AP942" s="86"/>
      <c r="AQ942" s="86"/>
      <c r="AR942" s="86"/>
      <c r="AS942" s="86"/>
      <c r="AT942" s="86"/>
      <c r="AU942" s="86"/>
      <c r="AV942" s="86"/>
      <c r="AW942" s="86"/>
      <c r="AX942" s="86"/>
      <c r="AY942" s="86"/>
      <c r="AZ942" s="86"/>
      <c r="BA942" s="86"/>
      <c r="BB942" s="86"/>
      <c r="BC942" s="86"/>
      <c r="BD942" s="86"/>
      <c r="BE942" s="86"/>
      <c r="BF942" s="86"/>
      <c r="BG942" s="86"/>
      <c r="BH942" s="86"/>
      <c r="BI942" s="86"/>
      <c r="BJ942" s="86"/>
      <c r="BK942" s="86"/>
      <c r="BL942" s="86"/>
    </row>
    <row r="943" spans="3:64" x14ac:dyDescent="0.2">
      <c r="C943" s="18"/>
      <c r="D943" s="18"/>
      <c r="Q943" s="1"/>
      <c r="AA943" s="86"/>
      <c r="AB943" s="86"/>
      <c r="AC943" s="86"/>
      <c r="AD943" s="86"/>
      <c r="AE943" s="86"/>
      <c r="AG943" s="87"/>
      <c r="AN943" s="86"/>
      <c r="AO943" s="86"/>
      <c r="AP943" s="86"/>
      <c r="AQ943" s="86"/>
      <c r="AR943" s="86"/>
      <c r="AS943" s="86"/>
      <c r="AT943" s="86"/>
      <c r="AU943" s="86"/>
    </row>
    <row r="944" spans="3:64" x14ac:dyDescent="0.2">
      <c r="C944" s="18"/>
      <c r="D944" s="18"/>
      <c r="Q944" s="1"/>
      <c r="AA944" s="86"/>
      <c r="AB944" s="86"/>
      <c r="AC944" s="86"/>
      <c r="AD944" s="86"/>
      <c r="AE944" s="86"/>
      <c r="AG944" s="87"/>
      <c r="AN944" s="86"/>
      <c r="AO944" s="86"/>
      <c r="AP944" s="86"/>
      <c r="AQ944" s="86"/>
      <c r="AR944" s="86"/>
      <c r="AS944" s="86"/>
      <c r="AT944" s="86"/>
      <c r="AU944" s="86"/>
      <c r="AV944" s="86"/>
    </row>
    <row r="945" spans="3:48" x14ac:dyDescent="0.2">
      <c r="C945" s="18"/>
      <c r="D945" s="18"/>
      <c r="Q945" s="1"/>
      <c r="AA945" s="86"/>
      <c r="AB945" s="86"/>
      <c r="AC945" s="86"/>
      <c r="AD945" s="86"/>
      <c r="AE945" s="86"/>
      <c r="AG945" s="87"/>
      <c r="AN945" s="86"/>
      <c r="AO945" s="86"/>
      <c r="AP945" s="86"/>
      <c r="AQ945" s="86"/>
      <c r="AR945" s="86"/>
      <c r="AS945" s="86"/>
      <c r="AT945" s="86"/>
      <c r="AU945" s="86"/>
    </row>
    <row r="946" spans="3:48" x14ac:dyDescent="0.2">
      <c r="C946" s="18"/>
      <c r="D946" s="18"/>
      <c r="Q946" s="1"/>
      <c r="AA946" s="86"/>
      <c r="AB946" s="86"/>
      <c r="AC946" s="86"/>
      <c r="AD946" s="86"/>
      <c r="AE946" s="86"/>
      <c r="AG946" s="87"/>
      <c r="AN946" s="86"/>
      <c r="AO946" s="86"/>
      <c r="AP946" s="86"/>
      <c r="AQ946" s="86"/>
      <c r="AR946" s="86"/>
      <c r="AS946" s="86"/>
      <c r="AT946" s="86"/>
      <c r="AU946" s="86"/>
    </row>
    <row r="947" spans="3:48" x14ac:dyDescent="0.2">
      <c r="C947" s="18"/>
      <c r="D947" s="18"/>
      <c r="Q947" s="1"/>
      <c r="AA947" s="86"/>
      <c r="AB947" s="86"/>
      <c r="AC947" s="86"/>
      <c r="AD947" s="86"/>
      <c r="AE947" s="86"/>
      <c r="AG947" s="87"/>
      <c r="AN947" s="86"/>
      <c r="AO947" s="86"/>
      <c r="AP947" s="86"/>
      <c r="AQ947" s="86"/>
      <c r="AR947" s="86"/>
      <c r="AS947" s="86"/>
      <c r="AT947" s="86"/>
      <c r="AU947" s="86"/>
    </row>
    <row r="948" spans="3:48" x14ac:dyDescent="0.2">
      <c r="C948" s="18"/>
      <c r="D948" s="18"/>
      <c r="Q948" s="1"/>
      <c r="AA948" s="86"/>
      <c r="AB948" s="86"/>
      <c r="AC948" s="86"/>
      <c r="AD948" s="86"/>
      <c r="AE948" s="86"/>
      <c r="AG948" s="87"/>
      <c r="AN948" s="86"/>
      <c r="AO948" s="86"/>
      <c r="AP948" s="86"/>
      <c r="AQ948" s="86"/>
      <c r="AR948" s="86"/>
      <c r="AS948" s="86"/>
      <c r="AT948" s="86"/>
      <c r="AU948" s="86"/>
    </row>
    <row r="949" spans="3:48" x14ac:dyDescent="0.2">
      <c r="C949" s="18"/>
      <c r="D949" s="18"/>
      <c r="Q949" s="1"/>
      <c r="AA949" s="86"/>
      <c r="AB949" s="86"/>
      <c r="AC949" s="86"/>
      <c r="AD949" s="86"/>
      <c r="AE949" s="86"/>
      <c r="AG949" s="87"/>
      <c r="AN949" s="86"/>
      <c r="AO949" s="86"/>
      <c r="AP949" s="86"/>
      <c r="AQ949" s="86"/>
      <c r="AR949" s="86"/>
      <c r="AS949" s="86"/>
      <c r="AT949" s="86"/>
      <c r="AU949" s="86"/>
    </row>
    <row r="950" spans="3:48" x14ac:dyDescent="0.2">
      <c r="C950" s="18"/>
      <c r="D950" s="18"/>
      <c r="Q950" s="1"/>
      <c r="AA950" s="86"/>
      <c r="AB950" s="86"/>
      <c r="AC950" s="86"/>
      <c r="AD950" s="86"/>
      <c r="AE950" s="86"/>
      <c r="AG950" s="87"/>
      <c r="AN950" s="86"/>
      <c r="AO950" s="86"/>
      <c r="AP950" s="86"/>
      <c r="AQ950" s="86"/>
      <c r="AR950" s="86"/>
      <c r="AS950" s="86"/>
      <c r="AT950" s="86"/>
      <c r="AU950" s="86"/>
      <c r="AV950" s="86"/>
    </row>
    <row r="951" spans="3:48" x14ac:dyDescent="0.2">
      <c r="C951" s="18"/>
      <c r="D951" s="18"/>
      <c r="Q951" s="1"/>
      <c r="AA951" s="86"/>
      <c r="AB951" s="86"/>
      <c r="AC951" s="86"/>
      <c r="AD951" s="86"/>
      <c r="AE951" s="86"/>
      <c r="AG951" s="87"/>
      <c r="AN951" s="86"/>
      <c r="AO951" s="86"/>
      <c r="AP951" s="86"/>
      <c r="AQ951" s="86"/>
      <c r="AR951" s="86"/>
      <c r="AS951" s="86"/>
      <c r="AT951" s="86"/>
      <c r="AU951" s="86"/>
    </row>
    <row r="952" spans="3:48" x14ac:dyDescent="0.2">
      <c r="C952" s="18"/>
      <c r="D952" s="18"/>
      <c r="Q952" s="1"/>
      <c r="AA952" s="86"/>
      <c r="AB952" s="86"/>
      <c r="AC952" s="86"/>
      <c r="AD952" s="86"/>
      <c r="AE952" s="86"/>
      <c r="AG952" s="87"/>
      <c r="AN952" s="86"/>
      <c r="AO952" s="86"/>
      <c r="AP952" s="86"/>
      <c r="AQ952" s="86"/>
      <c r="AR952" s="86"/>
      <c r="AS952" s="86"/>
      <c r="AT952" s="86"/>
      <c r="AU952" s="86"/>
    </row>
    <row r="953" spans="3:48" x14ac:dyDescent="0.2">
      <c r="C953" s="18"/>
      <c r="D953" s="18"/>
      <c r="Q953" s="1"/>
      <c r="AA953" s="86"/>
      <c r="AB953" s="86"/>
      <c r="AC953" s="86"/>
      <c r="AD953" s="86"/>
      <c r="AE953" s="86"/>
      <c r="AG953" s="87"/>
      <c r="AN953" s="86"/>
      <c r="AO953" s="86"/>
      <c r="AP953" s="86"/>
      <c r="AQ953" s="86"/>
      <c r="AR953" s="86"/>
      <c r="AS953" s="86"/>
      <c r="AT953" s="86"/>
      <c r="AU953" s="86"/>
    </row>
    <row r="954" spans="3:48" x14ac:dyDescent="0.2">
      <c r="C954" s="18"/>
      <c r="D954" s="18"/>
      <c r="Q954" s="1"/>
      <c r="AA954" s="86"/>
      <c r="AB954" s="86"/>
      <c r="AC954" s="86"/>
      <c r="AD954" s="86"/>
      <c r="AE954" s="86"/>
      <c r="AG954" s="87"/>
      <c r="AN954" s="86"/>
      <c r="AO954" s="86"/>
      <c r="AP954" s="86"/>
      <c r="AQ954" s="86"/>
      <c r="AR954" s="86"/>
      <c r="AS954" s="86"/>
      <c r="AT954" s="86"/>
      <c r="AU954" s="86"/>
    </row>
    <row r="955" spans="3:48" x14ac:dyDescent="0.2">
      <c r="C955" s="18"/>
      <c r="D955" s="18"/>
      <c r="Q955" s="1"/>
      <c r="AA955" s="86"/>
      <c r="AB955" s="86"/>
      <c r="AC955" s="86"/>
      <c r="AD955" s="86"/>
      <c r="AE955" s="86"/>
      <c r="AG955" s="87"/>
      <c r="AN955" s="86"/>
      <c r="AO955" s="86"/>
      <c r="AP955" s="86"/>
      <c r="AQ955" s="86"/>
      <c r="AR955" s="86"/>
      <c r="AS955" s="86"/>
      <c r="AT955" s="86"/>
      <c r="AU955" s="86"/>
    </row>
    <row r="956" spans="3:48" x14ac:dyDescent="0.2">
      <c r="C956" s="18"/>
      <c r="D956" s="18"/>
      <c r="Q956" s="1"/>
      <c r="AA956" s="86"/>
      <c r="AB956" s="86"/>
      <c r="AC956" s="86"/>
      <c r="AD956" s="86"/>
      <c r="AE956" s="86"/>
      <c r="AG956" s="87"/>
      <c r="AN956" s="86"/>
      <c r="AO956" s="86"/>
      <c r="AP956" s="86"/>
      <c r="AQ956" s="86"/>
      <c r="AR956" s="86"/>
      <c r="AS956" s="86"/>
      <c r="AT956" s="86"/>
      <c r="AU956" s="86"/>
    </row>
    <row r="957" spans="3:48" x14ac:dyDescent="0.2">
      <c r="C957" s="18"/>
      <c r="D957" s="18"/>
      <c r="Q957" s="1"/>
      <c r="AA957" s="86"/>
      <c r="AB957" s="86"/>
      <c r="AC957" s="86"/>
      <c r="AD957" s="86"/>
      <c r="AE957" s="86"/>
      <c r="AG957" s="87"/>
      <c r="AN957" s="86"/>
      <c r="AO957" s="86"/>
      <c r="AP957" s="86"/>
      <c r="AQ957" s="86"/>
      <c r="AR957" s="86"/>
      <c r="AS957" s="86"/>
      <c r="AT957" s="86"/>
      <c r="AU957" s="86"/>
    </row>
    <row r="958" spans="3:48" x14ac:dyDescent="0.2">
      <c r="C958" s="18"/>
      <c r="D958" s="18"/>
      <c r="Q958" s="1"/>
      <c r="AA958" s="86"/>
      <c r="AB958" s="86"/>
      <c r="AC958" s="86"/>
      <c r="AD958" s="86"/>
      <c r="AE958" s="86"/>
      <c r="AG958" s="87"/>
      <c r="AN958" s="86"/>
      <c r="AO958" s="86"/>
      <c r="AP958" s="86"/>
      <c r="AQ958" s="86"/>
      <c r="AR958" s="86"/>
      <c r="AS958" s="86"/>
      <c r="AT958" s="86"/>
      <c r="AU958" s="86"/>
    </row>
    <row r="959" spans="3:48" x14ac:dyDescent="0.2">
      <c r="C959" s="18"/>
      <c r="D959" s="18"/>
      <c r="Q959" s="1"/>
      <c r="AA959" s="86"/>
      <c r="AB959" s="86"/>
      <c r="AC959" s="86"/>
      <c r="AD959" s="86"/>
      <c r="AE959" s="86"/>
      <c r="AG959" s="87"/>
      <c r="AN959" s="86"/>
      <c r="AO959" s="86"/>
      <c r="AP959" s="86"/>
      <c r="AQ959" s="86"/>
      <c r="AR959" s="86"/>
      <c r="AS959" s="86"/>
      <c r="AT959" s="86"/>
      <c r="AU959" s="86"/>
    </row>
    <row r="960" spans="3:48" x14ac:dyDescent="0.2">
      <c r="C960" s="18"/>
      <c r="D960" s="18"/>
      <c r="Q960" s="1"/>
      <c r="AA960" s="86"/>
      <c r="AB960" s="86"/>
      <c r="AC960" s="86"/>
      <c r="AD960" s="86"/>
      <c r="AE960" s="86"/>
      <c r="AG960" s="87"/>
      <c r="AN960" s="86"/>
      <c r="AO960" s="86"/>
      <c r="AP960" s="86"/>
      <c r="AQ960" s="86"/>
      <c r="AR960" s="86"/>
      <c r="AS960" s="86"/>
      <c r="AT960" s="86"/>
      <c r="AU960" s="86"/>
    </row>
    <row r="961" spans="3:48" x14ac:dyDescent="0.2">
      <c r="C961" s="18"/>
      <c r="D961" s="18"/>
      <c r="Q961" s="1"/>
      <c r="AA961" s="86"/>
      <c r="AB961" s="86"/>
      <c r="AC961" s="86"/>
      <c r="AD961" s="86"/>
      <c r="AE961" s="86"/>
      <c r="AG961" s="87"/>
      <c r="AN961" s="86"/>
      <c r="AO961" s="86"/>
      <c r="AP961" s="86"/>
      <c r="AQ961" s="86"/>
      <c r="AR961" s="86"/>
      <c r="AS961" s="86"/>
      <c r="AT961" s="86"/>
      <c r="AU961" s="86"/>
      <c r="AV961" s="86"/>
    </row>
    <row r="962" spans="3:48" x14ac:dyDescent="0.2">
      <c r="C962" s="18"/>
      <c r="D962" s="18"/>
      <c r="Q962" s="1"/>
      <c r="AA962" s="86"/>
      <c r="AB962" s="86"/>
      <c r="AC962" s="86"/>
      <c r="AD962" s="86"/>
      <c r="AE962" s="86"/>
      <c r="AG962" s="87"/>
      <c r="AN962" s="86"/>
      <c r="AO962" s="86"/>
      <c r="AP962" s="86"/>
      <c r="AQ962" s="86"/>
      <c r="AR962" s="86"/>
      <c r="AS962" s="86"/>
      <c r="AT962" s="86"/>
      <c r="AU962" s="86"/>
    </row>
    <row r="963" spans="3:48" x14ac:dyDescent="0.2">
      <c r="C963" s="18"/>
      <c r="D963" s="18"/>
      <c r="Q963" s="1"/>
      <c r="AA963" s="86"/>
      <c r="AB963" s="86"/>
      <c r="AC963" s="86"/>
      <c r="AD963" s="86"/>
      <c r="AE963" s="86"/>
      <c r="AG963" s="87"/>
      <c r="AN963" s="86"/>
      <c r="AO963" s="86"/>
      <c r="AP963" s="86"/>
      <c r="AQ963" s="86"/>
      <c r="AR963" s="86"/>
      <c r="AS963" s="86"/>
      <c r="AT963" s="86"/>
      <c r="AU963" s="86"/>
    </row>
    <row r="964" spans="3:48" x14ac:dyDescent="0.2">
      <c r="C964" s="18"/>
      <c r="D964" s="18"/>
      <c r="Q964" s="1"/>
      <c r="AA964" s="86"/>
      <c r="AB964" s="86"/>
      <c r="AC964" s="86"/>
      <c r="AD964" s="86"/>
      <c r="AE964" s="86"/>
      <c r="AG964" s="87"/>
      <c r="AN964" s="86"/>
      <c r="AO964" s="86"/>
      <c r="AP964" s="86"/>
      <c r="AQ964" s="86"/>
      <c r="AR964" s="86"/>
      <c r="AS964" s="86"/>
      <c r="AT964" s="86"/>
      <c r="AU964" s="86"/>
    </row>
    <row r="965" spans="3:48" x14ac:dyDescent="0.2">
      <c r="C965" s="18"/>
      <c r="D965" s="18"/>
      <c r="Q965" s="1"/>
      <c r="AA965" s="86"/>
      <c r="AB965" s="86"/>
      <c r="AC965" s="86"/>
      <c r="AD965" s="86"/>
      <c r="AE965" s="86"/>
      <c r="AG965" s="87"/>
      <c r="AN965" s="86"/>
      <c r="AO965" s="86"/>
      <c r="AP965" s="86"/>
      <c r="AQ965" s="86"/>
      <c r="AR965" s="86"/>
      <c r="AS965" s="86"/>
      <c r="AT965" s="86"/>
      <c r="AU965" s="86"/>
    </row>
    <row r="966" spans="3:48" x14ac:dyDescent="0.2">
      <c r="C966" s="18"/>
      <c r="D966" s="18"/>
      <c r="Q966" s="1"/>
      <c r="AA966" s="86"/>
      <c r="AB966" s="86"/>
      <c r="AC966" s="86"/>
      <c r="AD966" s="86"/>
      <c r="AE966" s="86"/>
      <c r="AG966" s="87"/>
      <c r="AN966" s="86"/>
      <c r="AO966" s="86"/>
      <c r="AP966" s="86"/>
      <c r="AQ966" s="86"/>
      <c r="AR966" s="86"/>
      <c r="AS966" s="86"/>
      <c r="AT966" s="86"/>
      <c r="AU966" s="86"/>
    </row>
    <row r="967" spans="3:48" x14ac:dyDescent="0.2">
      <c r="C967" s="18"/>
      <c r="D967" s="18"/>
      <c r="Q967" s="1"/>
      <c r="AA967" s="86"/>
      <c r="AB967" s="86"/>
      <c r="AC967" s="86"/>
      <c r="AD967" s="86"/>
      <c r="AE967" s="86"/>
      <c r="AG967" s="87"/>
      <c r="AN967" s="86"/>
      <c r="AO967" s="86"/>
      <c r="AP967" s="86"/>
      <c r="AQ967" s="86"/>
      <c r="AR967" s="86"/>
      <c r="AS967" s="86"/>
      <c r="AT967" s="86"/>
      <c r="AU967" s="86"/>
      <c r="AV967" s="86"/>
    </row>
    <row r="968" spans="3:48" x14ac:dyDescent="0.2">
      <c r="C968" s="18"/>
      <c r="D968" s="18"/>
      <c r="Q968" s="1"/>
      <c r="AA968" s="86"/>
      <c r="AB968" s="86"/>
      <c r="AC968" s="86"/>
      <c r="AD968" s="86"/>
      <c r="AE968" s="86"/>
      <c r="AG968" s="87"/>
      <c r="AN968" s="86"/>
      <c r="AO968" s="86"/>
      <c r="AP968" s="86"/>
      <c r="AQ968" s="86"/>
      <c r="AR968" s="86"/>
      <c r="AS968" s="86"/>
      <c r="AT968" s="86"/>
      <c r="AU968" s="86"/>
    </row>
    <row r="969" spans="3:48" x14ac:dyDescent="0.2">
      <c r="C969" s="18"/>
      <c r="D969" s="18"/>
      <c r="Q969" s="1"/>
      <c r="AA969" s="86"/>
      <c r="AB969" s="86"/>
      <c r="AC969" s="86"/>
      <c r="AD969" s="86"/>
      <c r="AE969" s="86"/>
      <c r="AG969" s="87"/>
      <c r="AN969" s="86"/>
      <c r="AO969" s="86"/>
      <c r="AP969" s="86"/>
      <c r="AQ969" s="86"/>
      <c r="AR969" s="86"/>
      <c r="AS969" s="86"/>
      <c r="AT969" s="86"/>
      <c r="AU969" s="86"/>
    </row>
    <row r="970" spans="3:48" x14ac:dyDescent="0.2">
      <c r="C970" s="18"/>
      <c r="D970" s="18"/>
      <c r="Q970" s="1"/>
      <c r="AA970" s="86"/>
      <c r="AB970" s="86"/>
      <c r="AC970" s="86"/>
      <c r="AD970" s="86"/>
      <c r="AE970" s="86"/>
      <c r="AG970" s="87"/>
      <c r="AN970" s="86"/>
      <c r="AO970" s="86"/>
      <c r="AP970" s="86"/>
      <c r="AQ970" s="86"/>
      <c r="AR970" s="86"/>
      <c r="AS970" s="86"/>
      <c r="AT970" s="86"/>
      <c r="AU970" s="86"/>
    </row>
    <row r="971" spans="3:48" x14ac:dyDescent="0.2">
      <c r="C971" s="18"/>
      <c r="D971" s="18"/>
      <c r="Q971" s="1"/>
      <c r="AA971" s="86"/>
      <c r="AB971" s="86"/>
      <c r="AC971" s="86"/>
      <c r="AD971" s="86"/>
      <c r="AE971" s="86"/>
      <c r="AG971" s="87"/>
      <c r="AN971" s="86"/>
      <c r="AO971" s="86"/>
      <c r="AP971" s="86"/>
      <c r="AQ971" s="86"/>
      <c r="AR971" s="86"/>
      <c r="AS971" s="86"/>
      <c r="AT971" s="86"/>
      <c r="AU971" s="86"/>
    </row>
    <row r="972" spans="3:48" x14ac:dyDescent="0.2">
      <c r="C972" s="18"/>
      <c r="D972" s="18"/>
      <c r="Q972" s="1"/>
      <c r="AA972" s="86"/>
      <c r="AB972" s="86"/>
      <c r="AC972" s="86"/>
      <c r="AD972" s="86"/>
      <c r="AE972" s="86"/>
      <c r="AG972" s="87"/>
      <c r="AN972" s="86"/>
      <c r="AO972" s="86"/>
      <c r="AP972" s="86"/>
      <c r="AQ972" s="86"/>
      <c r="AR972" s="86"/>
      <c r="AS972" s="86"/>
      <c r="AT972" s="86"/>
      <c r="AU972" s="86"/>
    </row>
    <row r="973" spans="3:48" x14ac:dyDescent="0.2">
      <c r="C973" s="18"/>
      <c r="D973" s="18"/>
      <c r="Q973" s="1"/>
      <c r="AA973" s="86"/>
      <c r="AB973" s="86"/>
      <c r="AC973" s="86"/>
      <c r="AD973" s="86"/>
      <c r="AE973" s="86"/>
      <c r="AG973" s="87"/>
      <c r="AN973" s="86"/>
      <c r="AO973" s="86"/>
      <c r="AP973" s="86"/>
      <c r="AQ973" s="86"/>
      <c r="AR973" s="86"/>
      <c r="AS973" s="86"/>
      <c r="AT973" s="86"/>
      <c r="AU973" s="86"/>
    </row>
    <row r="974" spans="3:48" x14ac:dyDescent="0.2">
      <c r="C974" s="18"/>
      <c r="D974" s="18"/>
      <c r="Q974" s="1"/>
      <c r="AA974" s="86"/>
      <c r="AB974" s="86"/>
      <c r="AC974" s="86"/>
      <c r="AD974" s="86"/>
      <c r="AE974" s="86"/>
      <c r="AG974" s="87"/>
      <c r="AN974" s="86"/>
      <c r="AO974" s="86"/>
      <c r="AP974" s="86"/>
      <c r="AQ974" s="86"/>
      <c r="AR974" s="86"/>
      <c r="AS974" s="86"/>
      <c r="AT974" s="86"/>
      <c r="AU974" s="86"/>
    </row>
    <row r="975" spans="3:48" x14ac:dyDescent="0.2">
      <c r="C975" s="18"/>
      <c r="D975" s="18"/>
      <c r="Q975" s="1"/>
      <c r="AA975" s="86"/>
      <c r="AB975" s="86"/>
      <c r="AC975" s="86"/>
      <c r="AD975" s="86"/>
      <c r="AE975" s="86"/>
      <c r="AG975" s="87"/>
      <c r="AN975" s="86"/>
      <c r="AO975" s="86"/>
      <c r="AP975" s="86"/>
      <c r="AQ975" s="86"/>
      <c r="AR975" s="86"/>
      <c r="AS975" s="86"/>
      <c r="AT975" s="86"/>
      <c r="AU975" s="86"/>
    </row>
    <row r="976" spans="3:48" x14ac:dyDescent="0.2">
      <c r="C976" s="18"/>
      <c r="D976" s="18"/>
      <c r="Q976" s="1"/>
      <c r="AA976" s="86"/>
      <c r="AB976" s="86"/>
      <c r="AC976" s="86"/>
      <c r="AD976" s="86"/>
      <c r="AE976" s="86"/>
      <c r="AG976" s="87"/>
      <c r="AN976" s="86"/>
      <c r="AO976" s="86"/>
      <c r="AP976" s="86"/>
      <c r="AQ976" s="86"/>
      <c r="AR976" s="86"/>
      <c r="AS976" s="86"/>
      <c r="AT976" s="86"/>
      <c r="AU976" s="86"/>
    </row>
    <row r="977" spans="3:64" x14ac:dyDescent="0.2">
      <c r="C977" s="18"/>
      <c r="D977" s="18"/>
      <c r="Q977" s="1"/>
      <c r="AA977" s="86"/>
      <c r="AB977" s="86"/>
      <c r="AC977" s="86"/>
      <c r="AD977" s="86"/>
      <c r="AE977" s="86"/>
      <c r="AG977" s="87"/>
      <c r="AN977" s="86"/>
      <c r="AO977" s="86"/>
      <c r="AP977" s="86"/>
      <c r="AQ977" s="86"/>
      <c r="AR977" s="86"/>
      <c r="AS977" s="86"/>
      <c r="AT977" s="86"/>
      <c r="AU977" s="86"/>
    </row>
    <row r="978" spans="3:64" x14ac:dyDescent="0.2">
      <c r="C978" s="18"/>
      <c r="D978" s="18"/>
      <c r="Q978" s="1"/>
      <c r="AA978" s="86"/>
      <c r="AB978" s="86"/>
      <c r="AC978" s="86"/>
      <c r="AD978" s="86"/>
      <c r="AE978" s="86"/>
      <c r="AG978" s="87"/>
      <c r="AN978" s="86"/>
      <c r="AO978" s="86"/>
      <c r="AP978" s="86"/>
      <c r="AQ978" s="86"/>
      <c r="AR978" s="86"/>
      <c r="AS978" s="86"/>
      <c r="AT978" s="86"/>
      <c r="AU978" s="86"/>
    </row>
    <row r="979" spans="3:64" x14ac:dyDescent="0.2">
      <c r="C979" s="18"/>
      <c r="D979" s="18"/>
      <c r="Q979" s="1"/>
      <c r="AA979" s="86"/>
      <c r="AB979" s="86"/>
      <c r="AC979" s="86"/>
      <c r="AD979" s="86"/>
      <c r="AE979" s="86"/>
      <c r="AG979" s="87"/>
      <c r="AN979" s="86"/>
      <c r="AO979" s="86"/>
      <c r="AP979" s="86"/>
      <c r="AQ979" s="86"/>
      <c r="AR979" s="86"/>
      <c r="AS979" s="86"/>
      <c r="AT979" s="86"/>
      <c r="AU979" s="86"/>
    </row>
    <row r="980" spans="3:64" x14ac:dyDescent="0.2">
      <c r="C980" s="18"/>
      <c r="D980" s="18"/>
      <c r="Q980" s="1"/>
      <c r="AA980" s="86"/>
      <c r="AB980" s="86"/>
      <c r="AC980" s="86"/>
      <c r="AD980" s="86"/>
      <c r="AE980" s="86"/>
      <c r="AG980" s="87"/>
      <c r="AN980" s="86"/>
      <c r="AO980" s="86"/>
      <c r="AP980" s="86"/>
      <c r="AQ980" s="86"/>
      <c r="AR980" s="86"/>
      <c r="AS980" s="86"/>
      <c r="AT980" s="86"/>
      <c r="AU980" s="86"/>
      <c r="AV980" s="86"/>
      <c r="AW980" s="86"/>
      <c r="AX980" s="86"/>
      <c r="AY980" s="86"/>
      <c r="AZ980" s="86"/>
      <c r="BA980" s="86"/>
      <c r="BB980" s="86"/>
      <c r="BC980" s="86"/>
      <c r="BD980" s="86"/>
      <c r="BE980" s="86"/>
      <c r="BF980" s="86"/>
      <c r="BG980" s="86"/>
      <c r="BH980" s="86"/>
      <c r="BI980" s="86"/>
      <c r="BJ980" s="86"/>
      <c r="BK980" s="86"/>
      <c r="BL980" s="86"/>
    </row>
    <row r="981" spans="3:64" x14ac:dyDescent="0.2">
      <c r="C981" s="18"/>
      <c r="D981" s="18"/>
      <c r="Q981" s="1"/>
      <c r="AA981" s="86"/>
      <c r="AB981" s="86"/>
      <c r="AC981" s="86"/>
      <c r="AD981" s="86"/>
      <c r="AE981" s="86"/>
      <c r="AG981" s="87"/>
      <c r="AN981" s="86"/>
      <c r="AO981" s="86"/>
      <c r="AP981" s="86"/>
      <c r="AQ981" s="86"/>
      <c r="AR981" s="86"/>
      <c r="AS981" s="86"/>
      <c r="AT981" s="86"/>
      <c r="AU981" s="86"/>
    </row>
    <row r="982" spans="3:64" x14ac:dyDescent="0.2">
      <c r="C982" s="18"/>
      <c r="D982" s="18"/>
      <c r="Q982" s="1"/>
      <c r="AA982" s="86"/>
      <c r="AB982" s="86"/>
      <c r="AC982" s="86"/>
      <c r="AD982" s="86"/>
      <c r="AE982" s="86"/>
      <c r="AG982" s="87"/>
      <c r="AN982" s="86"/>
      <c r="AO982" s="86"/>
      <c r="AP982" s="86"/>
      <c r="AQ982" s="86"/>
      <c r="AR982" s="86"/>
      <c r="AS982" s="86"/>
      <c r="AT982" s="86"/>
      <c r="AU982" s="86"/>
    </row>
    <row r="983" spans="3:64" x14ac:dyDescent="0.2">
      <c r="C983" s="18"/>
      <c r="D983" s="18"/>
      <c r="Q983" s="1"/>
      <c r="AA983" s="86"/>
      <c r="AB983" s="86"/>
      <c r="AC983" s="86"/>
      <c r="AD983" s="86"/>
      <c r="AE983" s="86"/>
      <c r="AG983" s="87"/>
      <c r="AN983" s="86"/>
      <c r="AO983" s="86"/>
      <c r="AP983" s="86"/>
      <c r="AQ983" s="86"/>
      <c r="AR983" s="86"/>
      <c r="AS983" s="86"/>
      <c r="AT983" s="86"/>
      <c r="AU983" s="86"/>
    </row>
    <row r="984" spans="3:64" x14ac:dyDescent="0.2">
      <c r="C984" s="18"/>
      <c r="D984" s="18"/>
      <c r="Q984" s="1"/>
      <c r="AA984" s="86"/>
      <c r="AB984" s="86"/>
      <c r="AC984" s="86"/>
      <c r="AD984" s="86"/>
      <c r="AE984" s="86"/>
      <c r="AG984" s="87"/>
      <c r="AN984" s="86"/>
      <c r="AO984" s="86"/>
      <c r="AP984" s="86"/>
      <c r="AQ984" s="86"/>
      <c r="AR984" s="86"/>
      <c r="AS984" s="86"/>
      <c r="AT984" s="86"/>
      <c r="AU984" s="86"/>
    </row>
    <row r="985" spans="3:64" x14ac:dyDescent="0.2">
      <c r="C985" s="18"/>
      <c r="D985" s="18"/>
      <c r="Q985" s="1"/>
      <c r="AA985" s="86"/>
      <c r="AB985" s="86"/>
      <c r="AC985" s="86"/>
      <c r="AD985" s="86"/>
      <c r="AE985" s="86"/>
      <c r="AG985" s="87"/>
      <c r="AN985" s="86"/>
      <c r="AO985" s="86"/>
      <c r="AP985" s="86"/>
      <c r="AQ985" s="86"/>
      <c r="AR985" s="86"/>
      <c r="AS985" s="86"/>
      <c r="AT985" s="86"/>
      <c r="AU985" s="86"/>
    </row>
    <row r="986" spans="3:64" x14ac:dyDescent="0.2">
      <c r="C986" s="18"/>
      <c r="D986" s="18"/>
      <c r="Q986" s="1"/>
      <c r="AA986" s="86"/>
      <c r="AB986" s="86"/>
      <c r="AC986" s="86"/>
      <c r="AD986" s="86"/>
      <c r="AE986" s="86"/>
      <c r="AG986" s="87"/>
      <c r="AN986" s="86"/>
      <c r="AO986" s="86"/>
      <c r="AP986" s="86"/>
      <c r="AQ986" s="86"/>
      <c r="AR986" s="86"/>
      <c r="AS986" s="86"/>
      <c r="AT986" s="86"/>
      <c r="AU986" s="86"/>
    </row>
    <row r="987" spans="3:64" x14ac:dyDescent="0.2">
      <c r="C987" s="18"/>
      <c r="D987" s="18"/>
      <c r="Q987" s="1"/>
      <c r="AA987" s="86"/>
      <c r="AB987" s="86"/>
      <c r="AC987" s="86"/>
      <c r="AD987" s="86"/>
      <c r="AE987" s="86"/>
      <c r="AG987" s="87"/>
      <c r="AN987" s="86"/>
      <c r="AO987" s="86"/>
      <c r="AP987" s="86"/>
      <c r="AQ987" s="86"/>
      <c r="AR987" s="86"/>
      <c r="AS987" s="86"/>
      <c r="AT987" s="86"/>
      <c r="AU987" s="86"/>
    </row>
    <row r="988" spans="3:64" x14ac:dyDescent="0.2">
      <c r="C988" s="18"/>
      <c r="D988" s="18"/>
      <c r="Q988" s="1"/>
      <c r="AA988" s="86"/>
      <c r="AB988" s="86"/>
      <c r="AC988" s="86"/>
      <c r="AD988" s="86"/>
      <c r="AE988" s="86"/>
      <c r="AG988" s="87"/>
      <c r="AN988" s="86"/>
      <c r="AO988" s="86"/>
      <c r="AP988" s="86"/>
      <c r="AQ988" s="86"/>
      <c r="AR988" s="86"/>
      <c r="AS988" s="86"/>
      <c r="AT988" s="86"/>
      <c r="AU988" s="86"/>
    </row>
    <row r="989" spans="3:64" x14ac:dyDescent="0.2">
      <c r="C989" s="18"/>
      <c r="D989" s="18"/>
      <c r="Q989" s="1"/>
      <c r="AA989" s="86"/>
      <c r="AB989" s="86"/>
      <c r="AC989" s="86"/>
      <c r="AD989" s="86"/>
      <c r="AE989" s="86"/>
      <c r="AG989" s="87"/>
      <c r="AN989" s="86"/>
      <c r="AO989" s="86"/>
      <c r="AP989" s="86"/>
      <c r="AQ989" s="86"/>
      <c r="AR989" s="86"/>
      <c r="AS989" s="86"/>
      <c r="AT989" s="86"/>
      <c r="AU989" s="86"/>
    </row>
    <row r="990" spans="3:64" x14ac:dyDescent="0.2">
      <c r="C990" s="18"/>
      <c r="D990" s="18"/>
      <c r="Q990" s="1"/>
      <c r="AA990" s="86"/>
      <c r="AB990" s="86"/>
      <c r="AC990" s="86"/>
      <c r="AD990" s="86"/>
      <c r="AE990" s="86"/>
      <c r="AG990" s="87"/>
      <c r="AN990" s="86"/>
      <c r="AO990" s="86"/>
      <c r="AP990" s="86"/>
      <c r="AQ990" s="86"/>
      <c r="AR990" s="86"/>
      <c r="AS990" s="86"/>
      <c r="AT990" s="86"/>
      <c r="AU990" s="86"/>
    </row>
    <row r="991" spans="3:64" x14ac:dyDescent="0.2">
      <c r="C991" s="18"/>
      <c r="D991" s="18"/>
      <c r="Q991" s="1"/>
      <c r="AA991" s="86"/>
      <c r="AB991" s="86"/>
      <c r="AC991" s="86"/>
      <c r="AD991" s="86"/>
      <c r="AE991" s="86"/>
      <c r="AG991" s="87"/>
      <c r="AN991" s="86"/>
      <c r="AO991" s="86"/>
      <c r="AP991" s="86"/>
      <c r="AQ991" s="86"/>
      <c r="AR991" s="86"/>
      <c r="AS991" s="86"/>
      <c r="AT991" s="86"/>
      <c r="AU991" s="86"/>
    </row>
    <row r="992" spans="3:64" x14ac:dyDescent="0.2">
      <c r="C992" s="18"/>
      <c r="D992" s="18"/>
      <c r="Q992" s="1"/>
      <c r="AA992" s="86"/>
      <c r="AB992" s="86"/>
      <c r="AC992" s="86"/>
      <c r="AD992" s="86"/>
      <c r="AE992" s="86"/>
      <c r="AG992" s="87"/>
      <c r="AN992" s="86"/>
      <c r="AO992" s="86"/>
      <c r="AP992" s="86"/>
      <c r="AQ992" s="86"/>
      <c r="AR992" s="86"/>
      <c r="AS992" s="86"/>
      <c r="AT992" s="86"/>
      <c r="AU992" s="86"/>
    </row>
    <row r="993" spans="3:64" x14ac:dyDescent="0.2">
      <c r="C993" s="18"/>
      <c r="D993" s="18"/>
      <c r="Q993" s="1"/>
      <c r="AA993" s="86"/>
      <c r="AB993" s="86"/>
      <c r="AC993" s="86"/>
      <c r="AD993" s="86"/>
      <c r="AE993" s="86"/>
      <c r="AG993" s="87"/>
      <c r="AN993" s="86"/>
      <c r="AO993" s="86"/>
      <c r="AP993" s="86"/>
      <c r="AQ993" s="86"/>
      <c r="AR993" s="86"/>
      <c r="AS993" s="86"/>
      <c r="AT993" s="86"/>
      <c r="AU993" s="86"/>
    </row>
    <row r="994" spans="3:64" x14ac:dyDescent="0.2">
      <c r="C994" s="18"/>
      <c r="D994" s="18"/>
      <c r="Q994" s="1"/>
      <c r="AA994" s="86"/>
      <c r="AB994" s="86"/>
      <c r="AC994" s="86"/>
      <c r="AD994" s="86"/>
      <c r="AE994" s="86"/>
      <c r="AG994" s="87"/>
      <c r="AN994" s="86"/>
      <c r="AO994" s="86"/>
      <c r="AP994" s="86"/>
      <c r="AQ994" s="86"/>
      <c r="AR994" s="86"/>
      <c r="AS994" s="86"/>
      <c r="AT994" s="86"/>
      <c r="AU994" s="86"/>
    </row>
    <row r="995" spans="3:64" x14ac:dyDescent="0.2">
      <c r="C995" s="18"/>
      <c r="D995" s="18"/>
      <c r="Q995" s="1"/>
      <c r="AA995" s="86"/>
      <c r="AB995" s="86"/>
      <c r="AC995" s="86"/>
      <c r="AD995" s="86"/>
      <c r="AE995" s="86"/>
      <c r="AG995" s="87"/>
      <c r="AN995" s="86"/>
      <c r="AO995" s="86"/>
      <c r="AP995" s="86"/>
      <c r="AQ995" s="86"/>
      <c r="AR995" s="86"/>
      <c r="AS995" s="86"/>
      <c r="AT995" s="86"/>
      <c r="AU995" s="86"/>
    </row>
    <row r="996" spans="3:64" x14ac:dyDescent="0.2">
      <c r="C996" s="18"/>
      <c r="D996" s="18"/>
      <c r="Q996" s="1"/>
      <c r="AA996" s="86"/>
      <c r="AB996" s="86"/>
      <c r="AC996" s="86"/>
      <c r="AD996" s="86"/>
      <c r="AE996" s="86"/>
      <c r="AG996" s="87"/>
      <c r="AN996" s="86"/>
      <c r="AO996" s="86"/>
      <c r="AP996" s="86"/>
      <c r="AQ996" s="86"/>
      <c r="AR996" s="86"/>
      <c r="AS996" s="86"/>
      <c r="AT996" s="86"/>
      <c r="AU996" s="86"/>
    </row>
    <row r="997" spans="3:64" x14ac:dyDescent="0.2">
      <c r="C997" s="18"/>
      <c r="D997" s="18"/>
      <c r="Q997" s="1"/>
      <c r="AA997" s="86"/>
      <c r="AB997" s="86"/>
      <c r="AC997" s="86"/>
      <c r="AD997" s="86"/>
      <c r="AE997" s="86"/>
      <c r="AG997" s="87"/>
      <c r="AN997" s="86"/>
      <c r="AO997" s="86"/>
      <c r="AP997" s="86"/>
      <c r="AQ997" s="86"/>
      <c r="AR997" s="86"/>
      <c r="AS997" s="86"/>
      <c r="AT997" s="86"/>
      <c r="AU997" s="86"/>
    </row>
    <row r="998" spans="3:64" x14ac:dyDescent="0.2">
      <c r="C998" s="18"/>
      <c r="D998" s="18"/>
      <c r="Q998" s="1"/>
      <c r="AA998" s="86"/>
      <c r="AB998" s="86"/>
      <c r="AC998" s="86"/>
      <c r="AD998" s="86"/>
      <c r="AE998" s="86"/>
      <c r="AG998" s="87"/>
      <c r="AN998" s="86"/>
      <c r="AO998" s="86"/>
      <c r="AP998" s="86"/>
      <c r="AQ998" s="86"/>
      <c r="AR998" s="86"/>
      <c r="AS998" s="86"/>
      <c r="AT998" s="86"/>
      <c r="AU998" s="86"/>
      <c r="AV998" s="86"/>
      <c r="AW998" s="86"/>
      <c r="AX998" s="86"/>
      <c r="AY998" s="86"/>
      <c r="AZ998" s="86"/>
      <c r="BA998" s="86"/>
      <c r="BB998" s="86"/>
      <c r="BC998" s="86"/>
      <c r="BD998" s="86"/>
      <c r="BE998" s="86"/>
      <c r="BF998" s="86"/>
      <c r="BG998" s="86"/>
      <c r="BH998" s="86"/>
      <c r="BI998" s="86"/>
      <c r="BJ998" s="86"/>
      <c r="BK998" s="86"/>
      <c r="BL998" s="86"/>
    </row>
    <row r="999" spans="3:64" x14ac:dyDescent="0.2">
      <c r="C999" s="18"/>
      <c r="D999" s="18"/>
      <c r="Q999" s="1"/>
      <c r="AA999" s="86"/>
      <c r="AB999" s="86"/>
      <c r="AC999" s="86"/>
      <c r="AD999" s="86"/>
      <c r="AE999" s="86"/>
      <c r="AG999" s="87"/>
      <c r="AN999" s="86"/>
      <c r="AO999" s="86"/>
      <c r="AP999" s="86"/>
      <c r="AQ999" s="86"/>
      <c r="AR999" s="86"/>
      <c r="AS999" s="86"/>
      <c r="AT999" s="86"/>
      <c r="AU999" s="86"/>
    </row>
    <row r="1000" spans="3:64" x14ac:dyDescent="0.2">
      <c r="C1000" s="18"/>
      <c r="D1000" s="18"/>
      <c r="Q1000" s="1"/>
      <c r="AA1000" s="86"/>
      <c r="AB1000" s="86"/>
      <c r="AC1000" s="86"/>
      <c r="AD1000" s="86"/>
      <c r="AE1000" s="86"/>
      <c r="AG1000" s="87"/>
      <c r="AN1000" s="86"/>
      <c r="AO1000" s="86"/>
      <c r="AP1000" s="86"/>
      <c r="AQ1000" s="86"/>
      <c r="AR1000" s="86"/>
      <c r="AS1000" s="86"/>
      <c r="AT1000" s="86"/>
      <c r="AU1000" s="86"/>
    </row>
    <row r="1001" spans="3:64" x14ac:dyDescent="0.2">
      <c r="C1001" s="18"/>
      <c r="D1001" s="18"/>
      <c r="Q1001" s="1"/>
      <c r="AA1001" s="86"/>
      <c r="AB1001" s="86"/>
      <c r="AC1001" s="86"/>
      <c r="AD1001" s="86"/>
      <c r="AE1001" s="86"/>
      <c r="AG1001" s="87"/>
      <c r="AN1001" s="86"/>
      <c r="AO1001" s="86"/>
      <c r="AP1001" s="86"/>
      <c r="AQ1001" s="86"/>
      <c r="AR1001" s="86"/>
      <c r="AS1001" s="86"/>
      <c r="AT1001" s="86"/>
      <c r="AU1001" s="86"/>
    </row>
    <row r="1002" spans="3:64" x14ac:dyDescent="0.2">
      <c r="C1002" s="18"/>
      <c r="D1002" s="18"/>
      <c r="Q1002" s="1"/>
      <c r="AA1002" s="86"/>
      <c r="AB1002" s="86"/>
      <c r="AC1002" s="86"/>
      <c r="AD1002" s="86"/>
      <c r="AE1002" s="86"/>
      <c r="AG1002" s="87"/>
      <c r="AN1002" s="86"/>
      <c r="AO1002" s="86"/>
      <c r="AP1002" s="86"/>
      <c r="AQ1002" s="86"/>
      <c r="AR1002" s="86"/>
      <c r="AS1002" s="86"/>
      <c r="AT1002" s="86"/>
      <c r="AU1002" s="86"/>
    </row>
    <row r="1003" spans="3:64" x14ac:dyDescent="0.2">
      <c r="C1003" s="18"/>
      <c r="D1003" s="18"/>
      <c r="Q1003" s="1"/>
      <c r="AA1003" s="86"/>
      <c r="AB1003" s="86"/>
      <c r="AC1003" s="86"/>
      <c r="AD1003" s="86"/>
      <c r="AE1003" s="86"/>
      <c r="AG1003" s="87"/>
      <c r="AN1003" s="86"/>
      <c r="AO1003" s="86"/>
      <c r="AP1003" s="86"/>
      <c r="AQ1003" s="86"/>
      <c r="AR1003" s="86"/>
      <c r="AS1003" s="86"/>
      <c r="AT1003" s="86"/>
      <c r="AU1003" s="86"/>
    </row>
    <row r="1004" spans="3:64" x14ac:dyDescent="0.2">
      <c r="C1004" s="18"/>
      <c r="D1004" s="18"/>
      <c r="Q1004" s="1"/>
      <c r="AA1004" s="86"/>
      <c r="AB1004" s="86"/>
      <c r="AC1004" s="86"/>
      <c r="AD1004" s="86"/>
      <c r="AE1004" s="86"/>
      <c r="AG1004" s="87"/>
      <c r="AN1004" s="86"/>
      <c r="AO1004" s="86"/>
      <c r="AP1004" s="86"/>
      <c r="AQ1004" s="86"/>
      <c r="AR1004" s="86"/>
      <c r="AS1004" s="86"/>
      <c r="AT1004" s="86"/>
      <c r="AU1004" s="86"/>
    </row>
    <row r="1005" spans="3:64" x14ac:dyDescent="0.2">
      <c r="C1005" s="18"/>
      <c r="D1005" s="18"/>
      <c r="Q1005" s="1"/>
      <c r="AA1005" s="86"/>
      <c r="AB1005" s="86"/>
      <c r="AC1005" s="86"/>
      <c r="AD1005" s="86"/>
      <c r="AE1005" s="86"/>
      <c r="AG1005" s="87"/>
      <c r="AN1005" s="86"/>
      <c r="AO1005" s="86"/>
      <c r="AP1005" s="86"/>
      <c r="AQ1005" s="86"/>
      <c r="AR1005" s="86"/>
      <c r="AS1005" s="86"/>
      <c r="AT1005" s="86"/>
      <c r="AU1005" s="86"/>
    </row>
    <row r="1006" spans="3:64" x14ac:dyDescent="0.2">
      <c r="C1006" s="18"/>
      <c r="D1006" s="18"/>
      <c r="Q1006" s="1"/>
      <c r="AA1006" s="86"/>
      <c r="AB1006" s="86"/>
      <c r="AC1006" s="86"/>
      <c r="AD1006" s="86"/>
      <c r="AE1006" s="86"/>
      <c r="AG1006" s="87"/>
      <c r="AN1006" s="86"/>
      <c r="AO1006" s="86"/>
      <c r="AP1006" s="86"/>
      <c r="AQ1006" s="86"/>
      <c r="AR1006" s="86"/>
      <c r="AS1006" s="86"/>
      <c r="AT1006" s="86"/>
      <c r="AU1006" s="86"/>
    </row>
    <row r="1007" spans="3:64" x14ac:dyDescent="0.2">
      <c r="C1007" s="18"/>
      <c r="D1007" s="18"/>
      <c r="Q1007" s="1"/>
      <c r="AA1007" s="86"/>
      <c r="AB1007" s="86"/>
      <c r="AC1007" s="86"/>
      <c r="AD1007" s="86"/>
      <c r="AE1007" s="86"/>
      <c r="AG1007" s="87"/>
      <c r="AN1007" s="86"/>
      <c r="AO1007" s="86"/>
      <c r="AP1007" s="86"/>
      <c r="AQ1007" s="86"/>
      <c r="AR1007" s="86"/>
      <c r="AS1007" s="86"/>
      <c r="AT1007" s="86"/>
      <c r="AU1007" s="86"/>
    </row>
    <row r="1008" spans="3:64" x14ac:dyDescent="0.2">
      <c r="C1008" s="18"/>
      <c r="D1008" s="18"/>
      <c r="Q1008" s="1"/>
      <c r="AA1008" s="86"/>
      <c r="AB1008" s="86"/>
      <c r="AC1008" s="86"/>
      <c r="AD1008" s="86"/>
      <c r="AE1008" s="86"/>
      <c r="AG1008" s="87"/>
      <c r="AN1008" s="86"/>
      <c r="AO1008" s="86"/>
      <c r="AP1008" s="86"/>
      <c r="AQ1008" s="86"/>
      <c r="AR1008" s="86"/>
      <c r="AS1008" s="86"/>
      <c r="AT1008" s="86"/>
      <c r="AU1008" s="86"/>
    </row>
    <row r="1009" spans="3:47" x14ac:dyDescent="0.2">
      <c r="C1009" s="18"/>
      <c r="D1009" s="18"/>
      <c r="Q1009" s="1"/>
      <c r="AA1009" s="86"/>
      <c r="AB1009" s="86"/>
      <c r="AC1009" s="86"/>
      <c r="AD1009" s="86"/>
      <c r="AE1009" s="86"/>
      <c r="AG1009" s="87"/>
      <c r="AN1009" s="86"/>
      <c r="AO1009" s="86"/>
      <c r="AP1009" s="86"/>
      <c r="AQ1009" s="86"/>
      <c r="AR1009" s="86"/>
      <c r="AS1009" s="86"/>
      <c r="AT1009" s="86"/>
      <c r="AU1009" s="86"/>
    </row>
    <row r="1010" spans="3:47" x14ac:dyDescent="0.2">
      <c r="C1010" s="18"/>
      <c r="D1010" s="18"/>
      <c r="Q1010" s="1"/>
      <c r="AA1010" s="86"/>
      <c r="AB1010" s="86"/>
      <c r="AC1010" s="86"/>
      <c r="AD1010" s="86"/>
      <c r="AE1010" s="86"/>
      <c r="AG1010" s="87"/>
      <c r="AN1010" s="86"/>
      <c r="AO1010" s="86"/>
      <c r="AP1010" s="86"/>
      <c r="AQ1010" s="86"/>
      <c r="AR1010" s="86"/>
      <c r="AS1010" s="86"/>
      <c r="AT1010" s="86"/>
      <c r="AU1010" s="86"/>
    </row>
    <row r="1011" spans="3:47" x14ac:dyDescent="0.2">
      <c r="C1011" s="18"/>
      <c r="D1011" s="18"/>
      <c r="Q1011" s="1"/>
      <c r="AA1011" s="86"/>
      <c r="AB1011" s="86"/>
      <c r="AC1011" s="86"/>
      <c r="AD1011" s="86"/>
      <c r="AE1011" s="86"/>
      <c r="AG1011" s="87"/>
      <c r="AN1011" s="86"/>
      <c r="AO1011" s="86"/>
      <c r="AP1011" s="86"/>
      <c r="AQ1011" s="86"/>
      <c r="AR1011" s="86"/>
      <c r="AS1011" s="86"/>
      <c r="AT1011" s="86"/>
      <c r="AU1011" s="86"/>
    </row>
    <row r="1012" spans="3:47" x14ac:dyDescent="0.2">
      <c r="C1012" s="18"/>
      <c r="D1012" s="18"/>
      <c r="Q1012" s="1"/>
      <c r="AA1012" s="86"/>
      <c r="AB1012" s="86"/>
      <c r="AC1012" s="86"/>
      <c r="AD1012" s="86"/>
      <c r="AE1012" s="86"/>
      <c r="AG1012" s="87"/>
      <c r="AN1012" s="86"/>
      <c r="AO1012" s="86"/>
      <c r="AP1012" s="86"/>
      <c r="AQ1012" s="86"/>
      <c r="AR1012" s="86"/>
      <c r="AS1012" s="86"/>
      <c r="AT1012" s="86"/>
      <c r="AU1012" s="86"/>
    </row>
    <row r="1013" spans="3:47" x14ac:dyDescent="0.2">
      <c r="C1013" s="18"/>
      <c r="D1013" s="18"/>
      <c r="Q1013" s="1"/>
      <c r="AA1013" s="86"/>
      <c r="AB1013" s="86"/>
      <c r="AC1013" s="86"/>
      <c r="AD1013" s="86"/>
      <c r="AE1013" s="86"/>
      <c r="AG1013" s="87"/>
      <c r="AN1013" s="86"/>
      <c r="AO1013" s="86"/>
      <c r="AP1013" s="86"/>
      <c r="AQ1013" s="86"/>
      <c r="AR1013" s="86"/>
      <c r="AS1013" s="86"/>
      <c r="AT1013" s="86"/>
      <c r="AU1013" s="86"/>
    </row>
    <row r="1014" spans="3:47" x14ac:dyDescent="0.2">
      <c r="C1014" s="18"/>
      <c r="D1014" s="18"/>
      <c r="Q1014" s="1"/>
      <c r="AA1014" s="86"/>
      <c r="AB1014" s="86"/>
      <c r="AC1014" s="86"/>
      <c r="AD1014" s="86"/>
      <c r="AE1014" s="86"/>
      <c r="AG1014" s="87"/>
      <c r="AN1014" s="86"/>
      <c r="AO1014" s="86"/>
      <c r="AP1014" s="86"/>
      <c r="AQ1014" s="86"/>
      <c r="AR1014" s="86"/>
      <c r="AS1014" s="86"/>
      <c r="AT1014" s="86"/>
      <c r="AU1014" s="86"/>
    </row>
    <row r="1015" spans="3:47" x14ac:dyDescent="0.2">
      <c r="C1015" s="18"/>
      <c r="D1015" s="18"/>
      <c r="Q1015" s="1"/>
      <c r="AA1015" s="86"/>
      <c r="AB1015" s="86"/>
      <c r="AC1015" s="86"/>
      <c r="AD1015" s="86"/>
      <c r="AE1015" s="86"/>
      <c r="AG1015" s="87"/>
      <c r="AN1015" s="86"/>
      <c r="AO1015" s="86"/>
      <c r="AP1015" s="86"/>
      <c r="AQ1015" s="86"/>
      <c r="AR1015" s="86"/>
      <c r="AS1015" s="86"/>
      <c r="AT1015" s="86"/>
      <c r="AU1015" s="86"/>
    </row>
    <row r="1016" spans="3:47" x14ac:dyDescent="0.2">
      <c r="C1016" s="18"/>
      <c r="D1016" s="18"/>
      <c r="Q1016" s="1"/>
      <c r="AA1016" s="86"/>
      <c r="AB1016" s="86"/>
      <c r="AC1016" s="86"/>
      <c r="AD1016" s="86"/>
      <c r="AE1016" s="86"/>
      <c r="AG1016" s="87"/>
      <c r="AN1016" s="86"/>
      <c r="AO1016" s="86"/>
      <c r="AP1016" s="86"/>
      <c r="AQ1016" s="86"/>
      <c r="AR1016" s="86"/>
      <c r="AS1016" s="86"/>
      <c r="AT1016" s="86"/>
      <c r="AU1016" s="86"/>
    </row>
    <row r="1017" spans="3:47" x14ac:dyDescent="0.2">
      <c r="C1017" s="18"/>
      <c r="D1017" s="18"/>
      <c r="Q1017" s="1"/>
      <c r="AA1017" s="86"/>
      <c r="AB1017" s="86"/>
      <c r="AC1017" s="86"/>
      <c r="AD1017" s="86"/>
      <c r="AE1017" s="86"/>
      <c r="AG1017" s="87"/>
      <c r="AN1017" s="86"/>
      <c r="AO1017" s="86"/>
      <c r="AP1017" s="86"/>
      <c r="AQ1017" s="86"/>
      <c r="AR1017" s="86"/>
      <c r="AS1017" s="86"/>
      <c r="AT1017" s="86"/>
      <c r="AU1017" s="86"/>
    </row>
    <row r="1018" spans="3:47" x14ac:dyDescent="0.2">
      <c r="C1018" s="18"/>
      <c r="D1018" s="18"/>
      <c r="Q1018" s="1"/>
      <c r="AA1018" s="86"/>
      <c r="AB1018" s="86"/>
      <c r="AC1018" s="86"/>
      <c r="AD1018" s="86"/>
      <c r="AE1018" s="86"/>
      <c r="AG1018" s="87"/>
      <c r="AN1018" s="86"/>
      <c r="AO1018" s="86"/>
      <c r="AP1018" s="86"/>
      <c r="AQ1018" s="86"/>
      <c r="AR1018" s="86"/>
      <c r="AS1018" s="86"/>
      <c r="AT1018" s="86"/>
      <c r="AU1018" s="86"/>
    </row>
    <row r="1019" spans="3:47" x14ac:dyDescent="0.2">
      <c r="C1019" s="18"/>
      <c r="D1019" s="18"/>
      <c r="Q1019" s="1"/>
      <c r="AA1019" s="86"/>
      <c r="AB1019" s="86"/>
      <c r="AC1019" s="86"/>
      <c r="AD1019" s="86"/>
      <c r="AE1019" s="86"/>
      <c r="AG1019" s="87"/>
      <c r="AN1019" s="86"/>
      <c r="AO1019" s="86"/>
      <c r="AP1019" s="86"/>
      <c r="AQ1019" s="86"/>
      <c r="AR1019" s="86"/>
      <c r="AS1019" s="86"/>
      <c r="AT1019" s="86"/>
      <c r="AU1019" s="86"/>
    </row>
    <row r="1020" spans="3:47" x14ac:dyDescent="0.2">
      <c r="C1020" s="18"/>
      <c r="D1020" s="18"/>
      <c r="Q1020" s="1"/>
      <c r="AA1020" s="86"/>
      <c r="AB1020" s="86"/>
      <c r="AC1020" s="86"/>
      <c r="AD1020" s="86"/>
      <c r="AE1020" s="86"/>
      <c r="AG1020" s="87"/>
      <c r="AN1020" s="86"/>
      <c r="AO1020" s="86"/>
      <c r="AP1020" s="86"/>
      <c r="AQ1020" s="86"/>
      <c r="AR1020" s="86"/>
      <c r="AS1020" s="86"/>
      <c r="AT1020" s="86"/>
      <c r="AU1020" s="86"/>
    </row>
    <row r="1021" spans="3:47" x14ac:dyDescent="0.2">
      <c r="C1021" s="18"/>
      <c r="D1021" s="18"/>
      <c r="Q1021" s="1"/>
      <c r="AA1021" s="86"/>
      <c r="AB1021" s="86"/>
      <c r="AC1021" s="86"/>
      <c r="AD1021" s="86"/>
      <c r="AE1021" s="86"/>
      <c r="AG1021" s="87"/>
      <c r="AN1021" s="86"/>
      <c r="AO1021" s="86"/>
      <c r="AP1021" s="86"/>
      <c r="AQ1021" s="86"/>
      <c r="AR1021" s="86"/>
      <c r="AS1021" s="86"/>
      <c r="AT1021" s="86"/>
      <c r="AU1021" s="86"/>
    </row>
    <row r="1022" spans="3:47" x14ac:dyDescent="0.2">
      <c r="C1022" s="18"/>
      <c r="D1022" s="18"/>
      <c r="Q1022" s="1"/>
      <c r="AA1022" s="86"/>
      <c r="AB1022" s="86"/>
      <c r="AC1022" s="86"/>
      <c r="AD1022" s="86"/>
      <c r="AE1022" s="86"/>
      <c r="AG1022" s="87"/>
      <c r="AN1022" s="86"/>
      <c r="AO1022" s="86"/>
      <c r="AP1022" s="86"/>
      <c r="AQ1022" s="86"/>
      <c r="AR1022" s="86"/>
      <c r="AS1022" s="86"/>
      <c r="AT1022" s="86"/>
      <c r="AU1022" s="86"/>
    </row>
    <row r="1023" spans="3:47" x14ac:dyDescent="0.2">
      <c r="C1023" s="18"/>
      <c r="D1023" s="18"/>
      <c r="Q1023" s="1"/>
      <c r="AA1023" s="86"/>
      <c r="AB1023" s="86"/>
      <c r="AC1023" s="86"/>
      <c r="AD1023" s="86"/>
      <c r="AE1023" s="86"/>
      <c r="AG1023" s="87"/>
      <c r="AN1023" s="86"/>
      <c r="AO1023" s="86"/>
      <c r="AP1023" s="86"/>
      <c r="AQ1023" s="86"/>
      <c r="AR1023" s="86"/>
      <c r="AS1023" s="86"/>
      <c r="AT1023" s="86"/>
      <c r="AU1023" s="86"/>
    </row>
    <row r="1024" spans="3:47" x14ac:dyDescent="0.2">
      <c r="C1024" s="18"/>
      <c r="D1024" s="18"/>
      <c r="Q1024" s="1"/>
      <c r="AA1024" s="86"/>
      <c r="AB1024" s="86"/>
      <c r="AC1024" s="86"/>
      <c r="AD1024" s="86"/>
      <c r="AE1024" s="86"/>
      <c r="AG1024" s="87"/>
      <c r="AN1024" s="86"/>
      <c r="AO1024" s="86"/>
      <c r="AP1024" s="86"/>
      <c r="AQ1024" s="86"/>
      <c r="AR1024" s="86"/>
      <c r="AS1024" s="86"/>
      <c r="AT1024" s="86"/>
      <c r="AU1024" s="86"/>
    </row>
    <row r="1025" spans="3:48" x14ac:dyDescent="0.2">
      <c r="C1025" s="18"/>
      <c r="D1025" s="18"/>
      <c r="Q1025" s="1"/>
      <c r="AA1025" s="86"/>
      <c r="AB1025" s="86"/>
      <c r="AC1025" s="86"/>
      <c r="AD1025" s="86"/>
      <c r="AE1025" s="86"/>
      <c r="AG1025" s="87"/>
      <c r="AN1025" s="86"/>
      <c r="AO1025" s="86"/>
      <c r="AP1025" s="86"/>
      <c r="AQ1025" s="86"/>
      <c r="AR1025" s="86"/>
      <c r="AS1025" s="86"/>
      <c r="AT1025" s="86"/>
      <c r="AU1025" s="86"/>
    </row>
    <row r="1026" spans="3:48" x14ac:dyDescent="0.2">
      <c r="C1026" s="18"/>
      <c r="D1026" s="18"/>
      <c r="Q1026" s="1"/>
      <c r="AA1026" s="86"/>
      <c r="AB1026" s="86"/>
      <c r="AC1026" s="86"/>
      <c r="AD1026" s="86"/>
      <c r="AE1026" s="86"/>
      <c r="AG1026" s="87"/>
      <c r="AN1026" s="86"/>
      <c r="AO1026" s="86"/>
      <c r="AP1026" s="86"/>
      <c r="AQ1026" s="86"/>
      <c r="AR1026" s="86"/>
      <c r="AS1026" s="86"/>
      <c r="AT1026" s="86"/>
      <c r="AU1026" s="86"/>
    </row>
    <row r="1027" spans="3:48" x14ac:dyDescent="0.2">
      <c r="C1027" s="18"/>
      <c r="D1027" s="18"/>
      <c r="Q1027" s="1"/>
      <c r="AA1027" s="86"/>
      <c r="AB1027" s="86"/>
      <c r="AC1027" s="86"/>
      <c r="AD1027" s="86"/>
      <c r="AE1027" s="86"/>
      <c r="AG1027" s="87"/>
      <c r="AN1027" s="86"/>
      <c r="AO1027" s="86"/>
      <c r="AP1027" s="86"/>
      <c r="AQ1027" s="86"/>
      <c r="AR1027" s="86"/>
      <c r="AS1027" s="86"/>
      <c r="AT1027" s="86"/>
      <c r="AU1027" s="86"/>
    </row>
    <row r="1028" spans="3:48" x14ac:dyDescent="0.2">
      <c r="C1028" s="18"/>
      <c r="D1028" s="18"/>
      <c r="Q1028" s="1"/>
      <c r="AA1028" s="86"/>
      <c r="AB1028" s="86"/>
      <c r="AC1028" s="86"/>
      <c r="AD1028" s="86"/>
      <c r="AE1028" s="86"/>
      <c r="AG1028" s="87"/>
      <c r="AN1028" s="86"/>
      <c r="AO1028" s="86"/>
      <c r="AP1028" s="86"/>
      <c r="AQ1028" s="86"/>
      <c r="AR1028" s="86"/>
      <c r="AS1028" s="86"/>
      <c r="AT1028" s="86"/>
      <c r="AU1028" s="86"/>
    </row>
    <row r="1029" spans="3:48" x14ac:dyDescent="0.2">
      <c r="C1029" s="18"/>
      <c r="D1029" s="18"/>
      <c r="Q1029" s="1"/>
      <c r="AA1029" s="86"/>
      <c r="AB1029" s="86"/>
      <c r="AC1029" s="86"/>
      <c r="AD1029" s="86"/>
      <c r="AE1029" s="86"/>
      <c r="AG1029" s="87"/>
      <c r="AN1029" s="86"/>
      <c r="AO1029" s="86"/>
      <c r="AP1029" s="86"/>
      <c r="AQ1029" s="86"/>
      <c r="AR1029" s="86"/>
      <c r="AS1029" s="86"/>
      <c r="AT1029" s="86"/>
      <c r="AU1029" s="86"/>
    </row>
    <row r="1030" spans="3:48" x14ac:dyDescent="0.2">
      <c r="C1030" s="18"/>
      <c r="D1030" s="18"/>
      <c r="Q1030" s="1"/>
      <c r="AA1030" s="86"/>
      <c r="AB1030" s="86"/>
      <c r="AC1030" s="86"/>
      <c r="AD1030" s="86"/>
      <c r="AE1030" s="86"/>
      <c r="AG1030" s="87"/>
      <c r="AN1030" s="86"/>
      <c r="AO1030" s="86"/>
      <c r="AP1030" s="86"/>
      <c r="AQ1030" s="86"/>
      <c r="AR1030" s="86"/>
      <c r="AS1030" s="86"/>
      <c r="AT1030" s="86"/>
      <c r="AU1030" s="86"/>
    </row>
    <row r="1031" spans="3:48" x14ac:dyDescent="0.2">
      <c r="C1031" s="18"/>
      <c r="D1031" s="18"/>
      <c r="Q1031" s="1"/>
      <c r="AA1031" s="86"/>
      <c r="AB1031" s="86"/>
      <c r="AC1031" s="86"/>
      <c r="AD1031" s="86"/>
      <c r="AE1031" s="86"/>
      <c r="AG1031" s="87"/>
      <c r="AN1031" s="86"/>
      <c r="AO1031" s="86"/>
      <c r="AP1031" s="86"/>
      <c r="AQ1031" s="86"/>
      <c r="AR1031" s="86"/>
      <c r="AS1031" s="86"/>
      <c r="AT1031" s="86"/>
      <c r="AU1031" s="86"/>
    </row>
    <row r="1032" spans="3:48" x14ac:dyDescent="0.2">
      <c r="C1032" s="18"/>
      <c r="D1032" s="18"/>
      <c r="Q1032" s="1"/>
      <c r="AA1032" s="86"/>
      <c r="AB1032" s="86"/>
      <c r="AC1032" s="86"/>
      <c r="AD1032" s="86"/>
      <c r="AE1032" s="86"/>
      <c r="AG1032" s="87"/>
      <c r="AN1032" s="86"/>
      <c r="AO1032" s="86"/>
      <c r="AP1032" s="86"/>
      <c r="AQ1032" s="86"/>
      <c r="AR1032" s="86"/>
      <c r="AS1032" s="86"/>
      <c r="AT1032" s="86"/>
      <c r="AU1032" s="86"/>
    </row>
    <row r="1033" spans="3:48" x14ac:dyDescent="0.2">
      <c r="C1033" s="18"/>
      <c r="D1033" s="18"/>
      <c r="Q1033" s="1"/>
      <c r="AA1033" s="86"/>
      <c r="AB1033" s="86"/>
      <c r="AC1033" s="86"/>
      <c r="AD1033" s="86"/>
      <c r="AE1033" s="86"/>
      <c r="AG1033" s="87"/>
      <c r="AN1033" s="86"/>
      <c r="AO1033" s="86"/>
      <c r="AP1033" s="86"/>
      <c r="AQ1033" s="86"/>
      <c r="AR1033" s="86"/>
      <c r="AS1033" s="86"/>
      <c r="AT1033" s="86"/>
      <c r="AU1033" s="86"/>
    </row>
    <row r="1034" spans="3:48" x14ac:dyDescent="0.2">
      <c r="C1034" s="18"/>
      <c r="D1034" s="18"/>
      <c r="Q1034" s="1"/>
      <c r="AA1034" s="86"/>
      <c r="AB1034" s="86"/>
      <c r="AC1034" s="86"/>
      <c r="AD1034" s="86"/>
      <c r="AE1034" s="86"/>
      <c r="AG1034" s="87"/>
      <c r="AN1034" s="86"/>
      <c r="AO1034" s="86"/>
      <c r="AP1034" s="86"/>
      <c r="AQ1034" s="86"/>
      <c r="AR1034" s="86"/>
      <c r="AS1034" s="86"/>
      <c r="AT1034" s="86"/>
      <c r="AU1034" s="86"/>
    </row>
    <row r="1035" spans="3:48" x14ac:dyDescent="0.2">
      <c r="C1035" s="18"/>
      <c r="D1035" s="18"/>
      <c r="Q1035" s="1"/>
      <c r="AA1035" s="86"/>
      <c r="AB1035" s="86"/>
      <c r="AC1035" s="86"/>
      <c r="AD1035" s="86"/>
      <c r="AE1035" s="86"/>
      <c r="AG1035" s="87"/>
      <c r="AN1035" s="86"/>
      <c r="AO1035" s="86"/>
      <c r="AP1035" s="86"/>
      <c r="AQ1035" s="86"/>
      <c r="AR1035" s="86"/>
      <c r="AS1035" s="86"/>
      <c r="AT1035" s="86"/>
      <c r="AU1035" s="86"/>
      <c r="AV1035" s="86"/>
    </row>
    <row r="1036" spans="3:48" x14ac:dyDescent="0.2">
      <c r="C1036" s="18"/>
      <c r="D1036" s="18"/>
      <c r="Q1036" s="1"/>
      <c r="AA1036" s="86"/>
      <c r="AB1036" s="86"/>
      <c r="AC1036" s="86"/>
      <c r="AD1036" s="86"/>
      <c r="AE1036" s="86"/>
      <c r="AG1036" s="87"/>
      <c r="AN1036" s="86"/>
      <c r="AO1036" s="86"/>
      <c r="AP1036" s="86"/>
      <c r="AQ1036" s="86"/>
      <c r="AR1036" s="86"/>
      <c r="AS1036" s="86"/>
      <c r="AT1036" s="86"/>
      <c r="AU1036" s="86"/>
      <c r="AV1036" s="86"/>
    </row>
    <row r="1037" spans="3:48" x14ac:dyDescent="0.2">
      <c r="C1037" s="18"/>
      <c r="D1037" s="18"/>
      <c r="Q1037" s="1"/>
      <c r="AA1037" s="86"/>
      <c r="AB1037" s="86"/>
      <c r="AC1037" s="86"/>
      <c r="AD1037" s="86"/>
      <c r="AE1037" s="86"/>
      <c r="AG1037" s="87"/>
      <c r="AN1037" s="86"/>
      <c r="AO1037" s="86"/>
      <c r="AP1037" s="86"/>
      <c r="AQ1037" s="86"/>
      <c r="AR1037" s="86"/>
      <c r="AS1037" s="86"/>
      <c r="AT1037" s="86"/>
      <c r="AU1037" s="86"/>
    </row>
    <row r="1038" spans="3:48" x14ac:dyDescent="0.2">
      <c r="C1038" s="18"/>
      <c r="D1038" s="18"/>
      <c r="Q1038" s="1"/>
      <c r="AA1038" s="86"/>
      <c r="AB1038" s="86"/>
      <c r="AC1038" s="86"/>
      <c r="AD1038" s="86"/>
      <c r="AE1038" s="86"/>
      <c r="AG1038" s="87"/>
      <c r="AN1038" s="86"/>
      <c r="AO1038" s="86"/>
      <c r="AP1038" s="86"/>
      <c r="AQ1038" s="86"/>
      <c r="AR1038" s="86"/>
      <c r="AS1038" s="86"/>
      <c r="AT1038" s="86"/>
      <c r="AU1038" s="86"/>
    </row>
    <row r="1039" spans="3:48" x14ac:dyDescent="0.2">
      <c r="C1039" s="18"/>
      <c r="D1039" s="18"/>
      <c r="Q1039" s="1"/>
      <c r="AA1039" s="86"/>
      <c r="AB1039" s="86"/>
      <c r="AC1039" s="86"/>
      <c r="AD1039" s="86"/>
      <c r="AE1039" s="86"/>
      <c r="AG1039" s="87"/>
      <c r="AN1039" s="86"/>
      <c r="AO1039" s="86"/>
      <c r="AP1039" s="86"/>
      <c r="AQ1039" s="86"/>
      <c r="AR1039" s="86"/>
      <c r="AS1039" s="86"/>
      <c r="AT1039" s="86"/>
      <c r="AU1039" s="86"/>
    </row>
    <row r="1040" spans="3:48" x14ac:dyDescent="0.2">
      <c r="C1040" s="18"/>
      <c r="D1040" s="18"/>
      <c r="Q1040" s="1"/>
      <c r="AA1040" s="86"/>
      <c r="AB1040" s="86"/>
      <c r="AC1040" s="86"/>
      <c r="AD1040" s="86"/>
      <c r="AE1040" s="86"/>
      <c r="AG1040" s="87"/>
      <c r="AN1040" s="86"/>
      <c r="AO1040" s="86"/>
      <c r="AP1040" s="86"/>
      <c r="AQ1040" s="86"/>
      <c r="AR1040" s="86"/>
      <c r="AS1040" s="86"/>
      <c r="AT1040" s="86"/>
      <c r="AU1040" s="86"/>
    </row>
    <row r="1041" spans="3:47" x14ac:dyDescent="0.2">
      <c r="C1041" s="18"/>
      <c r="D1041" s="18"/>
      <c r="Q1041" s="1"/>
      <c r="AA1041" s="86"/>
      <c r="AB1041" s="86"/>
      <c r="AC1041" s="86"/>
      <c r="AD1041" s="86"/>
      <c r="AE1041" s="86"/>
      <c r="AG1041" s="87"/>
      <c r="AN1041" s="86"/>
      <c r="AO1041" s="86"/>
      <c r="AP1041" s="86"/>
      <c r="AQ1041" s="86"/>
      <c r="AR1041" s="86"/>
      <c r="AS1041" s="86"/>
      <c r="AT1041" s="86"/>
      <c r="AU1041" s="86"/>
    </row>
    <row r="1042" spans="3:47" x14ac:dyDescent="0.2">
      <c r="C1042" s="18"/>
      <c r="D1042" s="18"/>
      <c r="Q1042" s="1"/>
      <c r="AA1042" s="86"/>
      <c r="AB1042" s="86"/>
      <c r="AC1042" s="86"/>
      <c r="AD1042" s="86"/>
      <c r="AE1042" s="86"/>
      <c r="AG1042" s="87"/>
      <c r="AN1042" s="86"/>
      <c r="AO1042" s="86"/>
      <c r="AP1042" s="86"/>
      <c r="AQ1042" s="86"/>
      <c r="AR1042" s="86"/>
      <c r="AS1042" s="86"/>
      <c r="AT1042" s="86"/>
      <c r="AU1042" s="86"/>
    </row>
    <row r="1043" spans="3:47" x14ac:dyDescent="0.2">
      <c r="C1043" s="18"/>
      <c r="D1043" s="18"/>
      <c r="Q1043" s="1"/>
      <c r="AA1043" s="86"/>
      <c r="AB1043" s="86"/>
      <c r="AC1043" s="86"/>
      <c r="AD1043" s="86"/>
      <c r="AE1043" s="86"/>
      <c r="AG1043" s="87"/>
      <c r="AN1043" s="86"/>
      <c r="AO1043" s="86"/>
      <c r="AP1043" s="86"/>
      <c r="AQ1043" s="86"/>
      <c r="AR1043" s="86"/>
      <c r="AS1043" s="86"/>
      <c r="AT1043" s="86"/>
      <c r="AU1043" s="86"/>
    </row>
    <row r="1044" spans="3:47" x14ac:dyDescent="0.2">
      <c r="C1044" s="18"/>
      <c r="D1044" s="18"/>
      <c r="Q1044" s="1"/>
      <c r="AA1044" s="86"/>
      <c r="AB1044" s="86"/>
      <c r="AC1044" s="86"/>
      <c r="AD1044" s="86"/>
      <c r="AE1044" s="86"/>
      <c r="AG1044" s="87"/>
      <c r="AN1044" s="86"/>
      <c r="AO1044" s="86"/>
      <c r="AP1044" s="86"/>
      <c r="AQ1044" s="86"/>
      <c r="AR1044" s="86"/>
      <c r="AS1044" s="86"/>
      <c r="AT1044" s="86"/>
      <c r="AU1044" s="86"/>
    </row>
    <row r="1045" spans="3:47" x14ac:dyDescent="0.2">
      <c r="C1045" s="18"/>
      <c r="D1045" s="18"/>
      <c r="Q1045" s="1"/>
      <c r="AA1045" s="86"/>
      <c r="AB1045" s="86"/>
      <c r="AC1045" s="86"/>
      <c r="AD1045" s="86"/>
      <c r="AE1045" s="86"/>
      <c r="AG1045" s="87"/>
      <c r="AN1045" s="86"/>
      <c r="AO1045" s="86"/>
      <c r="AP1045" s="86"/>
      <c r="AQ1045" s="86"/>
      <c r="AR1045" s="86"/>
      <c r="AS1045" s="86"/>
      <c r="AT1045" s="86"/>
      <c r="AU1045" s="86"/>
    </row>
    <row r="1046" spans="3:47" x14ac:dyDescent="0.2">
      <c r="C1046" s="18"/>
      <c r="D1046" s="18"/>
      <c r="Q1046" s="1"/>
      <c r="AA1046" s="86"/>
      <c r="AB1046" s="86"/>
      <c r="AC1046" s="86"/>
      <c r="AD1046" s="86"/>
      <c r="AE1046" s="86"/>
      <c r="AG1046" s="87"/>
      <c r="AN1046" s="86"/>
      <c r="AO1046" s="86"/>
      <c r="AP1046" s="86"/>
      <c r="AQ1046" s="86"/>
      <c r="AR1046" s="86"/>
      <c r="AS1046" s="86"/>
      <c r="AT1046" s="86"/>
      <c r="AU1046" s="86"/>
    </row>
    <row r="1047" spans="3:47" x14ac:dyDescent="0.2">
      <c r="C1047" s="18"/>
      <c r="D1047" s="18"/>
      <c r="Q1047" s="1"/>
      <c r="AA1047" s="86"/>
      <c r="AB1047" s="86"/>
      <c r="AC1047" s="86"/>
      <c r="AD1047" s="86"/>
      <c r="AE1047" s="86"/>
      <c r="AG1047" s="87"/>
      <c r="AN1047" s="86"/>
      <c r="AO1047" s="86"/>
      <c r="AP1047" s="86"/>
      <c r="AQ1047" s="86"/>
      <c r="AR1047" s="86"/>
      <c r="AS1047" s="86"/>
      <c r="AT1047" s="86"/>
      <c r="AU1047" s="86"/>
    </row>
    <row r="1048" spans="3:47" x14ac:dyDescent="0.2">
      <c r="C1048" s="18"/>
      <c r="D1048" s="18"/>
      <c r="Q1048" s="1"/>
      <c r="AA1048" s="86"/>
      <c r="AB1048" s="86"/>
      <c r="AC1048" s="86"/>
      <c r="AD1048" s="86"/>
      <c r="AE1048" s="86"/>
      <c r="AG1048" s="87"/>
      <c r="AN1048" s="86"/>
      <c r="AO1048" s="86"/>
      <c r="AP1048" s="86"/>
      <c r="AQ1048" s="86"/>
      <c r="AR1048" s="86"/>
      <c r="AS1048" s="86"/>
      <c r="AT1048" s="86"/>
      <c r="AU1048" s="86"/>
    </row>
    <row r="1049" spans="3:47" x14ac:dyDescent="0.2">
      <c r="C1049" s="18"/>
      <c r="D1049" s="18"/>
      <c r="Q1049" s="1"/>
      <c r="AA1049" s="86"/>
      <c r="AB1049" s="86"/>
      <c r="AC1049" s="86"/>
      <c r="AD1049" s="86"/>
      <c r="AE1049" s="86"/>
      <c r="AG1049" s="87"/>
      <c r="AN1049" s="86"/>
      <c r="AO1049" s="86"/>
      <c r="AP1049" s="86"/>
      <c r="AQ1049" s="86"/>
      <c r="AR1049" s="86"/>
      <c r="AS1049" s="86"/>
      <c r="AT1049" s="86"/>
      <c r="AU1049" s="86"/>
    </row>
    <row r="1050" spans="3:47" x14ac:dyDescent="0.2">
      <c r="C1050" s="18"/>
      <c r="D1050" s="18"/>
      <c r="Q1050" s="1"/>
      <c r="AA1050" s="86"/>
      <c r="AB1050" s="86"/>
      <c r="AC1050" s="86"/>
      <c r="AD1050" s="86"/>
      <c r="AE1050" s="86"/>
      <c r="AG1050" s="87"/>
      <c r="AN1050" s="86"/>
      <c r="AO1050" s="86"/>
      <c r="AP1050" s="86"/>
      <c r="AQ1050" s="86"/>
      <c r="AR1050" s="86"/>
      <c r="AS1050" s="86"/>
      <c r="AT1050" s="86"/>
      <c r="AU1050" s="86"/>
    </row>
    <row r="1051" spans="3:47" x14ac:dyDescent="0.2">
      <c r="C1051" s="18"/>
      <c r="D1051" s="18"/>
      <c r="Q1051" s="1"/>
      <c r="AA1051" s="86"/>
      <c r="AB1051" s="86"/>
      <c r="AC1051" s="86"/>
      <c r="AD1051" s="86"/>
      <c r="AE1051" s="86"/>
      <c r="AG1051" s="87"/>
      <c r="AN1051" s="86"/>
      <c r="AO1051" s="86"/>
      <c r="AP1051" s="86"/>
      <c r="AQ1051" s="86"/>
      <c r="AR1051" s="86"/>
      <c r="AS1051" s="86"/>
      <c r="AT1051" s="86"/>
      <c r="AU1051" s="86"/>
    </row>
    <row r="1052" spans="3:47" x14ac:dyDescent="0.2">
      <c r="C1052" s="18"/>
      <c r="D1052" s="18"/>
      <c r="Q1052" s="1"/>
      <c r="AA1052" s="86"/>
      <c r="AB1052" s="86"/>
      <c r="AC1052" s="86"/>
      <c r="AD1052" s="86"/>
      <c r="AE1052" s="86"/>
      <c r="AG1052" s="87"/>
      <c r="AN1052" s="86"/>
      <c r="AO1052" s="86"/>
      <c r="AP1052" s="86"/>
      <c r="AQ1052" s="86"/>
      <c r="AR1052" s="86"/>
      <c r="AS1052" s="86"/>
      <c r="AT1052" s="86"/>
      <c r="AU1052" s="86"/>
    </row>
    <row r="1053" spans="3:47" x14ac:dyDescent="0.2">
      <c r="C1053" s="18"/>
      <c r="D1053" s="18"/>
      <c r="Q1053" s="1"/>
      <c r="AA1053" s="86"/>
      <c r="AB1053" s="86"/>
      <c r="AC1053" s="86"/>
      <c r="AD1053" s="86"/>
      <c r="AE1053" s="86"/>
      <c r="AG1053" s="87"/>
      <c r="AN1053" s="86"/>
      <c r="AO1053" s="86"/>
      <c r="AP1053" s="86"/>
      <c r="AQ1053" s="86"/>
      <c r="AR1053" s="86"/>
      <c r="AS1053" s="86"/>
      <c r="AT1053" s="86"/>
      <c r="AU1053" s="86"/>
    </row>
    <row r="1054" spans="3:47" x14ac:dyDescent="0.2">
      <c r="C1054" s="18"/>
      <c r="D1054" s="18"/>
      <c r="Q1054" s="1"/>
      <c r="AA1054" s="86"/>
      <c r="AB1054" s="86"/>
      <c r="AC1054" s="86"/>
      <c r="AD1054" s="86"/>
      <c r="AE1054" s="86"/>
      <c r="AG1054" s="87"/>
      <c r="AN1054" s="86"/>
      <c r="AO1054" s="86"/>
      <c r="AP1054" s="86"/>
      <c r="AQ1054" s="86"/>
      <c r="AR1054" s="86"/>
      <c r="AS1054" s="86"/>
      <c r="AT1054" s="86"/>
      <c r="AU1054" s="86"/>
    </row>
    <row r="1055" spans="3:47" x14ac:dyDescent="0.2">
      <c r="C1055" s="18"/>
      <c r="D1055" s="18"/>
      <c r="Q1055" s="1"/>
      <c r="AA1055" s="86"/>
      <c r="AB1055" s="86"/>
      <c r="AC1055" s="86"/>
      <c r="AD1055" s="86"/>
      <c r="AE1055" s="86"/>
      <c r="AG1055" s="87"/>
      <c r="AN1055" s="86"/>
      <c r="AO1055" s="86"/>
      <c r="AP1055" s="86"/>
      <c r="AQ1055" s="86"/>
      <c r="AR1055" s="86"/>
      <c r="AS1055" s="86"/>
      <c r="AT1055" s="86"/>
      <c r="AU1055" s="86"/>
    </row>
    <row r="1056" spans="3:47" x14ac:dyDescent="0.2">
      <c r="C1056" s="18"/>
      <c r="D1056" s="18"/>
      <c r="Q1056" s="1"/>
      <c r="AA1056" s="86"/>
      <c r="AB1056" s="86"/>
      <c r="AC1056" s="86"/>
      <c r="AD1056" s="86"/>
      <c r="AE1056" s="86"/>
      <c r="AG1056" s="87"/>
      <c r="AN1056" s="86"/>
      <c r="AO1056" s="86"/>
      <c r="AP1056" s="86"/>
      <c r="AQ1056" s="86"/>
      <c r="AR1056" s="86"/>
      <c r="AS1056" s="86"/>
      <c r="AT1056" s="86"/>
      <c r="AU1056" s="86"/>
    </row>
    <row r="1057" spans="3:64" x14ac:dyDescent="0.2">
      <c r="C1057" s="18"/>
      <c r="D1057" s="18"/>
      <c r="Q1057" s="1"/>
      <c r="AA1057" s="86"/>
      <c r="AB1057" s="86"/>
      <c r="AC1057" s="86"/>
      <c r="AD1057" s="86"/>
      <c r="AE1057" s="86"/>
      <c r="AG1057" s="87"/>
      <c r="AN1057" s="86"/>
      <c r="AO1057" s="86"/>
      <c r="AP1057" s="86"/>
      <c r="AQ1057" s="86"/>
      <c r="AR1057" s="86"/>
      <c r="AS1057" s="86"/>
      <c r="AT1057" s="86"/>
      <c r="AU1057" s="86"/>
    </row>
    <row r="1058" spans="3:64" x14ac:dyDescent="0.2">
      <c r="C1058" s="18"/>
      <c r="D1058" s="18"/>
      <c r="Q1058" s="1"/>
      <c r="AA1058" s="86"/>
      <c r="AB1058" s="86"/>
      <c r="AC1058" s="86"/>
      <c r="AD1058" s="86"/>
      <c r="AE1058" s="86"/>
      <c r="AG1058" s="87"/>
      <c r="AN1058" s="86"/>
      <c r="AO1058" s="86"/>
      <c r="AP1058" s="86"/>
      <c r="AQ1058" s="86"/>
      <c r="AR1058" s="86"/>
      <c r="AS1058" s="86"/>
      <c r="AT1058" s="86"/>
      <c r="AU1058" s="86"/>
    </row>
    <row r="1059" spans="3:64" x14ac:dyDescent="0.2">
      <c r="C1059" s="18"/>
      <c r="D1059" s="18"/>
      <c r="Q1059" s="1"/>
      <c r="AA1059" s="86"/>
      <c r="AB1059" s="86"/>
      <c r="AC1059" s="86"/>
      <c r="AD1059" s="86"/>
      <c r="AE1059" s="86"/>
      <c r="AG1059" s="87"/>
      <c r="AN1059" s="86"/>
      <c r="AO1059" s="86"/>
      <c r="AP1059" s="86"/>
      <c r="AQ1059" s="86"/>
      <c r="AR1059" s="86"/>
      <c r="AS1059" s="86"/>
      <c r="AT1059" s="86"/>
      <c r="AU1059" s="86"/>
    </row>
    <row r="1060" spans="3:64" x14ac:dyDescent="0.2">
      <c r="C1060" s="18"/>
      <c r="D1060" s="18"/>
      <c r="Q1060" s="1"/>
      <c r="AA1060" s="86"/>
      <c r="AB1060" s="86"/>
      <c r="AC1060" s="86"/>
      <c r="AD1060" s="86"/>
      <c r="AE1060" s="86"/>
      <c r="AG1060" s="87"/>
      <c r="AN1060" s="86"/>
      <c r="AO1060" s="86"/>
      <c r="AP1060" s="86"/>
      <c r="AQ1060" s="86"/>
      <c r="AR1060" s="86"/>
      <c r="AS1060" s="86"/>
      <c r="AT1060" s="86"/>
      <c r="AU1060" s="86"/>
      <c r="AV1060" s="86"/>
      <c r="AW1060" s="86"/>
      <c r="AX1060" s="86"/>
      <c r="AY1060" s="86"/>
      <c r="AZ1060" s="86"/>
      <c r="BA1060" s="86"/>
      <c r="BB1060" s="86"/>
      <c r="BC1060" s="86"/>
      <c r="BD1060" s="86"/>
      <c r="BE1060" s="86"/>
      <c r="BF1060" s="86"/>
      <c r="BG1060" s="86"/>
      <c r="BH1060" s="86"/>
      <c r="BI1060" s="86"/>
      <c r="BJ1060" s="86"/>
      <c r="BK1060" s="86"/>
      <c r="BL1060" s="86"/>
    </row>
    <row r="1061" spans="3:64" x14ac:dyDescent="0.2">
      <c r="C1061" s="18"/>
      <c r="D1061" s="18"/>
      <c r="Q1061" s="1"/>
      <c r="AA1061" s="86"/>
      <c r="AB1061" s="86"/>
      <c r="AC1061" s="86"/>
      <c r="AD1061" s="86"/>
      <c r="AE1061" s="86"/>
      <c r="AG1061" s="87"/>
      <c r="AN1061" s="86"/>
      <c r="AO1061" s="86"/>
      <c r="AP1061" s="86"/>
      <c r="AQ1061" s="86"/>
      <c r="AR1061" s="86"/>
      <c r="AS1061" s="86"/>
      <c r="AT1061" s="86"/>
      <c r="AU1061" s="86"/>
    </row>
    <row r="1062" spans="3:64" x14ac:dyDescent="0.2">
      <c r="C1062" s="18"/>
      <c r="D1062" s="18"/>
      <c r="Q1062" s="1"/>
      <c r="AA1062" s="86"/>
      <c r="AB1062" s="86"/>
      <c r="AC1062" s="86"/>
      <c r="AD1062" s="86"/>
      <c r="AE1062" s="86"/>
      <c r="AG1062" s="87"/>
      <c r="AN1062" s="86"/>
      <c r="AO1062" s="86"/>
      <c r="AP1062" s="86"/>
      <c r="AQ1062" s="86"/>
      <c r="AR1062" s="86"/>
      <c r="AS1062" s="86"/>
      <c r="AT1062" s="86"/>
      <c r="AU1062" s="86"/>
    </row>
    <row r="1063" spans="3:64" x14ac:dyDescent="0.2">
      <c r="C1063" s="18"/>
      <c r="D1063" s="18"/>
      <c r="Q1063" s="1"/>
      <c r="AA1063" s="86"/>
      <c r="AB1063" s="86"/>
      <c r="AC1063" s="86"/>
      <c r="AD1063" s="86"/>
      <c r="AE1063" s="86"/>
      <c r="AG1063" s="87"/>
      <c r="AN1063" s="86"/>
      <c r="AO1063" s="86"/>
      <c r="AP1063" s="86"/>
      <c r="AQ1063" s="86"/>
      <c r="AR1063" s="86"/>
      <c r="AS1063" s="86"/>
      <c r="AT1063" s="86"/>
      <c r="AU1063" s="86"/>
    </row>
    <row r="1064" spans="3:64" x14ac:dyDescent="0.2">
      <c r="C1064" s="18"/>
      <c r="D1064" s="18"/>
      <c r="Q1064" s="1"/>
      <c r="AA1064" s="86"/>
      <c r="AB1064" s="86"/>
      <c r="AC1064" s="86"/>
      <c r="AD1064" s="86"/>
      <c r="AE1064" s="86"/>
      <c r="AG1064" s="87"/>
      <c r="AN1064" s="86"/>
      <c r="AO1064" s="86"/>
      <c r="AP1064" s="86"/>
      <c r="AQ1064" s="86"/>
      <c r="AR1064" s="86"/>
      <c r="AS1064" s="86"/>
      <c r="AT1064" s="86"/>
      <c r="AU1064" s="86"/>
    </row>
    <row r="1065" spans="3:64" x14ac:dyDescent="0.2">
      <c r="C1065" s="18"/>
      <c r="D1065" s="18"/>
      <c r="Q1065" s="1"/>
      <c r="AA1065" s="86"/>
      <c r="AB1065" s="86"/>
      <c r="AC1065" s="86"/>
      <c r="AD1065" s="86"/>
      <c r="AE1065" s="86"/>
      <c r="AG1065" s="87"/>
      <c r="AN1065" s="86"/>
      <c r="AO1065" s="86"/>
      <c r="AP1065" s="86"/>
      <c r="AQ1065" s="86"/>
      <c r="AR1065" s="86"/>
      <c r="AS1065" s="86"/>
      <c r="AT1065" s="86"/>
      <c r="AU1065" s="86"/>
    </row>
    <row r="1066" spans="3:64" x14ac:dyDescent="0.2">
      <c r="C1066" s="18"/>
      <c r="D1066" s="18"/>
      <c r="Q1066" s="1"/>
      <c r="AA1066" s="86"/>
      <c r="AB1066" s="86"/>
      <c r="AC1066" s="86"/>
      <c r="AD1066" s="86"/>
      <c r="AE1066" s="86"/>
      <c r="AG1066" s="87"/>
      <c r="AN1066" s="86"/>
      <c r="AO1066" s="86"/>
      <c r="AP1066" s="86"/>
      <c r="AQ1066" s="86"/>
      <c r="AR1066" s="86"/>
      <c r="AS1066" s="86"/>
      <c r="AT1066" s="86"/>
      <c r="AU1066" s="86"/>
    </row>
    <row r="1067" spans="3:64" x14ac:dyDescent="0.2">
      <c r="C1067" s="18"/>
      <c r="D1067" s="18"/>
      <c r="Q1067" s="1"/>
      <c r="AA1067" s="86"/>
      <c r="AB1067" s="86"/>
      <c r="AC1067" s="86"/>
      <c r="AD1067" s="86"/>
      <c r="AE1067" s="86"/>
      <c r="AG1067" s="87"/>
      <c r="AN1067" s="86"/>
      <c r="AO1067" s="86"/>
      <c r="AP1067" s="86"/>
      <c r="AQ1067" s="86"/>
      <c r="AR1067" s="86"/>
      <c r="AS1067" s="86"/>
      <c r="AT1067" s="86"/>
      <c r="AU1067" s="86"/>
    </row>
    <row r="1068" spans="3:64" x14ac:dyDescent="0.2">
      <c r="C1068" s="18"/>
      <c r="D1068" s="18"/>
      <c r="Q1068" s="1"/>
      <c r="AA1068" s="86"/>
      <c r="AB1068" s="86"/>
      <c r="AC1068" s="86"/>
      <c r="AD1068" s="86"/>
      <c r="AE1068" s="86"/>
      <c r="AG1068" s="87"/>
      <c r="AN1068" s="86"/>
      <c r="AO1068" s="86"/>
      <c r="AP1068" s="86"/>
      <c r="AQ1068" s="86"/>
      <c r="AR1068" s="86"/>
      <c r="AS1068" s="86"/>
      <c r="AT1068" s="86"/>
      <c r="AU1068" s="86"/>
    </row>
    <row r="1069" spans="3:64" x14ac:dyDescent="0.2">
      <c r="C1069" s="18"/>
      <c r="D1069" s="18"/>
      <c r="Q1069" s="1"/>
      <c r="AA1069" s="86"/>
      <c r="AB1069" s="86"/>
      <c r="AC1069" s="86"/>
      <c r="AD1069" s="86"/>
      <c r="AE1069" s="86"/>
      <c r="AG1069" s="87"/>
      <c r="AN1069" s="86"/>
      <c r="AO1069" s="86"/>
      <c r="AP1069" s="86"/>
      <c r="AQ1069" s="86"/>
      <c r="AR1069" s="86"/>
      <c r="AS1069" s="86"/>
      <c r="AT1069" s="86"/>
      <c r="AU1069" s="86"/>
    </row>
    <row r="1070" spans="3:64" x14ac:dyDescent="0.2">
      <c r="C1070" s="18"/>
      <c r="D1070" s="18"/>
      <c r="Q1070" s="1"/>
      <c r="AA1070" s="86"/>
      <c r="AB1070" s="86"/>
      <c r="AC1070" s="86"/>
      <c r="AD1070" s="86"/>
      <c r="AE1070" s="86"/>
      <c r="AG1070" s="87"/>
      <c r="AN1070" s="86"/>
      <c r="AO1070" s="86"/>
      <c r="AP1070" s="86"/>
      <c r="AQ1070" s="86"/>
      <c r="AR1070" s="86"/>
      <c r="AS1070" s="86"/>
      <c r="AT1070" s="86"/>
      <c r="AU1070" s="86"/>
    </row>
    <row r="1071" spans="3:64" x14ac:dyDescent="0.2">
      <c r="C1071" s="18"/>
      <c r="D1071" s="18"/>
      <c r="Q1071" s="1"/>
      <c r="AA1071" s="86"/>
      <c r="AB1071" s="86"/>
      <c r="AC1071" s="86"/>
      <c r="AD1071" s="86"/>
      <c r="AE1071" s="86"/>
      <c r="AG1071" s="87"/>
      <c r="AN1071" s="86"/>
      <c r="AO1071" s="86"/>
      <c r="AP1071" s="86"/>
      <c r="AQ1071" s="86"/>
      <c r="AR1071" s="86"/>
      <c r="AS1071" s="86"/>
      <c r="AT1071" s="86"/>
      <c r="AU1071" s="86"/>
    </row>
    <row r="1072" spans="3:64" x14ac:dyDescent="0.2">
      <c r="C1072" s="18"/>
      <c r="D1072" s="18"/>
      <c r="Q1072" s="1"/>
      <c r="AA1072" s="86"/>
      <c r="AB1072" s="86"/>
      <c r="AC1072" s="86"/>
      <c r="AD1072" s="86"/>
      <c r="AE1072" s="86"/>
      <c r="AG1072" s="87"/>
      <c r="AN1072" s="86"/>
      <c r="AO1072" s="86"/>
      <c r="AP1072" s="86"/>
      <c r="AQ1072" s="86"/>
      <c r="AR1072" s="86"/>
      <c r="AS1072" s="86"/>
      <c r="AT1072" s="86"/>
      <c r="AU1072" s="86"/>
      <c r="AV1072" s="86"/>
    </row>
    <row r="1073" spans="3:48" x14ac:dyDescent="0.2">
      <c r="C1073" s="18"/>
      <c r="D1073" s="18"/>
      <c r="Q1073" s="1"/>
      <c r="AA1073" s="86"/>
      <c r="AB1073" s="86"/>
      <c r="AC1073" s="86"/>
      <c r="AD1073" s="86"/>
      <c r="AE1073" s="86"/>
      <c r="AG1073" s="87"/>
      <c r="AN1073" s="86"/>
      <c r="AO1073" s="86"/>
      <c r="AP1073" s="86"/>
      <c r="AQ1073" s="86"/>
      <c r="AR1073" s="86"/>
      <c r="AS1073" s="86"/>
      <c r="AT1073" s="86"/>
      <c r="AU1073" s="86"/>
    </row>
    <row r="1074" spans="3:48" x14ac:dyDescent="0.2">
      <c r="C1074" s="18"/>
      <c r="D1074" s="18"/>
      <c r="Q1074" s="1"/>
      <c r="AA1074" s="86"/>
      <c r="AB1074" s="86"/>
      <c r="AC1074" s="86"/>
      <c r="AD1074" s="86"/>
      <c r="AE1074" s="86"/>
      <c r="AG1074" s="87"/>
      <c r="AN1074" s="86"/>
      <c r="AO1074" s="86"/>
      <c r="AP1074" s="86"/>
      <c r="AQ1074" s="86"/>
      <c r="AR1074" s="86"/>
      <c r="AS1074" s="86"/>
      <c r="AT1074" s="86"/>
      <c r="AU1074" s="86"/>
      <c r="AV1074" s="86"/>
    </row>
    <row r="1075" spans="3:48" x14ac:dyDescent="0.2">
      <c r="C1075" s="18"/>
      <c r="D1075" s="18"/>
      <c r="Q1075" s="1"/>
      <c r="AA1075" s="86"/>
      <c r="AB1075" s="86"/>
      <c r="AC1075" s="86"/>
      <c r="AD1075" s="86"/>
      <c r="AE1075" s="86"/>
      <c r="AG1075" s="87"/>
      <c r="AN1075" s="86"/>
      <c r="AO1075" s="86"/>
      <c r="AP1075" s="86"/>
      <c r="AQ1075" s="86"/>
      <c r="AR1075" s="86"/>
      <c r="AS1075" s="86"/>
      <c r="AT1075" s="86"/>
      <c r="AU1075" s="86"/>
    </row>
    <row r="1076" spans="3:48" x14ac:dyDescent="0.2">
      <c r="C1076" s="18"/>
      <c r="D1076" s="18"/>
      <c r="Q1076" s="1"/>
      <c r="AA1076" s="86"/>
      <c r="AB1076" s="86"/>
      <c r="AC1076" s="86"/>
      <c r="AD1076" s="86"/>
      <c r="AE1076" s="86"/>
      <c r="AG1076" s="87"/>
      <c r="AN1076" s="86"/>
      <c r="AO1076" s="86"/>
      <c r="AP1076" s="86"/>
      <c r="AQ1076" s="86"/>
      <c r="AR1076" s="86"/>
      <c r="AS1076" s="86"/>
      <c r="AT1076" s="86"/>
      <c r="AU1076" s="86"/>
    </row>
    <row r="1077" spans="3:48" x14ac:dyDescent="0.2">
      <c r="C1077" s="18"/>
      <c r="D1077" s="18"/>
      <c r="Q1077" s="1"/>
      <c r="AA1077" s="86"/>
      <c r="AB1077" s="86"/>
      <c r="AC1077" s="86"/>
      <c r="AD1077" s="86"/>
      <c r="AE1077" s="86"/>
      <c r="AG1077" s="87"/>
      <c r="AN1077" s="86"/>
      <c r="AO1077" s="86"/>
      <c r="AP1077" s="86"/>
      <c r="AQ1077" s="86"/>
      <c r="AR1077" s="86"/>
      <c r="AS1077" s="86"/>
      <c r="AT1077" s="86"/>
      <c r="AU1077" s="86"/>
    </row>
    <row r="1078" spans="3:48" x14ac:dyDescent="0.2">
      <c r="C1078" s="18"/>
      <c r="D1078" s="18"/>
      <c r="Q1078" s="1"/>
      <c r="AA1078" s="86"/>
      <c r="AB1078" s="86"/>
      <c r="AC1078" s="86"/>
      <c r="AD1078" s="86"/>
      <c r="AE1078" s="86"/>
      <c r="AG1078" s="87"/>
      <c r="AN1078" s="86"/>
      <c r="AO1078" s="86"/>
      <c r="AP1078" s="86"/>
      <c r="AQ1078" s="86"/>
      <c r="AR1078" s="86"/>
      <c r="AS1078" s="86"/>
      <c r="AT1078" s="86"/>
      <c r="AU1078" s="86"/>
    </row>
    <row r="1079" spans="3:48" x14ac:dyDescent="0.2">
      <c r="C1079" s="18"/>
      <c r="D1079" s="18"/>
      <c r="Q1079" s="1"/>
      <c r="AA1079" s="86"/>
      <c r="AB1079" s="86"/>
      <c r="AC1079" s="86"/>
      <c r="AD1079" s="86"/>
      <c r="AE1079" s="86"/>
      <c r="AG1079" s="87"/>
      <c r="AN1079" s="86"/>
      <c r="AO1079" s="86"/>
      <c r="AP1079" s="86"/>
      <c r="AQ1079" s="86"/>
      <c r="AR1079" s="86"/>
      <c r="AS1079" s="86"/>
      <c r="AT1079" s="86"/>
      <c r="AU1079" s="86"/>
    </row>
    <row r="1080" spans="3:48" x14ac:dyDescent="0.2">
      <c r="C1080" s="18"/>
      <c r="D1080" s="18"/>
      <c r="Q1080" s="1"/>
      <c r="AA1080" s="86"/>
      <c r="AB1080" s="86"/>
      <c r="AC1080" s="86"/>
      <c r="AD1080" s="86"/>
      <c r="AE1080" s="86"/>
      <c r="AG1080" s="87"/>
      <c r="AN1080" s="86"/>
      <c r="AO1080" s="86"/>
      <c r="AP1080" s="86"/>
      <c r="AQ1080" s="86"/>
      <c r="AR1080" s="86"/>
      <c r="AS1080" s="86"/>
      <c r="AT1080" s="86"/>
      <c r="AU1080" s="86"/>
    </row>
    <row r="1081" spans="3:48" x14ac:dyDescent="0.2">
      <c r="C1081" s="18"/>
      <c r="D1081" s="18"/>
      <c r="Q1081" s="1"/>
      <c r="AA1081" s="86"/>
      <c r="AB1081" s="86"/>
      <c r="AC1081" s="86"/>
      <c r="AD1081" s="86"/>
      <c r="AE1081" s="86"/>
      <c r="AG1081" s="87"/>
      <c r="AN1081" s="86"/>
      <c r="AO1081" s="86"/>
      <c r="AP1081" s="86"/>
      <c r="AQ1081" s="86"/>
      <c r="AR1081" s="86"/>
      <c r="AS1081" s="86"/>
      <c r="AT1081" s="86"/>
      <c r="AU1081" s="86"/>
    </row>
    <row r="1082" spans="3:48" x14ac:dyDescent="0.2">
      <c r="C1082" s="18"/>
      <c r="D1082" s="18"/>
      <c r="Q1082" s="1"/>
      <c r="AA1082" s="86"/>
      <c r="AB1082" s="86"/>
      <c r="AC1082" s="86"/>
      <c r="AD1082" s="86"/>
      <c r="AE1082" s="86"/>
      <c r="AG1082" s="87"/>
      <c r="AN1082" s="86"/>
      <c r="AO1082" s="86"/>
      <c r="AP1082" s="86"/>
      <c r="AQ1082" s="86"/>
      <c r="AR1082" s="86"/>
      <c r="AS1082" s="86"/>
      <c r="AT1082" s="86"/>
      <c r="AU1082" s="86"/>
    </row>
    <row r="1083" spans="3:48" x14ac:dyDescent="0.2">
      <c r="C1083" s="18"/>
      <c r="D1083" s="18"/>
      <c r="Q1083" s="1"/>
      <c r="AA1083" s="86"/>
      <c r="AB1083" s="86"/>
      <c r="AC1083" s="86"/>
      <c r="AD1083" s="86"/>
      <c r="AE1083" s="86"/>
      <c r="AG1083" s="87"/>
      <c r="AN1083" s="86"/>
      <c r="AO1083" s="86"/>
      <c r="AP1083" s="86"/>
      <c r="AQ1083" s="86"/>
      <c r="AR1083" s="86"/>
      <c r="AS1083" s="86"/>
      <c r="AT1083" s="86"/>
      <c r="AU1083" s="86"/>
    </row>
    <row r="1084" spans="3:48" x14ac:dyDescent="0.2">
      <c r="C1084" s="18"/>
      <c r="D1084" s="18"/>
      <c r="Q1084" s="1"/>
      <c r="AA1084" s="86"/>
      <c r="AB1084" s="86"/>
      <c r="AC1084" s="86"/>
      <c r="AD1084" s="86"/>
      <c r="AE1084" s="86"/>
      <c r="AG1084" s="87"/>
      <c r="AN1084" s="86"/>
      <c r="AO1084" s="86"/>
      <c r="AP1084" s="86"/>
      <c r="AQ1084" s="86"/>
      <c r="AR1084" s="86"/>
      <c r="AS1084" s="86"/>
      <c r="AT1084" s="86"/>
      <c r="AU1084" s="86"/>
    </row>
    <row r="1085" spans="3:48" x14ac:dyDescent="0.2">
      <c r="C1085" s="18"/>
      <c r="D1085" s="18"/>
      <c r="Q1085" s="1"/>
      <c r="AA1085" s="86"/>
      <c r="AB1085" s="86"/>
      <c r="AC1085" s="86"/>
      <c r="AD1085" s="86"/>
      <c r="AE1085" s="86"/>
      <c r="AG1085" s="87"/>
      <c r="AN1085" s="86"/>
      <c r="AO1085" s="86"/>
      <c r="AP1085" s="86"/>
      <c r="AQ1085" s="86"/>
      <c r="AR1085" s="86"/>
      <c r="AS1085" s="86"/>
      <c r="AT1085" s="86"/>
      <c r="AU1085" s="86"/>
    </row>
    <row r="1086" spans="3:48" x14ac:dyDescent="0.2">
      <c r="C1086" s="18"/>
      <c r="D1086" s="18"/>
      <c r="Q1086" s="1"/>
      <c r="AA1086" s="86"/>
      <c r="AB1086" s="86"/>
      <c r="AC1086" s="86"/>
      <c r="AD1086" s="86"/>
      <c r="AE1086" s="86"/>
      <c r="AG1086" s="87"/>
      <c r="AN1086" s="86"/>
      <c r="AO1086" s="86"/>
      <c r="AP1086" s="86"/>
      <c r="AQ1086" s="86"/>
      <c r="AR1086" s="86"/>
      <c r="AS1086" s="86"/>
      <c r="AT1086" s="86"/>
      <c r="AU1086" s="86"/>
    </row>
    <row r="1087" spans="3:48" x14ac:dyDescent="0.2">
      <c r="C1087" s="18"/>
      <c r="D1087" s="18"/>
      <c r="Q1087" s="1"/>
      <c r="AA1087" s="86"/>
      <c r="AB1087" s="86"/>
      <c r="AC1087" s="86"/>
      <c r="AD1087" s="86"/>
      <c r="AE1087" s="86"/>
      <c r="AG1087" s="87"/>
      <c r="AN1087" s="86"/>
      <c r="AO1087" s="86"/>
      <c r="AP1087" s="86"/>
      <c r="AQ1087" s="86"/>
      <c r="AR1087" s="86"/>
      <c r="AS1087" s="86"/>
      <c r="AT1087" s="86"/>
      <c r="AU1087" s="86"/>
    </row>
    <row r="1088" spans="3:48" x14ac:dyDescent="0.2">
      <c r="C1088" s="18"/>
      <c r="D1088" s="18"/>
      <c r="Q1088" s="1"/>
      <c r="AA1088" s="86"/>
      <c r="AB1088" s="86"/>
      <c r="AC1088" s="86"/>
      <c r="AD1088" s="86"/>
      <c r="AE1088" s="86"/>
      <c r="AG1088" s="87"/>
      <c r="AN1088" s="86"/>
      <c r="AO1088" s="86"/>
      <c r="AP1088" s="86"/>
      <c r="AQ1088" s="86"/>
      <c r="AR1088" s="86"/>
      <c r="AS1088" s="86"/>
      <c r="AT1088" s="86"/>
      <c r="AU1088" s="86"/>
    </row>
    <row r="1089" spans="3:47" x14ac:dyDescent="0.2">
      <c r="C1089" s="18"/>
      <c r="D1089" s="18"/>
      <c r="Q1089" s="1"/>
      <c r="AA1089" s="86"/>
      <c r="AB1089" s="86"/>
      <c r="AC1089" s="86"/>
      <c r="AD1089" s="86"/>
      <c r="AE1089" s="86"/>
      <c r="AG1089" s="87"/>
      <c r="AN1089" s="86"/>
      <c r="AO1089" s="86"/>
      <c r="AP1089" s="86"/>
      <c r="AQ1089" s="86"/>
      <c r="AR1089" s="86"/>
      <c r="AS1089" s="86"/>
      <c r="AT1089" s="86"/>
      <c r="AU1089" s="86"/>
    </row>
    <row r="1090" spans="3:47" x14ac:dyDescent="0.2">
      <c r="C1090" s="18"/>
      <c r="D1090" s="18"/>
      <c r="Q1090" s="1"/>
      <c r="AA1090" s="86"/>
      <c r="AB1090" s="86"/>
      <c r="AC1090" s="86"/>
      <c r="AD1090" s="86"/>
      <c r="AE1090" s="86"/>
      <c r="AG1090" s="87"/>
      <c r="AN1090" s="86"/>
      <c r="AO1090" s="86"/>
      <c r="AP1090" s="86"/>
      <c r="AQ1090" s="86"/>
      <c r="AR1090" s="86"/>
      <c r="AS1090" s="86"/>
      <c r="AT1090" s="86"/>
      <c r="AU1090" s="86"/>
    </row>
    <row r="1091" spans="3:47" x14ac:dyDescent="0.2">
      <c r="C1091" s="18"/>
      <c r="D1091" s="18"/>
      <c r="Q1091" s="1"/>
      <c r="AA1091" s="86"/>
      <c r="AB1091" s="86"/>
      <c r="AC1091" s="86"/>
      <c r="AD1091" s="86"/>
      <c r="AE1091" s="86"/>
      <c r="AG1091" s="87"/>
      <c r="AN1091" s="86"/>
      <c r="AO1091" s="86"/>
      <c r="AP1091" s="86"/>
      <c r="AQ1091" s="86"/>
      <c r="AR1091" s="86"/>
      <c r="AS1091" s="86"/>
      <c r="AT1091" s="86"/>
      <c r="AU1091" s="86"/>
    </row>
    <row r="1092" spans="3:47" x14ac:dyDescent="0.2">
      <c r="C1092" s="18"/>
      <c r="D1092" s="18"/>
      <c r="Q1092" s="1"/>
      <c r="AA1092" s="86"/>
      <c r="AB1092" s="86"/>
      <c r="AC1092" s="86"/>
      <c r="AD1092" s="86"/>
      <c r="AE1092" s="86"/>
      <c r="AG1092" s="87"/>
      <c r="AN1092" s="86"/>
      <c r="AO1092" s="86"/>
      <c r="AP1092" s="86"/>
      <c r="AQ1092" s="86"/>
      <c r="AR1092" s="86"/>
      <c r="AS1092" s="86"/>
      <c r="AT1092" s="86"/>
      <c r="AU1092" s="86"/>
    </row>
    <row r="1093" spans="3:47" x14ac:dyDescent="0.2">
      <c r="C1093" s="18"/>
      <c r="D1093" s="18"/>
      <c r="Q1093" s="1"/>
      <c r="AA1093" s="86"/>
      <c r="AB1093" s="86"/>
      <c r="AC1093" s="86"/>
      <c r="AD1093" s="86"/>
      <c r="AE1093" s="86"/>
      <c r="AG1093" s="87"/>
      <c r="AN1093" s="86"/>
      <c r="AO1093" s="86"/>
      <c r="AP1093" s="86"/>
      <c r="AQ1093" s="86"/>
      <c r="AR1093" s="86"/>
      <c r="AS1093" s="86"/>
      <c r="AT1093" s="86"/>
      <c r="AU1093" s="86"/>
    </row>
    <row r="1094" spans="3:47" x14ac:dyDescent="0.2">
      <c r="C1094" s="18"/>
      <c r="D1094" s="18"/>
      <c r="Q1094" s="1"/>
      <c r="AA1094" s="86"/>
      <c r="AB1094" s="86"/>
      <c r="AC1094" s="86"/>
      <c r="AD1094" s="86"/>
      <c r="AE1094" s="86"/>
      <c r="AG1094" s="87"/>
      <c r="AN1094" s="86"/>
      <c r="AO1094" s="86"/>
      <c r="AP1094" s="86"/>
      <c r="AQ1094" s="86"/>
      <c r="AR1094" s="86"/>
      <c r="AS1094" s="86"/>
      <c r="AT1094" s="86"/>
      <c r="AU1094" s="86"/>
    </row>
    <row r="1095" spans="3:47" x14ac:dyDescent="0.2">
      <c r="C1095" s="18"/>
      <c r="D1095" s="18"/>
      <c r="Q1095" s="1"/>
      <c r="AA1095" s="86"/>
      <c r="AB1095" s="86"/>
      <c r="AC1095" s="86"/>
      <c r="AD1095" s="86"/>
      <c r="AE1095" s="86"/>
      <c r="AG1095" s="87"/>
      <c r="AN1095" s="86"/>
      <c r="AO1095" s="86"/>
      <c r="AP1095" s="86"/>
      <c r="AQ1095" s="86"/>
      <c r="AR1095" s="86"/>
      <c r="AS1095" s="86"/>
      <c r="AT1095" s="86"/>
      <c r="AU1095" s="86"/>
    </row>
    <row r="1096" spans="3:47" x14ac:dyDescent="0.2">
      <c r="C1096" s="18"/>
      <c r="D1096" s="18"/>
      <c r="Q1096" s="1"/>
      <c r="AA1096" s="86"/>
      <c r="AB1096" s="86"/>
      <c r="AC1096" s="86"/>
      <c r="AD1096" s="86"/>
      <c r="AE1096" s="86"/>
      <c r="AG1096" s="87"/>
      <c r="AN1096" s="86"/>
      <c r="AO1096" s="86"/>
      <c r="AP1096" s="86"/>
      <c r="AQ1096" s="86"/>
      <c r="AR1096" s="86"/>
      <c r="AS1096" s="86"/>
      <c r="AT1096" s="86"/>
      <c r="AU1096" s="86"/>
    </row>
    <row r="1097" spans="3:47" x14ac:dyDescent="0.2">
      <c r="C1097" s="18"/>
      <c r="D1097" s="18"/>
      <c r="Q1097" s="1"/>
      <c r="AA1097" s="86"/>
      <c r="AB1097" s="86"/>
      <c r="AC1097" s="86"/>
      <c r="AD1097" s="86"/>
      <c r="AE1097" s="86"/>
      <c r="AG1097" s="87"/>
      <c r="AN1097" s="86"/>
      <c r="AO1097" s="86"/>
      <c r="AP1097" s="86"/>
      <c r="AQ1097" s="86"/>
      <c r="AR1097" s="86"/>
      <c r="AS1097" s="86"/>
      <c r="AT1097" s="86"/>
      <c r="AU1097" s="86"/>
    </row>
    <row r="1098" spans="3:47" x14ac:dyDescent="0.2">
      <c r="C1098" s="18"/>
      <c r="D1098" s="18"/>
      <c r="Q1098" s="1"/>
      <c r="AA1098" s="86"/>
      <c r="AB1098" s="86"/>
      <c r="AC1098" s="86"/>
      <c r="AD1098" s="86"/>
      <c r="AE1098" s="86"/>
      <c r="AG1098" s="87"/>
      <c r="AN1098" s="86"/>
      <c r="AO1098" s="86"/>
      <c r="AP1098" s="86"/>
      <c r="AQ1098" s="86"/>
      <c r="AR1098" s="86"/>
      <c r="AS1098" s="86"/>
      <c r="AT1098" s="86"/>
      <c r="AU1098" s="86"/>
    </row>
    <row r="1099" spans="3:47" x14ac:dyDescent="0.2">
      <c r="C1099" s="18"/>
      <c r="D1099" s="18"/>
      <c r="Q1099" s="1"/>
      <c r="AA1099" s="86"/>
      <c r="AB1099" s="86"/>
      <c r="AC1099" s="86"/>
      <c r="AD1099" s="86"/>
      <c r="AE1099" s="86"/>
      <c r="AG1099" s="87"/>
      <c r="AN1099" s="86"/>
      <c r="AO1099" s="86"/>
      <c r="AP1099" s="86"/>
      <c r="AQ1099" s="86"/>
      <c r="AR1099" s="86"/>
      <c r="AS1099" s="86"/>
      <c r="AT1099" s="86"/>
      <c r="AU1099" s="86"/>
    </row>
    <row r="1100" spans="3:47" x14ac:dyDescent="0.2">
      <c r="C1100" s="18"/>
      <c r="D1100" s="18"/>
      <c r="Q1100" s="1"/>
      <c r="AA1100" s="86"/>
      <c r="AB1100" s="86"/>
      <c r="AC1100" s="86"/>
      <c r="AD1100" s="86"/>
      <c r="AE1100" s="86"/>
      <c r="AG1100" s="87"/>
      <c r="AN1100" s="86"/>
      <c r="AO1100" s="86"/>
      <c r="AP1100" s="86"/>
      <c r="AQ1100" s="86"/>
      <c r="AR1100" s="86"/>
      <c r="AS1100" s="86"/>
      <c r="AT1100" s="86"/>
      <c r="AU1100" s="86"/>
    </row>
    <row r="1101" spans="3:47" x14ac:dyDescent="0.2">
      <c r="C1101" s="18"/>
      <c r="D1101" s="18"/>
      <c r="Q1101" s="1"/>
      <c r="AA1101" s="86"/>
      <c r="AB1101" s="86"/>
      <c r="AC1101" s="86"/>
      <c r="AD1101" s="86"/>
      <c r="AE1101" s="86"/>
      <c r="AG1101" s="87"/>
      <c r="AN1101" s="86"/>
      <c r="AO1101" s="86"/>
      <c r="AP1101" s="86"/>
      <c r="AQ1101" s="86"/>
      <c r="AR1101" s="86"/>
      <c r="AS1101" s="86"/>
      <c r="AT1101" s="86"/>
      <c r="AU1101" s="86"/>
    </row>
    <row r="1102" spans="3:47" x14ac:dyDescent="0.2">
      <c r="C1102" s="18"/>
      <c r="D1102" s="18"/>
      <c r="Q1102" s="1"/>
      <c r="AA1102" s="86"/>
      <c r="AB1102" s="86"/>
      <c r="AC1102" s="86"/>
      <c r="AD1102" s="86"/>
      <c r="AE1102" s="86"/>
      <c r="AG1102" s="87"/>
      <c r="AN1102" s="86"/>
      <c r="AO1102" s="86"/>
      <c r="AP1102" s="86"/>
      <c r="AQ1102" s="86"/>
      <c r="AR1102" s="86"/>
      <c r="AS1102" s="86"/>
      <c r="AT1102" s="86"/>
      <c r="AU1102" s="86"/>
    </row>
    <row r="1103" spans="3:47" x14ac:dyDescent="0.2">
      <c r="C1103" s="18"/>
      <c r="D1103" s="18"/>
      <c r="Q1103" s="1"/>
      <c r="AA1103" s="86"/>
      <c r="AB1103" s="86"/>
      <c r="AC1103" s="86"/>
      <c r="AD1103" s="86"/>
      <c r="AE1103" s="86"/>
      <c r="AG1103" s="87"/>
      <c r="AN1103" s="86"/>
      <c r="AO1103" s="86"/>
      <c r="AP1103" s="86"/>
      <c r="AQ1103" s="86"/>
      <c r="AR1103" s="86"/>
      <c r="AS1103" s="86"/>
      <c r="AT1103" s="86"/>
      <c r="AU1103" s="86"/>
    </row>
    <row r="1104" spans="3:47" x14ac:dyDescent="0.2">
      <c r="C1104" s="18"/>
      <c r="D1104" s="18"/>
      <c r="Q1104" s="1"/>
      <c r="AA1104" s="86"/>
      <c r="AB1104" s="86"/>
      <c r="AC1104" s="86"/>
      <c r="AD1104" s="86"/>
      <c r="AE1104" s="86"/>
      <c r="AG1104" s="87"/>
      <c r="AN1104" s="86"/>
      <c r="AO1104" s="86"/>
      <c r="AP1104" s="86"/>
      <c r="AQ1104" s="86"/>
      <c r="AR1104" s="86"/>
      <c r="AS1104" s="86"/>
      <c r="AT1104" s="86"/>
      <c r="AU1104" s="86"/>
    </row>
    <row r="1105" spans="3:47" x14ac:dyDescent="0.2">
      <c r="C1105" s="18"/>
      <c r="D1105" s="18"/>
      <c r="Q1105" s="1"/>
      <c r="AA1105" s="86"/>
      <c r="AB1105" s="86"/>
      <c r="AC1105" s="86"/>
      <c r="AD1105" s="86"/>
      <c r="AE1105" s="86"/>
      <c r="AG1105" s="87"/>
      <c r="AN1105" s="86"/>
      <c r="AO1105" s="86"/>
      <c r="AP1105" s="86"/>
      <c r="AQ1105" s="86"/>
      <c r="AR1105" s="86"/>
      <c r="AS1105" s="86"/>
      <c r="AT1105" s="86"/>
      <c r="AU1105" s="86"/>
    </row>
    <row r="1106" spans="3:47" x14ac:dyDescent="0.2">
      <c r="C1106" s="18"/>
      <c r="D1106" s="18"/>
      <c r="Q1106" s="1"/>
      <c r="AA1106" s="86"/>
      <c r="AB1106" s="86"/>
      <c r="AC1106" s="86"/>
      <c r="AD1106" s="86"/>
      <c r="AE1106" s="86"/>
      <c r="AG1106" s="87"/>
      <c r="AN1106" s="86"/>
      <c r="AO1106" s="86"/>
      <c r="AP1106" s="86"/>
      <c r="AQ1106" s="86"/>
      <c r="AR1106" s="86"/>
      <c r="AS1106" s="86"/>
      <c r="AT1106" s="86"/>
      <c r="AU1106" s="86"/>
    </row>
    <row r="1107" spans="3:47" x14ac:dyDescent="0.2">
      <c r="C1107" s="18"/>
      <c r="D1107" s="18"/>
      <c r="Q1107" s="1"/>
      <c r="AA1107" s="86"/>
      <c r="AB1107" s="86"/>
      <c r="AC1107" s="86"/>
      <c r="AD1107" s="86"/>
      <c r="AE1107" s="86"/>
      <c r="AG1107" s="87"/>
      <c r="AN1107" s="86"/>
      <c r="AO1107" s="86"/>
      <c r="AP1107" s="86"/>
      <c r="AQ1107" s="86"/>
      <c r="AR1107" s="86"/>
      <c r="AS1107" s="86"/>
      <c r="AT1107" s="86"/>
      <c r="AU1107" s="86"/>
    </row>
    <row r="1108" spans="3:47" x14ac:dyDescent="0.2">
      <c r="C1108" s="18"/>
      <c r="D1108" s="18"/>
      <c r="Q1108" s="1"/>
      <c r="AA1108" s="86"/>
      <c r="AB1108" s="86"/>
      <c r="AC1108" s="86"/>
      <c r="AD1108" s="86"/>
      <c r="AE1108" s="86"/>
      <c r="AG1108" s="87"/>
      <c r="AN1108" s="86"/>
      <c r="AO1108" s="86"/>
      <c r="AP1108" s="86"/>
      <c r="AQ1108" s="86"/>
      <c r="AR1108" s="86"/>
      <c r="AS1108" s="86"/>
      <c r="AT1108" s="86"/>
      <c r="AU1108" s="86"/>
    </row>
    <row r="1109" spans="3:47" x14ac:dyDescent="0.2">
      <c r="C1109" s="18"/>
      <c r="D1109" s="18"/>
      <c r="Q1109" s="1"/>
      <c r="AA1109" s="86"/>
      <c r="AB1109" s="86"/>
      <c r="AC1109" s="86"/>
      <c r="AD1109" s="86"/>
      <c r="AE1109" s="86"/>
      <c r="AG1109" s="87"/>
      <c r="AN1109" s="86"/>
      <c r="AO1109" s="86"/>
      <c r="AP1109" s="86"/>
      <c r="AQ1109" s="86"/>
      <c r="AR1109" s="86"/>
      <c r="AS1109" s="86"/>
      <c r="AT1109" s="86"/>
      <c r="AU1109" s="86"/>
    </row>
    <row r="1110" spans="3:47" x14ac:dyDescent="0.2">
      <c r="C1110" s="18"/>
      <c r="D1110" s="18"/>
      <c r="Q1110" s="1"/>
      <c r="AA1110" s="86"/>
      <c r="AB1110" s="86"/>
      <c r="AC1110" s="86"/>
      <c r="AD1110" s="86"/>
      <c r="AE1110" s="86"/>
      <c r="AG1110" s="87"/>
      <c r="AN1110" s="86"/>
      <c r="AO1110" s="86"/>
      <c r="AP1110" s="86"/>
      <c r="AQ1110" s="86"/>
      <c r="AR1110" s="86"/>
      <c r="AS1110" s="86"/>
      <c r="AT1110" s="86"/>
      <c r="AU1110" s="86"/>
    </row>
    <row r="1111" spans="3:47" x14ac:dyDescent="0.2">
      <c r="C1111" s="18"/>
      <c r="D1111" s="18"/>
      <c r="Q1111" s="1"/>
      <c r="AA1111" s="86"/>
      <c r="AB1111" s="86"/>
      <c r="AC1111" s="86"/>
      <c r="AD1111" s="86"/>
      <c r="AE1111" s="86"/>
      <c r="AG1111" s="87"/>
      <c r="AN1111" s="86"/>
      <c r="AO1111" s="86"/>
      <c r="AP1111" s="86"/>
      <c r="AQ1111" s="86"/>
      <c r="AR1111" s="86"/>
      <c r="AS1111" s="86"/>
      <c r="AT1111" s="86"/>
      <c r="AU1111" s="86"/>
    </row>
    <row r="1112" spans="3:47" x14ac:dyDescent="0.2">
      <c r="C1112" s="18"/>
      <c r="D1112" s="18"/>
      <c r="Q1112" s="1"/>
      <c r="AA1112" s="86"/>
      <c r="AB1112" s="86"/>
      <c r="AC1112" s="86"/>
      <c r="AD1112" s="86"/>
      <c r="AE1112" s="86"/>
      <c r="AG1112" s="87"/>
      <c r="AN1112" s="86"/>
      <c r="AO1112" s="86"/>
      <c r="AP1112" s="86"/>
      <c r="AQ1112" s="86"/>
      <c r="AR1112" s="86"/>
      <c r="AS1112" s="86"/>
      <c r="AT1112" s="86"/>
      <c r="AU1112" s="86"/>
    </row>
    <row r="1113" spans="3:47" x14ac:dyDescent="0.2">
      <c r="C1113" s="18"/>
      <c r="D1113" s="18"/>
      <c r="Q1113" s="1"/>
      <c r="AA1113" s="86"/>
      <c r="AB1113" s="86"/>
      <c r="AC1113" s="86"/>
      <c r="AD1113" s="86"/>
      <c r="AE1113" s="86"/>
      <c r="AG1113" s="87"/>
      <c r="AN1113" s="86"/>
      <c r="AO1113" s="86"/>
      <c r="AP1113" s="86"/>
      <c r="AQ1113" s="86"/>
      <c r="AR1113" s="86"/>
      <c r="AS1113" s="86"/>
      <c r="AT1113" s="86"/>
      <c r="AU1113" s="86"/>
    </row>
    <row r="1114" spans="3:47" x14ac:dyDescent="0.2">
      <c r="C1114" s="18"/>
      <c r="D1114" s="18"/>
      <c r="Q1114" s="1"/>
      <c r="AA1114" s="86"/>
      <c r="AB1114" s="86"/>
      <c r="AC1114" s="86"/>
      <c r="AD1114" s="86"/>
      <c r="AE1114" s="86"/>
      <c r="AG1114" s="87"/>
      <c r="AN1114" s="86"/>
      <c r="AO1114" s="86"/>
      <c r="AP1114" s="86"/>
      <c r="AQ1114" s="86"/>
      <c r="AR1114" s="86"/>
      <c r="AS1114" s="86"/>
      <c r="AT1114" s="86"/>
      <c r="AU1114" s="86"/>
    </row>
    <row r="1115" spans="3:47" x14ac:dyDescent="0.2">
      <c r="C1115" s="18"/>
      <c r="D1115" s="18"/>
      <c r="Q1115" s="1"/>
      <c r="AA1115" s="86"/>
      <c r="AB1115" s="86"/>
      <c r="AC1115" s="86"/>
      <c r="AD1115" s="86"/>
      <c r="AE1115" s="86"/>
      <c r="AG1115" s="87"/>
      <c r="AN1115" s="86"/>
      <c r="AO1115" s="86"/>
      <c r="AP1115" s="86"/>
      <c r="AQ1115" s="86"/>
      <c r="AR1115" s="86"/>
      <c r="AS1115" s="86"/>
      <c r="AT1115" s="86"/>
      <c r="AU1115" s="86"/>
    </row>
    <row r="1116" spans="3:47" x14ac:dyDescent="0.2">
      <c r="C1116" s="18"/>
      <c r="D1116" s="18"/>
      <c r="Q1116" s="1"/>
      <c r="AA1116" s="86"/>
      <c r="AB1116" s="86"/>
      <c r="AC1116" s="86"/>
      <c r="AD1116" s="86"/>
      <c r="AE1116" s="86"/>
      <c r="AG1116" s="87"/>
      <c r="AN1116" s="86"/>
      <c r="AO1116" s="86"/>
      <c r="AP1116" s="86"/>
      <c r="AQ1116" s="86"/>
      <c r="AR1116" s="86"/>
      <c r="AS1116" s="86"/>
      <c r="AT1116" s="86"/>
      <c r="AU1116" s="86"/>
    </row>
    <row r="1117" spans="3:47" x14ac:dyDescent="0.2">
      <c r="C1117" s="18"/>
      <c r="D1117" s="18"/>
      <c r="Q1117" s="1"/>
      <c r="AA1117" s="86"/>
      <c r="AB1117" s="86"/>
      <c r="AC1117" s="86"/>
      <c r="AD1117" s="86"/>
      <c r="AE1117" s="86"/>
      <c r="AG1117" s="87"/>
      <c r="AN1117" s="86"/>
      <c r="AO1117" s="86"/>
      <c r="AP1117" s="86"/>
      <c r="AQ1117" s="86"/>
      <c r="AR1117" s="86"/>
      <c r="AS1117" s="86"/>
      <c r="AT1117" s="86"/>
      <c r="AU1117" s="86"/>
    </row>
    <row r="1118" spans="3:47" x14ac:dyDescent="0.2">
      <c r="C1118" s="18"/>
      <c r="D1118" s="18"/>
      <c r="Q1118" s="1"/>
      <c r="AA1118" s="86"/>
      <c r="AB1118" s="86"/>
      <c r="AC1118" s="86"/>
      <c r="AD1118" s="86"/>
      <c r="AE1118" s="86"/>
      <c r="AG1118" s="87"/>
      <c r="AN1118" s="86"/>
      <c r="AO1118" s="86"/>
      <c r="AP1118" s="86"/>
      <c r="AQ1118" s="86"/>
      <c r="AR1118" s="86"/>
      <c r="AS1118" s="86"/>
      <c r="AT1118" s="86"/>
      <c r="AU1118" s="86"/>
    </row>
    <row r="1119" spans="3:47" x14ac:dyDescent="0.2">
      <c r="C1119" s="18"/>
      <c r="D1119" s="18"/>
      <c r="Q1119" s="1"/>
      <c r="AA1119" s="86"/>
      <c r="AB1119" s="86"/>
      <c r="AC1119" s="86"/>
      <c r="AD1119" s="86"/>
      <c r="AE1119" s="86"/>
      <c r="AG1119" s="87"/>
      <c r="AN1119" s="86"/>
      <c r="AO1119" s="86"/>
      <c r="AP1119" s="86"/>
      <c r="AQ1119" s="86"/>
      <c r="AR1119" s="86"/>
      <c r="AS1119" s="86"/>
      <c r="AT1119" s="86"/>
      <c r="AU1119" s="86"/>
    </row>
    <row r="1120" spans="3:47" x14ac:dyDescent="0.2">
      <c r="C1120" s="18"/>
      <c r="D1120" s="18"/>
      <c r="Q1120" s="1"/>
      <c r="AA1120" s="86"/>
      <c r="AB1120" s="86"/>
      <c r="AC1120" s="86"/>
      <c r="AD1120" s="86"/>
      <c r="AE1120" s="86"/>
      <c r="AG1120" s="87"/>
      <c r="AN1120" s="86"/>
      <c r="AO1120" s="86"/>
      <c r="AP1120" s="86"/>
      <c r="AQ1120" s="86"/>
      <c r="AR1120" s="86"/>
      <c r="AS1120" s="86"/>
      <c r="AT1120" s="86"/>
      <c r="AU1120" s="86"/>
    </row>
    <row r="1121" spans="3:47" x14ac:dyDescent="0.2">
      <c r="C1121" s="18"/>
      <c r="D1121" s="18"/>
      <c r="Q1121" s="1"/>
      <c r="AA1121" s="86"/>
      <c r="AB1121" s="86"/>
      <c r="AC1121" s="86"/>
      <c r="AD1121" s="86"/>
      <c r="AE1121" s="86"/>
      <c r="AG1121" s="87"/>
      <c r="AN1121" s="86"/>
      <c r="AO1121" s="86"/>
      <c r="AP1121" s="86"/>
      <c r="AQ1121" s="86"/>
      <c r="AR1121" s="86"/>
      <c r="AS1121" s="86"/>
      <c r="AT1121" s="86"/>
      <c r="AU1121" s="86"/>
    </row>
    <row r="1122" spans="3:47" x14ac:dyDescent="0.2">
      <c r="C1122" s="18"/>
      <c r="D1122" s="18"/>
      <c r="Q1122" s="1"/>
      <c r="AA1122" s="86"/>
      <c r="AB1122" s="86"/>
      <c r="AC1122" s="86"/>
      <c r="AD1122" s="86"/>
      <c r="AE1122" s="86"/>
      <c r="AG1122" s="87"/>
      <c r="AN1122" s="86"/>
      <c r="AO1122" s="86"/>
      <c r="AP1122" s="86"/>
      <c r="AQ1122" s="86"/>
      <c r="AR1122" s="86"/>
      <c r="AS1122" s="86"/>
      <c r="AT1122" s="86"/>
      <c r="AU1122" s="86"/>
    </row>
    <row r="1123" spans="3:47" x14ac:dyDescent="0.2">
      <c r="C1123" s="18"/>
      <c r="D1123" s="18"/>
      <c r="Q1123" s="1"/>
      <c r="AA1123" s="86"/>
      <c r="AB1123" s="86"/>
      <c r="AC1123" s="86"/>
      <c r="AD1123" s="86"/>
      <c r="AE1123" s="86"/>
      <c r="AG1123" s="87"/>
      <c r="AN1123" s="86"/>
      <c r="AO1123" s="86"/>
      <c r="AP1123" s="86"/>
      <c r="AQ1123" s="86"/>
      <c r="AR1123" s="86"/>
      <c r="AS1123" s="86"/>
      <c r="AT1123" s="86"/>
      <c r="AU1123" s="86"/>
    </row>
    <row r="1124" spans="3:47" x14ac:dyDescent="0.2">
      <c r="C1124" s="18"/>
      <c r="D1124" s="18"/>
      <c r="Q1124" s="1"/>
      <c r="AA1124" s="86"/>
      <c r="AB1124" s="86"/>
      <c r="AC1124" s="86"/>
      <c r="AD1124" s="86"/>
      <c r="AE1124" s="86"/>
      <c r="AG1124" s="87"/>
      <c r="AN1124" s="86"/>
      <c r="AO1124" s="86"/>
      <c r="AP1124" s="86"/>
      <c r="AQ1124" s="86"/>
      <c r="AR1124" s="86"/>
      <c r="AS1124" s="86"/>
      <c r="AT1124" s="86"/>
      <c r="AU1124" s="86"/>
    </row>
    <row r="1125" spans="3:47" x14ac:dyDescent="0.2">
      <c r="C1125" s="18"/>
      <c r="D1125" s="18"/>
      <c r="Q1125" s="1"/>
      <c r="AA1125" s="86"/>
      <c r="AB1125" s="86"/>
      <c r="AC1125" s="86"/>
      <c r="AD1125" s="86"/>
      <c r="AE1125" s="86"/>
      <c r="AG1125" s="87"/>
      <c r="AN1125" s="86"/>
      <c r="AO1125" s="86"/>
      <c r="AP1125" s="86"/>
      <c r="AQ1125" s="86"/>
      <c r="AR1125" s="86"/>
      <c r="AS1125" s="86"/>
      <c r="AT1125" s="86"/>
      <c r="AU1125" s="86"/>
    </row>
    <row r="1126" spans="3:47" x14ac:dyDescent="0.2">
      <c r="C1126" s="18"/>
      <c r="D1126" s="18"/>
      <c r="Q1126" s="1"/>
      <c r="AA1126" s="86"/>
      <c r="AB1126" s="86"/>
      <c r="AC1126" s="86"/>
      <c r="AD1126" s="86"/>
      <c r="AE1126" s="86"/>
      <c r="AG1126" s="87"/>
      <c r="AN1126" s="86"/>
      <c r="AO1126" s="86"/>
      <c r="AP1126" s="86"/>
      <c r="AQ1126" s="86"/>
      <c r="AR1126" s="86"/>
      <c r="AS1126" s="86"/>
      <c r="AT1126" s="86"/>
      <c r="AU1126" s="86"/>
    </row>
    <row r="1127" spans="3:47" x14ac:dyDescent="0.2">
      <c r="C1127" s="18"/>
      <c r="D1127" s="18"/>
      <c r="Q1127" s="1"/>
      <c r="AA1127" s="86"/>
      <c r="AB1127" s="86"/>
      <c r="AC1127" s="86"/>
      <c r="AD1127" s="86"/>
      <c r="AE1127" s="86"/>
      <c r="AG1127" s="87"/>
      <c r="AN1127" s="86"/>
      <c r="AO1127" s="86"/>
      <c r="AP1127" s="86"/>
      <c r="AQ1127" s="86"/>
      <c r="AR1127" s="86"/>
      <c r="AS1127" s="86"/>
      <c r="AT1127" s="86"/>
      <c r="AU1127" s="86"/>
    </row>
    <row r="1128" spans="3:47" x14ac:dyDescent="0.2">
      <c r="C1128" s="18"/>
      <c r="D1128" s="18"/>
      <c r="Q1128" s="1"/>
      <c r="AA1128" s="86"/>
      <c r="AB1128" s="86"/>
      <c r="AC1128" s="86"/>
      <c r="AD1128" s="86"/>
      <c r="AE1128" s="86"/>
      <c r="AG1128" s="87"/>
      <c r="AN1128" s="86"/>
      <c r="AO1128" s="86"/>
      <c r="AP1128" s="86"/>
      <c r="AQ1128" s="86"/>
      <c r="AR1128" s="86"/>
      <c r="AS1128" s="86"/>
      <c r="AT1128" s="86"/>
      <c r="AU1128" s="86"/>
    </row>
    <row r="1129" spans="3:47" x14ac:dyDescent="0.2">
      <c r="C1129" s="18"/>
      <c r="D1129" s="18"/>
      <c r="Q1129" s="1"/>
      <c r="AA1129" s="86"/>
      <c r="AB1129" s="86"/>
      <c r="AC1129" s="86"/>
      <c r="AD1129" s="86"/>
      <c r="AE1129" s="86"/>
      <c r="AG1129" s="87"/>
      <c r="AN1129" s="86"/>
      <c r="AO1129" s="86"/>
      <c r="AP1129" s="86"/>
      <c r="AQ1129" s="86"/>
      <c r="AR1129" s="86"/>
      <c r="AS1129" s="86"/>
      <c r="AT1129" s="86"/>
      <c r="AU1129" s="86"/>
    </row>
    <row r="1130" spans="3:47" x14ac:dyDescent="0.2">
      <c r="C1130" s="18"/>
      <c r="D1130" s="18"/>
      <c r="Q1130" s="1"/>
      <c r="AA1130" s="86"/>
      <c r="AB1130" s="86"/>
      <c r="AC1130" s="86"/>
      <c r="AD1130" s="86"/>
      <c r="AE1130" s="86"/>
      <c r="AG1130" s="87"/>
      <c r="AN1130" s="86"/>
      <c r="AO1130" s="86"/>
      <c r="AP1130" s="86"/>
      <c r="AQ1130" s="86"/>
      <c r="AR1130" s="86"/>
      <c r="AS1130" s="86"/>
      <c r="AT1130" s="86"/>
      <c r="AU1130" s="86"/>
    </row>
    <row r="1131" spans="3:47" x14ac:dyDescent="0.2">
      <c r="C1131" s="18"/>
      <c r="D1131" s="18"/>
      <c r="Q1131" s="1"/>
      <c r="AA1131" s="86"/>
      <c r="AB1131" s="86"/>
      <c r="AC1131" s="86"/>
      <c r="AD1131" s="86"/>
      <c r="AE1131" s="86"/>
      <c r="AG1131" s="87"/>
      <c r="AN1131" s="86"/>
      <c r="AO1131" s="86"/>
      <c r="AP1131" s="86"/>
      <c r="AQ1131" s="86"/>
      <c r="AR1131" s="86"/>
      <c r="AS1131" s="86"/>
      <c r="AT1131" s="86"/>
      <c r="AU1131" s="86"/>
    </row>
    <row r="1132" spans="3:47" x14ac:dyDescent="0.2">
      <c r="C1132" s="18"/>
      <c r="D1132" s="18"/>
      <c r="Q1132" s="1"/>
      <c r="AA1132" s="86"/>
      <c r="AB1132" s="86"/>
      <c r="AC1132" s="86"/>
      <c r="AD1132" s="86"/>
      <c r="AE1132" s="86"/>
      <c r="AG1132" s="87"/>
      <c r="AN1132" s="86"/>
      <c r="AO1132" s="86"/>
      <c r="AP1132" s="86"/>
      <c r="AQ1132" s="86"/>
      <c r="AR1132" s="86"/>
      <c r="AS1132" s="86"/>
      <c r="AT1132" s="86"/>
      <c r="AU1132" s="86"/>
    </row>
    <row r="1133" spans="3:47" x14ac:dyDescent="0.2">
      <c r="C1133" s="18"/>
      <c r="D1133" s="18"/>
      <c r="Q1133" s="1"/>
      <c r="AA1133" s="86"/>
      <c r="AB1133" s="86"/>
      <c r="AC1133" s="86"/>
      <c r="AD1133" s="86"/>
      <c r="AE1133" s="86"/>
      <c r="AG1133" s="87"/>
      <c r="AN1133" s="86"/>
      <c r="AO1133" s="86"/>
      <c r="AP1133" s="86"/>
      <c r="AQ1133" s="86"/>
      <c r="AR1133" s="86"/>
      <c r="AS1133" s="86"/>
      <c r="AT1133" s="86"/>
      <c r="AU1133" s="86"/>
    </row>
    <row r="1134" spans="3:47" x14ac:dyDescent="0.2">
      <c r="C1134" s="18"/>
      <c r="D1134" s="18"/>
      <c r="Q1134" s="1"/>
      <c r="AA1134" s="86"/>
      <c r="AB1134" s="86"/>
      <c r="AC1134" s="86"/>
      <c r="AD1134" s="86"/>
      <c r="AE1134" s="86"/>
      <c r="AG1134" s="87"/>
      <c r="AN1134" s="86"/>
      <c r="AO1134" s="86"/>
      <c r="AP1134" s="86"/>
      <c r="AQ1134" s="86"/>
      <c r="AR1134" s="86"/>
      <c r="AS1134" s="86"/>
      <c r="AT1134" s="86"/>
      <c r="AU1134" s="86"/>
    </row>
    <row r="1135" spans="3:47" x14ac:dyDescent="0.2">
      <c r="C1135" s="18"/>
      <c r="D1135" s="18"/>
      <c r="Q1135" s="1"/>
      <c r="AA1135" s="86"/>
      <c r="AB1135" s="86"/>
      <c r="AC1135" s="86"/>
      <c r="AD1135" s="86"/>
      <c r="AE1135" s="86"/>
      <c r="AG1135" s="87"/>
      <c r="AN1135" s="86"/>
      <c r="AO1135" s="86"/>
      <c r="AP1135" s="86"/>
      <c r="AQ1135" s="86"/>
      <c r="AR1135" s="86"/>
      <c r="AS1135" s="86"/>
      <c r="AT1135" s="86"/>
      <c r="AU1135" s="86"/>
    </row>
    <row r="1136" spans="3:47" x14ac:dyDescent="0.2">
      <c r="C1136" s="18"/>
      <c r="D1136" s="18"/>
      <c r="Q1136" s="1"/>
      <c r="AA1136" s="86"/>
      <c r="AB1136" s="86"/>
      <c r="AC1136" s="86"/>
      <c r="AD1136" s="86"/>
      <c r="AE1136" s="86"/>
      <c r="AG1136" s="87"/>
      <c r="AN1136" s="86"/>
      <c r="AO1136" s="86"/>
      <c r="AP1136" s="86"/>
      <c r="AQ1136" s="86"/>
      <c r="AR1136" s="86"/>
      <c r="AS1136" s="86"/>
      <c r="AT1136" s="86"/>
      <c r="AU1136" s="86"/>
    </row>
    <row r="1137" spans="3:48" x14ac:dyDescent="0.2">
      <c r="C1137" s="18"/>
      <c r="D1137" s="18"/>
      <c r="Q1137" s="1"/>
      <c r="AA1137" s="86"/>
      <c r="AB1137" s="86"/>
      <c r="AC1137" s="86"/>
      <c r="AD1137" s="86"/>
      <c r="AE1137" s="86"/>
      <c r="AG1137" s="87"/>
      <c r="AN1137" s="86"/>
      <c r="AO1137" s="86"/>
      <c r="AP1137" s="86"/>
      <c r="AQ1137" s="86"/>
      <c r="AR1137" s="86"/>
      <c r="AS1137" s="86"/>
      <c r="AT1137" s="86"/>
      <c r="AU1137" s="86"/>
    </row>
    <row r="1138" spans="3:48" x14ac:dyDescent="0.2">
      <c r="C1138" s="18"/>
      <c r="D1138" s="18"/>
      <c r="Q1138" s="1"/>
      <c r="AA1138" s="86"/>
      <c r="AB1138" s="86"/>
      <c r="AC1138" s="86"/>
      <c r="AD1138" s="86"/>
      <c r="AE1138" s="86"/>
      <c r="AG1138" s="87"/>
      <c r="AN1138" s="86"/>
      <c r="AO1138" s="86"/>
      <c r="AP1138" s="86"/>
      <c r="AQ1138" s="86"/>
      <c r="AR1138" s="86"/>
      <c r="AS1138" s="86"/>
      <c r="AT1138" s="86"/>
      <c r="AU1138" s="86"/>
    </row>
    <row r="1139" spans="3:48" x14ac:dyDescent="0.2">
      <c r="C1139" s="18"/>
      <c r="D1139" s="18"/>
      <c r="Q1139" s="1"/>
      <c r="AA1139" s="86"/>
      <c r="AB1139" s="86"/>
      <c r="AC1139" s="86"/>
      <c r="AD1139" s="86"/>
      <c r="AE1139" s="86"/>
      <c r="AG1139" s="87"/>
      <c r="AN1139" s="86"/>
      <c r="AO1139" s="86"/>
      <c r="AP1139" s="86"/>
      <c r="AQ1139" s="86"/>
      <c r="AR1139" s="86"/>
      <c r="AS1139" s="86"/>
      <c r="AT1139" s="86"/>
      <c r="AU1139" s="86"/>
    </row>
    <row r="1140" spans="3:48" x14ac:dyDescent="0.2">
      <c r="C1140" s="18"/>
      <c r="D1140" s="18"/>
      <c r="Q1140" s="1"/>
      <c r="AA1140" s="86"/>
      <c r="AB1140" s="86"/>
      <c r="AC1140" s="86"/>
      <c r="AD1140" s="86"/>
      <c r="AE1140" s="86"/>
      <c r="AG1140" s="87"/>
      <c r="AN1140" s="86"/>
      <c r="AO1140" s="86"/>
      <c r="AP1140" s="86"/>
      <c r="AQ1140" s="86"/>
      <c r="AR1140" s="86"/>
      <c r="AS1140" s="86"/>
      <c r="AT1140" s="86"/>
      <c r="AU1140" s="86"/>
    </row>
    <row r="1141" spans="3:48" x14ac:dyDescent="0.2">
      <c r="C1141" s="18"/>
      <c r="D1141" s="18"/>
      <c r="Q1141" s="1"/>
      <c r="AA1141" s="86"/>
      <c r="AB1141" s="86"/>
      <c r="AC1141" s="86"/>
      <c r="AD1141" s="86"/>
      <c r="AE1141" s="86"/>
      <c r="AG1141" s="87"/>
      <c r="AN1141" s="86"/>
      <c r="AO1141" s="86"/>
      <c r="AP1141" s="86"/>
      <c r="AQ1141" s="86"/>
      <c r="AR1141" s="86"/>
      <c r="AS1141" s="86"/>
      <c r="AT1141" s="86"/>
      <c r="AU1141" s="86"/>
    </row>
    <row r="1142" spans="3:48" x14ac:dyDescent="0.2">
      <c r="C1142" s="18"/>
      <c r="D1142" s="18"/>
      <c r="Q1142" s="1"/>
      <c r="AA1142" s="86"/>
      <c r="AB1142" s="86"/>
      <c r="AC1142" s="86"/>
      <c r="AD1142" s="86"/>
      <c r="AE1142" s="86"/>
      <c r="AG1142" s="87"/>
      <c r="AN1142" s="86"/>
      <c r="AO1142" s="86"/>
      <c r="AP1142" s="86"/>
      <c r="AQ1142" s="86"/>
      <c r="AR1142" s="86"/>
      <c r="AS1142" s="86"/>
      <c r="AT1142" s="86"/>
      <c r="AU1142" s="86"/>
    </row>
    <row r="1143" spans="3:48" x14ac:dyDescent="0.2">
      <c r="C1143" s="18"/>
      <c r="D1143" s="18"/>
      <c r="Q1143" s="1"/>
      <c r="AA1143" s="86"/>
      <c r="AB1143" s="86"/>
      <c r="AC1143" s="86"/>
      <c r="AD1143" s="86"/>
      <c r="AE1143" s="86"/>
      <c r="AG1143" s="87"/>
      <c r="AN1143" s="86"/>
      <c r="AO1143" s="86"/>
      <c r="AP1143" s="86"/>
      <c r="AQ1143" s="86"/>
      <c r="AR1143" s="86"/>
      <c r="AS1143" s="86"/>
      <c r="AT1143" s="86"/>
      <c r="AU1143" s="86"/>
    </row>
    <row r="1144" spans="3:48" x14ac:dyDescent="0.2">
      <c r="C1144" s="18"/>
      <c r="D1144" s="18"/>
      <c r="Q1144" s="1"/>
      <c r="AA1144" s="86"/>
      <c r="AB1144" s="86"/>
      <c r="AC1144" s="86"/>
      <c r="AD1144" s="86"/>
      <c r="AE1144" s="86"/>
      <c r="AG1144" s="87"/>
      <c r="AN1144" s="86"/>
      <c r="AO1144" s="86"/>
      <c r="AP1144" s="86"/>
      <c r="AQ1144" s="86"/>
      <c r="AR1144" s="86"/>
      <c r="AS1144" s="86"/>
      <c r="AT1144" s="86"/>
      <c r="AU1144" s="86"/>
    </row>
    <row r="1145" spans="3:48" x14ac:dyDescent="0.2">
      <c r="C1145" s="18"/>
      <c r="D1145" s="18"/>
      <c r="Q1145" s="1"/>
      <c r="AA1145" s="86"/>
      <c r="AB1145" s="86"/>
      <c r="AC1145" s="86"/>
      <c r="AD1145" s="86"/>
      <c r="AE1145" s="86"/>
      <c r="AG1145" s="87"/>
      <c r="AN1145" s="86"/>
      <c r="AO1145" s="86"/>
      <c r="AP1145" s="86"/>
      <c r="AQ1145" s="86"/>
      <c r="AR1145" s="86"/>
      <c r="AS1145" s="86"/>
      <c r="AT1145" s="86"/>
      <c r="AU1145" s="86"/>
    </row>
    <row r="1146" spans="3:48" x14ac:dyDescent="0.2">
      <c r="C1146" s="18"/>
      <c r="D1146" s="18"/>
      <c r="Q1146" s="1"/>
      <c r="AA1146" s="86"/>
      <c r="AB1146" s="86"/>
      <c r="AC1146" s="86"/>
      <c r="AD1146" s="86"/>
      <c r="AE1146" s="86"/>
      <c r="AG1146" s="87"/>
      <c r="AN1146" s="86"/>
      <c r="AO1146" s="86"/>
      <c r="AP1146" s="86"/>
      <c r="AQ1146" s="86"/>
      <c r="AR1146" s="86"/>
      <c r="AS1146" s="86"/>
      <c r="AT1146" s="86"/>
      <c r="AU1146" s="86"/>
    </row>
    <row r="1147" spans="3:48" x14ac:dyDescent="0.2">
      <c r="C1147" s="18"/>
      <c r="D1147" s="18"/>
      <c r="Q1147" s="1"/>
      <c r="AA1147" s="86"/>
      <c r="AB1147" s="86"/>
      <c r="AC1147" s="86"/>
      <c r="AD1147" s="86"/>
      <c r="AE1147" s="86"/>
      <c r="AG1147" s="87"/>
      <c r="AN1147" s="86"/>
      <c r="AO1147" s="86"/>
      <c r="AP1147" s="86"/>
      <c r="AQ1147" s="86"/>
      <c r="AR1147" s="86"/>
      <c r="AS1147" s="86"/>
      <c r="AT1147" s="86"/>
      <c r="AU1147" s="86"/>
    </row>
    <row r="1148" spans="3:48" x14ac:dyDescent="0.2">
      <c r="C1148" s="18"/>
      <c r="D1148" s="18"/>
      <c r="Q1148" s="1"/>
      <c r="AA1148" s="86"/>
      <c r="AB1148" s="86"/>
      <c r="AC1148" s="86"/>
      <c r="AD1148" s="86"/>
      <c r="AE1148" s="86"/>
      <c r="AG1148" s="87"/>
      <c r="AN1148" s="86"/>
      <c r="AO1148" s="86"/>
      <c r="AP1148" s="86"/>
      <c r="AQ1148" s="86"/>
      <c r="AR1148" s="86"/>
      <c r="AS1148" s="86"/>
      <c r="AT1148" s="86"/>
      <c r="AU1148" s="86"/>
      <c r="AV1148" s="86"/>
    </row>
    <row r="1149" spans="3:48" x14ac:dyDescent="0.2">
      <c r="C1149" s="18"/>
      <c r="D1149" s="18"/>
      <c r="Q1149" s="1"/>
      <c r="AA1149" s="86"/>
      <c r="AB1149" s="86"/>
      <c r="AC1149" s="86"/>
      <c r="AD1149" s="86"/>
      <c r="AE1149" s="86"/>
      <c r="AG1149" s="87"/>
      <c r="AN1149" s="86"/>
      <c r="AO1149" s="86"/>
      <c r="AP1149" s="86"/>
      <c r="AQ1149" s="86"/>
      <c r="AR1149" s="86"/>
      <c r="AS1149" s="86"/>
      <c r="AT1149" s="86"/>
      <c r="AU1149" s="86"/>
    </row>
    <row r="1150" spans="3:48" x14ac:dyDescent="0.2">
      <c r="C1150" s="18"/>
      <c r="D1150" s="18"/>
      <c r="Q1150" s="1"/>
      <c r="AA1150" s="86"/>
      <c r="AB1150" s="86"/>
      <c r="AC1150" s="86"/>
      <c r="AD1150" s="86"/>
      <c r="AE1150" s="86"/>
      <c r="AG1150" s="87"/>
      <c r="AN1150" s="86"/>
      <c r="AO1150" s="86"/>
      <c r="AP1150" s="86"/>
      <c r="AQ1150" s="86"/>
      <c r="AR1150" s="86"/>
      <c r="AS1150" s="86"/>
      <c r="AT1150" s="86"/>
      <c r="AU1150" s="86"/>
    </row>
    <row r="1151" spans="3:48" x14ac:dyDescent="0.2">
      <c r="C1151" s="18"/>
      <c r="D1151" s="18"/>
      <c r="Q1151" s="1"/>
      <c r="AA1151" s="86"/>
      <c r="AB1151" s="86"/>
      <c r="AC1151" s="86"/>
      <c r="AD1151" s="86"/>
      <c r="AE1151" s="86"/>
      <c r="AG1151" s="87"/>
      <c r="AN1151" s="86"/>
      <c r="AO1151" s="86"/>
      <c r="AP1151" s="86"/>
      <c r="AQ1151" s="86"/>
      <c r="AR1151" s="86"/>
      <c r="AS1151" s="86"/>
      <c r="AT1151" s="86"/>
      <c r="AU1151" s="86"/>
    </row>
    <row r="1152" spans="3:48" x14ac:dyDescent="0.2">
      <c r="C1152" s="18"/>
      <c r="D1152" s="18"/>
      <c r="Q1152" s="1"/>
      <c r="AA1152" s="86"/>
      <c r="AB1152" s="86"/>
      <c r="AC1152" s="86"/>
      <c r="AD1152" s="86"/>
      <c r="AE1152" s="86"/>
      <c r="AG1152" s="87"/>
      <c r="AN1152" s="86"/>
      <c r="AO1152" s="86"/>
      <c r="AP1152" s="86"/>
      <c r="AQ1152" s="86"/>
      <c r="AR1152" s="86"/>
      <c r="AS1152" s="86"/>
      <c r="AT1152" s="86"/>
      <c r="AU1152" s="86"/>
    </row>
    <row r="1153" spans="3:64" x14ac:dyDescent="0.2">
      <c r="C1153" s="18"/>
      <c r="D1153" s="18"/>
      <c r="Q1153" s="1"/>
      <c r="AA1153" s="86"/>
      <c r="AB1153" s="86"/>
      <c r="AC1153" s="86"/>
      <c r="AD1153" s="86"/>
      <c r="AE1153" s="86"/>
      <c r="AG1153" s="87"/>
      <c r="AN1153" s="86"/>
      <c r="AO1153" s="86"/>
      <c r="AP1153" s="86"/>
      <c r="AQ1153" s="86"/>
      <c r="AR1153" s="86"/>
      <c r="AS1153" s="86"/>
      <c r="AT1153" s="86"/>
      <c r="AU1153" s="86"/>
    </row>
    <row r="1154" spans="3:64" x14ac:dyDescent="0.2">
      <c r="C1154" s="18"/>
      <c r="D1154" s="18"/>
      <c r="Q1154" s="1"/>
      <c r="AA1154" s="86"/>
      <c r="AB1154" s="86"/>
      <c r="AC1154" s="86"/>
      <c r="AD1154" s="86"/>
      <c r="AE1154" s="86"/>
      <c r="AG1154" s="87"/>
      <c r="AN1154" s="86"/>
      <c r="AO1154" s="86"/>
      <c r="AP1154" s="86"/>
      <c r="AQ1154" s="86"/>
      <c r="AR1154" s="86"/>
      <c r="AS1154" s="86"/>
      <c r="AT1154" s="86"/>
      <c r="AU1154" s="86"/>
    </row>
    <row r="1155" spans="3:64" x14ac:dyDescent="0.2">
      <c r="C1155" s="18"/>
      <c r="D1155" s="18"/>
      <c r="Q1155" s="1"/>
      <c r="AA1155" s="86"/>
      <c r="AB1155" s="86"/>
      <c r="AC1155" s="86"/>
      <c r="AD1155" s="86"/>
      <c r="AE1155" s="86"/>
      <c r="AG1155" s="87"/>
      <c r="AN1155" s="86"/>
      <c r="AO1155" s="86"/>
      <c r="AP1155" s="86"/>
      <c r="AQ1155" s="86"/>
      <c r="AR1155" s="86"/>
      <c r="AS1155" s="86"/>
      <c r="AT1155" s="86"/>
      <c r="AU1155" s="86"/>
    </row>
    <row r="1156" spans="3:64" x14ac:dyDescent="0.2">
      <c r="C1156" s="18"/>
      <c r="D1156" s="18"/>
      <c r="Q1156" s="1"/>
      <c r="AA1156" s="86"/>
      <c r="AB1156" s="86"/>
      <c r="AC1156" s="86"/>
      <c r="AD1156" s="86"/>
      <c r="AE1156" s="86"/>
      <c r="AG1156" s="87"/>
      <c r="AN1156" s="86"/>
      <c r="AO1156" s="86"/>
      <c r="AP1156" s="86"/>
      <c r="AQ1156" s="86"/>
      <c r="AR1156" s="86"/>
      <c r="AS1156" s="86"/>
      <c r="AT1156" s="86"/>
      <c r="AU1156" s="86"/>
    </row>
    <row r="1157" spans="3:64" x14ac:dyDescent="0.2">
      <c r="C1157" s="18"/>
      <c r="D1157" s="18"/>
      <c r="Q1157" s="1"/>
      <c r="AA1157" s="86"/>
      <c r="AB1157" s="86"/>
      <c r="AC1157" s="86"/>
      <c r="AD1157" s="86"/>
      <c r="AE1157" s="86"/>
      <c r="AG1157" s="87"/>
      <c r="AN1157" s="86"/>
      <c r="AO1157" s="86"/>
      <c r="AP1157" s="86"/>
      <c r="AQ1157" s="86"/>
      <c r="AR1157" s="86"/>
      <c r="AS1157" s="86"/>
      <c r="AT1157" s="86"/>
      <c r="AU1157" s="86"/>
    </row>
    <row r="1158" spans="3:64" x14ac:dyDescent="0.2">
      <c r="C1158" s="18"/>
      <c r="D1158" s="18"/>
      <c r="Q1158" s="1"/>
      <c r="AA1158" s="86"/>
      <c r="AB1158" s="86"/>
      <c r="AC1158" s="86"/>
      <c r="AD1158" s="86"/>
      <c r="AE1158" s="86"/>
      <c r="AG1158" s="87"/>
      <c r="AN1158" s="86"/>
      <c r="AO1158" s="86"/>
      <c r="AP1158" s="86"/>
      <c r="AQ1158" s="86"/>
      <c r="AR1158" s="86"/>
      <c r="AS1158" s="86"/>
      <c r="AT1158" s="86"/>
      <c r="AU1158" s="86"/>
    </row>
    <row r="1159" spans="3:64" x14ac:dyDescent="0.2">
      <c r="C1159" s="18"/>
      <c r="D1159" s="18"/>
      <c r="Q1159" s="1"/>
      <c r="AA1159" s="86"/>
      <c r="AB1159" s="86"/>
      <c r="AC1159" s="86"/>
      <c r="AD1159" s="86"/>
      <c r="AE1159" s="86"/>
      <c r="AG1159" s="87"/>
      <c r="AN1159" s="86"/>
      <c r="AO1159" s="86"/>
      <c r="AP1159" s="86"/>
      <c r="AQ1159" s="86"/>
      <c r="AR1159" s="86"/>
      <c r="AS1159" s="86"/>
      <c r="AT1159" s="86"/>
      <c r="AU1159" s="86"/>
    </row>
    <row r="1160" spans="3:64" x14ac:dyDescent="0.2">
      <c r="C1160" s="18"/>
      <c r="D1160" s="18"/>
      <c r="Q1160" s="1"/>
      <c r="AA1160" s="86"/>
      <c r="AB1160" s="86"/>
      <c r="AC1160" s="86"/>
      <c r="AD1160" s="86"/>
      <c r="AE1160" s="86"/>
      <c r="AG1160" s="87"/>
      <c r="AN1160" s="86"/>
      <c r="AO1160" s="86"/>
      <c r="AP1160" s="86"/>
      <c r="AQ1160" s="86"/>
      <c r="AR1160" s="86"/>
      <c r="AS1160" s="86"/>
      <c r="AT1160" s="86"/>
      <c r="AU1160" s="86"/>
    </row>
    <row r="1161" spans="3:64" x14ac:dyDescent="0.2">
      <c r="C1161" s="18"/>
      <c r="D1161" s="18"/>
      <c r="Q1161" s="1"/>
      <c r="AA1161" s="86"/>
      <c r="AB1161" s="86"/>
      <c r="AC1161" s="86"/>
      <c r="AD1161" s="86"/>
      <c r="AE1161" s="86"/>
      <c r="AG1161" s="87"/>
      <c r="AN1161" s="86"/>
      <c r="AO1161" s="86"/>
      <c r="AP1161" s="86"/>
      <c r="AQ1161" s="86"/>
      <c r="AR1161" s="86"/>
      <c r="AS1161" s="86"/>
      <c r="AT1161" s="86"/>
      <c r="AU1161" s="86"/>
    </row>
    <row r="1162" spans="3:64" x14ac:dyDescent="0.2">
      <c r="C1162" s="18"/>
      <c r="D1162" s="18"/>
      <c r="Q1162" s="1"/>
      <c r="AA1162" s="86"/>
      <c r="AB1162" s="86"/>
      <c r="AC1162" s="86"/>
      <c r="AD1162" s="86"/>
      <c r="AE1162" s="86"/>
      <c r="AG1162" s="87"/>
      <c r="AN1162" s="86"/>
      <c r="AO1162" s="86"/>
      <c r="AP1162" s="86"/>
      <c r="AQ1162" s="86"/>
      <c r="AR1162" s="86"/>
      <c r="AS1162" s="86"/>
      <c r="AT1162" s="86"/>
      <c r="AU1162" s="86"/>
    </row>
    <row r="1163" spans="3:64" x14ac:dyDescent="0.2">
      <c r="C1163" s="18"/>
      <c r="D1163" s="18"/>
      <c r="Q1163" s="1"/>
      <c r="AA1163" s="86"/>
      <c r="AB1163" s="86"/>
      <c r="AC1163" s="86"/>
      <c r="AD1163" s="86"/>
      <c r="AE1163" s="86"/>
      <c r="AG1163" s="87"/>
      <c r="AN1163" s="86"/>
      <c r="AO1163" s="86"/>
      <c r="AP1163" s="86"/>
      <c r="AQ1163" s="86"/>
      <c r="AR1163" s="86"/>
      <c r="AS1163" s="86"/>
      <c r="AT1163" s="86"/>
      <c r="AU1163" s="86"/>
    </row>
    <row r="1164" spans="3:64" x14ac:dyDescent="0.2">
      <c r="C1164" s="18"/>
      <c r="D1164" s="18"/>
      <c r="Q1164" s="1"/>
      <c r="AA1164" s="86"/>
      <c r="AB1164" s="86"/>
      <c r="AC1164" s="86"/>
      <c r="AD1164" s="86"/>
      <c r="AE1164" s="86"/>
      <c r="AG1164" s="87"/>
      <c r="AN1164" s="86"/>
      <c r="AO1164" s="86"/>
      <c r="AP1164" s="86"/>
      <c r="AQ1164" s="86"/>
      <c r="AR1164" s="86"/>
      <c r="AS1164" s="86"/>
      <c r="AT1164" s="86"/>
      <c r="AU1164" s="86"/>
    </row>
    <row r="1165" spans="3:64" x14ac:dyDescent="0.2">
      <c r="C1165" s="18"/>
      <c r="D1165" s="18"/>
      <c r="Q1165" s="1"/>
      <c r="AA1165" s="86"/>
      <c r="AB1165" s="86"/>
      <c r="AC1165" s="86"/>
      <c r="AD1165" s="86"/>
      <c r="AE1165" s="86"/>
      <c r="AG1165" s="87"/>
      <c r="AN1165" s="86"/>
      <c r="AO1165" s="86"/>
      <c r="AP1165" s="86"/>
      <c r="AQ1165" s="86"/>
      <c r="AR1165" s="86"/>
      <c r="AS1165" s="86"/>
      <c r="AT1165" s="86"/>
      <c r="AU1165" s="86"/>
    </row>
    <row r="1166" spans="3:64" x14ac:dyDescent="0.2">
      <c r="C1166" s="18"/>
      <c r="D1166" s="18"/>
      <c r="Q1166" s="1"/>
      <c r="AA1166" s="86"/>
      <c r="AB1166" s="86"/>
      <c r="AC1166" s="86"/>
      <c r="AD1166" s="86"/>
      <c r="AE1166" s="86"/>
      <c r="AG1166" s="87"/>
      <c r="AN1166" s="86"/>
      <c r="AO1166" s="86"/>
      <c r="AP1166" s="86"/>
      <c r="AQ1166" s="86"/>
      <c r="AR1166" s="86"/>
      <c r="AS1166" s="86"/>
      <c r="AT1166" s="86"/>
      <c r="AU1166" s="86"/>
    </row>
    <row r="1167" spans="3:64" x14ac:dyDescent="0.2">
      <c r="C1167" s="18"/>
      <c r="D1167" s="18"/>
      <c r="Q1167" s="1"/>
      <c r="AA1167" s="86"/>
      <c r="AB1167" s="86"/>
      <c r="AC1167" s="86"/>
      <c r="AD1167" s="86"/>
      <c r="AE1167" s="86"/>
      <c r="AG1167" s="87"/>
      <c r="AN1167" s="86"/>
      <c r="AO1167" s="86"/>
      <c r="AP1167" s="86"/>
      <c r="AQ1167" s="86"/>
      <c r="AR1167" s="86"/>
      <c r="AS1167" s="86"/>
      <c r="AT1167" s="86"/>
      <c r="AU1167" s="86"/>
    </row>
    <row r="1168" spans="3:64" x14ac:dyDescent="0.2">
      <c r="C1168" s="18"/>
      <c r="D1168" s="18"/>
      <c r="Q1168" s="1"/>
      <c r="AA1168" s="86"/>
      <c r="AB1168" s="86"/>
      <c r="AC1168" s="86"/>
      <c r="AD1168" s="86"/>
      <c r="AE1168" s="86"/>
      <c r="AG1168" s="87"/>
      <c r="AN1168" s="86"/>
      <c r="AO1168" s="86"/>
      <c r="AP1168" s="86"/>
      <c r="AQ1168" s="86"/>
      <c r="AR1168" s="86"/>
      <c r="AS1168" s="86"/>
      <c r="AT1168" s="86"/>
      <c r="AU1168" s="86"/>
      <c r="AV1168" s="86"/>
      <c r="AW1168" s="86"/>
      <c r="AX1168" s="86"/>
      <c r="AY1168" s="86"/>
      <c r="AZ1168" s="86"/>
      <c r="BA1168" s="86"/>
      <c r="BB1168" s="86"/>
      <c r="BC1168" s="86"/>
      <c r="BD1168" s="86"/>
      <c r="BE1168" s="86"/>
      <c r="BF1168" s="86"/>
      <c r="BG1168" s="86"/>
      <c r="BH1168" s="86"/>
      <c r="BI1168" s="86"/>
      <c r="BJ1168" s="86"/>
      <c r="BK1168" s="86"/>
      <c r="BL1168" s="86"/>
    </row>
    <row r="1169" spans="3:48" x14ac:dyDescent="0.2">
      <c r="C1169" s="18"/>
      <c r="D1169" s="18"/>
      <c r="Q1169" s="1"/>
      <c r="AA1169" s="86"/>
      <c r="AB1169" s="86"/>
      <c r="AC1169" s="86"/>
      <c r="AD1169" s="86"/>
      <c r="AE1169" s="86"/>
      <c r="AG1169" s="87"/>
      <c r="AN1169" s="86"/>
      <c r="AO1169" s="86"/>
      <c r="AP1169" s="86"/>
      <c r="AQ1169" s="86"/>
      <c r="AR1169" s="86"/>
      <c r="AS1169" s="86"/>
      <c r="AT1169" s="86"/>
      <c r="AU1169" s="86"/>
    </row>
    <row r="1170" spans="3:48" x14ac:dyDescent="0.2">
      <c r="C1170" s="18"/>
      <c r="D1170" s="18"/>
      <c r="Q1170" s="1"/>
      <c r="AA1170" s="86"/>
      <c r="AB1170" s="86"/>
      <c r="AC1170" s="86"/>
      <c r="AD1170" s="86"/>
      <c r="AE1170" s="86"/>
      <c r="AG1170" s="87"/>
      <c r="AN1170" s="86"/>
      <c r="AO1170" s="86"/>
      <c r="AP1170" s="86"/>
      <c r="AQ1170" s="86"/>
      <c r="AR1170" s="86"/>
      <c r="AS1170" s="86"/>
      <c r="AT1170" s="86"/>
      <c r="AU1170" s="86"/>
    </row>
    <row r="1171" spans="3:48" x14ac:dyDescent="0.2">
      <c r="C1171" s="18"/>
      <c r="D1171" s="18"/>
      <c r="Q1171" s="1"/>
      <c r="AA1171" s="86"/>
      <c r="AB1171" s="86"/>
      <c r="AC1171" s="86"/>
      <c r="AD1171" s="86"/>
      <c r="AE1171" s="86"/>
      <c r="AG1171" s="87"/>
      <c r="AN1171" s="86"/>
      <c r="AO1171" s="86"/>
      <c r="AP1171" s="86"/>
      <c r="AQ1171" s="86"/>
      <c r="AR1171" s="86"/>
      <c r="AS1171" s="86"/>
      <c r="AT1171" s="86"/>
      <c r="AU1171" s="86"/>
    </row>
    <row r="1172" spans="3:48" x14ac:dyDescent="0.2">
      <c r="C1172" s="18"/>
      <c r="D1172" s="18"/>
      <c r="Q1172" s="1"/>
      <c r="AA1172" s="86"/>
      <c r="AB1172" s="86"/>
      <c r="AC1172" s="86"/>
      <c r="AD1172" s="86"/>
      <c r="AE1172" s="86"/>
      <c r="AG1172" s="87"/>
      <c r="AN1172" s="86"/>
      <c r="AO1172" s="86"/>
      <c r="AP1172" s="86"/>
      <c r="AQ1172" s="86"/>
      <c r="AR1172" s="86"/>
      <c r="AS1172" s="86"/>
      <c r="AT1172" s="86"/>
      <c r="AU1172" s="86"/>
    </row>
    <row r="1173" spans="3:48" x14ac:dyDescent="0.2">
      <c r="C1173" s="18"/>
      <c r="D1173" s="18"/>
      <c r="Q1173" s="1"/>
      <c r="AA1173" s="86"/>
      <c r="AB1173" s="86"/>
      <c r="AC1173" s="86"/>
      <c r="AD1173" s="86"/>
      <c r="AE1173" s="86"/>
      <c r="AG1173" s="87"/>
      <c r="AN1173" s="86"/>
      <c r="AO1173" s="86"/>
      <c r="AP1173" s="86"/>
      <c r="AQ1173" s="86"/>
      <c r="AR1173" s="86"/>
      <c r="AS1173" s="86"/>
      <c r="AT1173" s="86"/>
      <c r="AU1173" s="86"/>
    </row>
    <row r="1174" spans="3:48" x14ac:dyDescent="0.2">
      <c r="C1174" s="18"/>
      <c r="D1174" s="18"/>
      <c r="Q1174" s="1"/>
      <c r="AA1174" s="86"/>
      <c r="AB1174" s="86"/>
      <c r="AC1174" s="86"/>
      <c r="AD1174" s="86"/>
      <c r="AE1174" s="86"/>
      <c r="AG1174" s="87"/>
      <c r="AN1174" s="86"/>
      <c r="AO1174" s="86"/>
      <c r="AP1174" s="86"/>
      <c r="AQ1174" s="86"/>
      <c r="AR1174" s="86"/>
      <c r="AS1174" s="86"/>
      <c r="AT1174" s="86"/>
      <c r="AU1174" s="86"/>
    </row>
    <row r="1175" spans="3:48" x14ac:dyDescent="0.2">
      <c r="C1175" s="18"/>
      <c r="D1175" s="18"/>
      <c r="Q1175" s="1"/>
      <c r="AA1175" s="86"/>
      <c r="AB1175" s="86"/>
      <c r="AC1175" s="86"/>
      <c r="AD1175" s="86"/>
      <c r="AE1175" s="86"/>
      <c r="AG1175" s="87"/>
      <c r="AN1175" s="86"/>
      <c r="AO1175" s="86"/>
      <c r="AP1175" s="86"/>
      <c r="AQ1175" s="86"/>
      <c r="AR1175" s="86"/>
      <c r="AS1175" s="86"/>
      <c r="AT1175" s="86"/>
      <c r="AU1175" s="86"/>
    </row>
    <row r="1176" spans="3:48" x14ac:dyDescent="0.2">
      <c r="C1176" s="18"/>
      <c r="D1176" s="18"/>
      <c r="Q1176" s="1"/>
      <c r="AA1176" s="86"/>
      <c r="AB1176" s="86"/>
      <c r="AC1176" s="86"/>
      <c r="AD1176" s="86"/>
      <c r="AE1176" s="86"/>
      <c r="AG1176" s="87"/>
      <c r="AN1176" s="86"/>
      <c r="AO1176" s="86"/>
      <c r="AP1176" s="86"/>
      <c r="AQ1176" s="86"/>
      <c r="AR1176" s="86"/>
      <c r="AS1176" s="86"/>
      <c r="AT1176" s="86"/>
      <c r="AU1176" s="86"/>
    </row>
    <row r="1177" spans="3:48" x14ac:dyDescent="0.2">
      <c r="C1177" s="18"/>
      <c r="D1177" s="18"/>
      <c r="Q1177" s="1"/>
      <c r="AA1177" s="86"/>
      <c r="AB1177" s="86"/>
      <c r="AC1177" s="86"/>
      <c r="AD1177" s="86"/>
      <c r="AE1177" s="86"/>
      <c r="AG1177" s="87"/>
      <c r="AN1177" s="86"/>
      <c r="AO1177" s="86"/>
      <c r="AP1177" s="86"/>
      <c r="AQ1177" s="86"/>
      <c r="AR1177" s="86"/>
      <c r="AS1177" s="86"/>
      <c r="AT1177" s="86"/>
      <c r="AU1177" s="86"/>
    </row>
    <row r="1178" spans="3:48" x14ac:dyDescent="0.2">
      <c r="C1178" s="18"/>
      <c r="D1178" s="18"/>
      <c r="Q1178" s="1"/>
      <c r="AA1178" s="86"/>
      <c r="AB1178" s="86"/>
      <c r="AC1178" s="86"/>
      <c r="AD1178" s="86"/>
      <c r="AE1178" s="86"/>
      <c r="AG1178" s="87"/>
      <c r="AN1178" s="86"/>
      <c r="AO1178" s="86"/>
      <c r="AP1178" s="86"/>
      <c r="AQ1178" s="86"/>
      <c r="AR1178" s="86"/>
      <c r="AS1178" s="86"/>
      <c r="AT1178" s="86"/>
      <c r="AU1178" s="86"/>
    </row>
    <row r="1179" spans="3:48" x14ac:dyDescent="0.2">
      <c r="C1179" s="18"/>
      <c r="D1179" s="18"/>
      <c r="Q1179" s="1"/>
      <c r="AA1179" s="86"/>
      <c r="AB1179" s="86"/>
      <c r="AC1179" s="86"/>
      <c r="AD1179" s="86"/>
      <c r="AE1179" s="86"/>
      <c r="AG1179" s="87"/>
      <c r="AN1179" s="86"/>
      <c r="AO1179" s="86"/>
      <c r="AP1179" s="86"/>
      <c r="AQ1179" s="86"/>
      <c r="AR1179" s="86"/>
      <c r="AS1179" s="86"/>
      <c r="AT1179" s="86"/>
      <c r="AU1179" s="86"/>
    </row>
    <row r="1180" spans="3:48" x14ac:dyDescent="0.2">
      <c r="C1180" s="18"/>
      <c r="D1180" s="18"/>
      <c r="Q1180" s="1"/>
      <c r="AA1180" s="86"/>
      <c r="AB1180" s="86"/>
      <c r="AC1180" s="86"/>
      <c r="AD1180" s="86"/>
      <c r="AE1180" s="86"/>
      <c r="AG1180" s="87"/>
      <c r="AN1180" s="86"/>
      <c r="AO1180" s="86"/>
      <c r="AP1180" s="86"/>
      <c r="AQ1180" s="86"/>
      <c r="AR1180" s="86"/>
      <c r="AS1180" s="86"/>
      <c r="AT1180" s="86"/>
      <c r="AU1180" s="86"/>
    </row>
    <row r="1181" spans="3:48" x14ac:dyDescent="0.2">
      <c r="C1181" s="18"/>
      <c r="D1181" s="18"/>
      <c r="Q1181" s="1"/>
      <c r="AA1181" s="86"/>
      <c r="AB1181" s="86"/>
      <c r="AC1181" s="86"/>
      <c r="AD1181" s="86"/>
      <c r="AE1181" s="86"/>
      <c r="AG1181" s="87"/>
      <c r="AN1181" s="86"/>
      <c r="AO1181" s="86"/>
      <c r="AP1181" s="86"/>
      <c r="AQ1181" s="86"/>
      <c r="AR1181" s="86"/>
      <c r="AS1181" s="86"/>
      <c r="AT1181" s="86"/>
      <c r="AU1181" s="86"/>
      <c r="AV1181" s="86"/>
    </row>
    <row r="1182" spans="3:48" x14ac:dyDescent="0.2">
      <c r="C1182" s="18"/>
      <c r="D1182" s="18"/>
      <c r="Q1182" s="1"/>
      <c r="AA1182" s="86"/>
      <c r="AB1182" s="86"/>
      <c r="AC1182" s="86"/>
      <c r="AD1182" s="86"/>
      <c r="AE1182" s="86"/>
      <c r="AG1182" s="87"/>
      <c r="AN1182" s="86"/>
      <c r="AO1182" s="86"/>
      <c r="AP1182" s="86"/>
      <c r="AQ1182" s="86"/>
      <c r="AR1182" s="86"/>
      <c r="AS1182" s="86"/>
      <c r="AT1182" s="86"/>
      <c r="AU1182" s="86"/>
    </row>
    <row r="1183" spans="3:48" x14ac:dyDescent="0.2">
      <c r="C1183" s="18"/>
      <c r="D1183" s="18"/>
      <c r="Q1183" s="1"/>
      <c r="AA1183" s="86"/>
      <c r="AB1183" s="86"/>
      <c r="AC1183" s="86"/>
      <c r="AD1183" s="86"/>
      <c r="AE1183" s="86"/>
      <c r="AG1183" s="87"/>
      <c r="AN1183" s="86"/>
      <c r="AO1183" s="86"/>
      <c r="AP1183" s="86"/>
      <c r="AQ1183" s="86"/>
      <c r="AR1183" s="86"/>
      <c r="AS1183" s="86"/>
      <c r="AT1183" s="86"/>
      <c r="AU1183" s="86"/>
    </row>
    <row r="1184" spans="3:48" x14ac:dyDescent="0.2">
      <c r="C1184" s="18"/>
      <c r="D1184" s="18"/>
      <c r="Q1184" s="1"/>
      <c r="AA1184" s="86"/>
      <c r="AB1184" s="86"/>
      <c r="AC1184" s="86"/>
      <c r="AD1184" s="86"/>
      <c r="AE1184" s="86"/>
      <c r="AG1184" s="87"/>
      <c r="AN1184" s="86"/>
      <c r="AO1184" s="86"/>
      <c r="AP1184" s="86"/>
      <c r="AQ1184" s="86"/>
      <c r="AR1184" s="86"/>
      <c r="AS1184" s="86"/>
      <c r="AT1184" s="86"/>
      <c r="AU1184" s="86"/>
      <c r="AV1184" s="86"/>
    </row>
    <row r="1185" spans="3:48" x14ac:dyDescent="0.2">
      <c r="C1185" s="18"/>
      <c r="D1185" s="18"/>
      <c r="Q1185" s="1"/>
      <c r="AA1185" s="86"/>
      <c r="AB1185" s="86"/>
      <c r="AC1185" s="86"/>
      <c r="AD1185" s="86"/>
      <c r="AE1185" s="86"/>
      <c r="AG1185" s="87"/>
      <c r="AN1185" s="86"/>
      <c r="AO1185" s="86"/>
      <c r="AP1185" s="86"/>
      <c r="AQ1185" s="86"/>
      <c r="AR1185" s="86"/>
      <c r="AS1185" s="86"/>
      <c r="AT1185" s="86"/>
      <c r="AU1185" s="86"/>
    </row>
    <row r="1186" spans="3:48" x14ac:dyDescent="0.2">
      <c r="C1186" s="18"/>
      <c r="D1186" s="18"/>
      <c r="Q1186" s="1"/>
      <c r="AA1186" s="86"/>
      <c r="AB1186" s="86"/>
      <c r="AC1186" s="86"/>
      <c r="AD1186" s="86"/>
      <c r="AE1186" s="86"/>
      <c r="AG1186" s="87"/>
      <c r="AN1186" s="86"/>
      <c r="AO1186" s="86"/>
      <c r="AP1186" s="86"/>
      <c r="AQ1186" s="86"/>
      <c r="AR1186" s="86"/>
      <c r="AS1186" s="86"/>
      <c r="AT1186" s="86"/>
      <c r="AU1186" s="86"/>
    </row>
    <row r="1187" spans="3:48" x14ac:dyDescent="0.2">
      <c r="C1187" s="18"/>
      <c r="D1187" s="18"/>
      <c r="Q1187" s="1"/>
      <c r="AA1187" s="86"/>
      <c r="AB1187" s="86"/>
      <c r="AC1187" s="86"/>
      <c r="AD1187" s="86"/>
      <c r="AE1187" s="86"/>
      <c r="AG1187" s="87"/>
      <c r="AN1187" s="86"/>
      <c r="AO1187" s="86"/>
      <c r="AP1187" s="86"/>
      <c r="AQ1187" s="86"/>
      <c r="AR1187" s="86"/>
      <c r="AS1187" s="86"/>
      <c r="AT1187" s="86"/>
      <c r="AU1187" s="86"/>
    </row>
    <row r="1188" spans="3:48" x14ac:dyDescent="0.2">
      <c r="C1188" s="18"/>
      <c r="D1188" s="18"/>
      <c r="Q1188" s="1"/>
      <c r="AA1188" s="86"/>
      <c r="AB1188" s="86"/>
      <c r="AC1188" s="86"/>
      <c r="AD1188" s="86"/>
      <c r="AE1188" s="86"/>
      <c r="AG1188" s="87"/>
      <c r="AN1188" s="86"/>
      <c r="AO1188" s="86"/>
      <c r="AP1188" s="86"/>
      <c r="AQ1188" s="86"/>
      <c r="AR1188" s="86"/>
      <c r="AS1188" s="86"/>
      <c r="AT1188" s="86"/>
      <c r="AU1188" s="86"/>
    </row>
    <row r="1189" spans="3:48" x14ac:dyDescent="0.2">
      <c r="C1189" s="18"/>
      <c r="D1189" s="18"/>
      <c r="Q1189" s="1"/>
      <c r="AA1189" s="86"/>
      <c r="AB1189" s="86"/>
      <c r="AC1189" s="86"/>
      <c r="AD1189" s="86"/>
      <c r="AE1189" s="86"/>
      <c r="AG1189" s="87"/>
      <c r="AN1189" s="86"/>
      <c r="AO1189" s="86"/>
      <c r="AP1189" s="86"/>
      <c r="AQ1189" s="86"/>
      <c r="AR1189" s="86"/>
      <c r="AS1189" s="86"/>
      <c r="AT1189" s="86"/>
      <c r="AU1189" s="86"/>
    </row>
    <row r="1190" spans="3:48" x14ac:dyDescent="0.2">
      <c r="C1190" s="18"/>
      <c r="D1190" s="18"/>
      <c r="Q1190" s="1"/>
      <c r="AA1190" s="86"/>
      <c r="AB1190" s="86"/>
      <c r="AC1190" s="86"/>
      <c r="AD1190" s="86"/>
      <c r="AE1190" s="86"/>
      <c r="AG1190" s="87"/>
      <c r="AN1190" s="86"/>
      <c r="AO1190" s="86"/>
      <c r="AP1190" s="86"/>
      <c r="AQ1190" s="86"/>
      <c r="AR1190" s="86"/>
      <c r="AS1190" s="86"/>
      <c r="AT1190" s="86"/>
      <c r="AU1190" s="86"/>
    </row>
    <row r="1191" spans="3:48" x14ac:dyDescent="0.2">
      <c r="C1191" s="18"/>
      <c r="D1191" s="18"/>
      <c r="Q1191" s="1"/>
      <c r="AA1191" s="86"/>
      <c r="AB1191" s="86"/>
      <c r="AC1191" s="86"/>
      <c r="AD1191" s="86"/>
      <c r="AE1191" s="86"/>
      <c r="AG1191" s="87"/>
      <c r="AN1191" s="86"/>
      <c r="AO1191" s="86"/>
      <c r="AP1191" s="86"/>
      <c r="AQ1191" s="86"/>
      <c r="AR1191" s="86"/>
      <c r="AS1191" s="86"/>
      <c r="AT1191" s="86"/>
      <c r="AU1191" s="86"/>
    </row>
    <row r="1192" spans="3:48" x14ac:dyDescent="0.2">
      <c r="C1192" s="18"/>
      <c r="D1192" s="18"/>
      <c r="Q1192" s="1"/>
      <c r="AA1192" s="86"/>
      <c r="AB1192" s="86"/>
      <c r="AC1192" s="86"/>
      <c r="AD1192" s="86"/>
      <c r="AE1192" s="86"/>
      <c r="AG1192" s="87"/>
      <c r="AN1192" s="86"/>
      <c r="AO1192" s="86"/>
      <c r="AP1192" s="86"/>
      <c r="AQ1192" s="86"/>
      <c r="AR1192" s="86"/>
      <c r="AS1192" s="86"/>
      <c r="AT1192" s="86"/>
      <c r="AU1192" s="86"/>
    </row>
    <row r="1193" spans="3:48" x14ac:dyDescent="0.2">
      <c r="C1193" s="18"/>
      <c r="D1193" s="18"/>
      <c r="Q1193" s="1"/>
      <c r="AA1193" s="86"/>
      <c r="AB1193" s="86"/>
      <c r="AC1193" s="86"/>
      <c r="AD1193" s="86"/>
      <c r="AE1193" s="86"/>
      <c r="AG1193" s="87"/>
      <c r="AN1193" s="86"/>
      <c r="AO1193" s="86"/>
      <c r="AP1193" s="86"/>
      <c r="AQ1193" s="86"/>
      <c r="AR1193" s="86"/>
      <c r="AS1193" s="86"/>
      <c r="AT1193" s="86"/>
      <c r="AU1193" s="86"/>
    </row>
    <row r="1194" spans="3:48" x14ac:dyDescent="0.2">
      <c r="C1194" s="18"/>
      <c r="D1194" s="18"/>
      <c r="Q1194" s="1"/>
      <c r="AA1194" s="86"/>
      <c r="AB1194" s="86"/>
      <c r="AC1194" s="86"/>
      <c r="AD1194" s="86"/>
      <c r="AE1194" s="86"/>
      <c r="AG1194" s="87"/>
      <c r="AN1194" s="86"/>
      <c r="AO1194" s="86"/>
      <c r="AP1194" s="86"/>
      <c r="AQ1194" s="86"/>
      <c r="AR1194" s="86"/>
      <c r="AS1194" s="86"/>
      <c r="AT1194" s="86"/>
      <c r="AU1194" s="86"/>
    </row>
    <row r="1195" spans="3:48" x14ac:dyDescent="0.2">
      <c r="C1195" s="18"/>
      <c r="D1195" s="18"/>
      <c r="Q1195" s="1"/>
      <c r="AA1195" s="86"/>
      <c r="AB1195" s="86"/>
      <c r="AC1195" s="86"/>
      <c r="AD1195" s="86"/>
      <c r="AE1195" s="86"/>
      <c r="AG1195" s="87"/>
      <c r="AN1195" s="86"/>
      <c r="AO1195" s="86"/>
      <c r="AP1195" s="86"/>
      <c r="AQ1195" s="86"/>
      <c r="AR1195" s="86"/>
      <c r="AS1195" s="86"/>
      <c r="AT1195" s="86"/>
      <c r="AU1195" s="86"/>
    </row>
    <row r="1196" spans="3:48" x14ac:dyDescent="0.2">
      <c r="C1196" s="18"/>
      <c r="D1196" s="18"/>
      <c r="Q1196" s="1"/>
      <c r="AA1196" s="86"/>
      <c r="AB1196" s="86"/>
      <c r="AC1196" s="86"/>
      <c r="AD1196" s="86"/>
      <c r="AE1196" s="86"/>
      <c r="AG1196" s="87"/>
      <c r="AN1196" s="86"/>
      <c r="AO1196" s="86"/>
      <c r="AP1196" s="86"/>
      <c r="AQ1196" s="86"/>
      <c r="AR1196" s="86"/>
      <c r="AS1196" s="86"/>
      <c r="AT1196" s="86"/>
      <c r="AU1196" s="86"/>
      <c r="AV1196" s="86"/>
    </row>
    <row r="1197" spans="3:48" x14ac:dyDescent="0.2">
      <c r="C1197" s="18"/>
      <c r="D1197" s="18"/>
      <c r="Q1197" s="1"/>
      <c r="AA1197" s="86"/>
      <c r="AB1197" s="86"/>
      <c r="AC1197" s="86"/>
      <c r="AD1197" s="86"/>
      <c r="AE1197" s="86"/>
      <c r="AG1197" s="87"/>
      <c r="AN1197" s="86"/>
      <c r="AO1197" s="86"/>
      <c r="AP1197" s="86"/>
      <c r="AQ1197" s="86"/>
      <c r="AR1197" s="86"/>
      <c r="AS1197" s="86"/>
      <c r="AT1197" s="86"/>
      <c r="AU1197" s="86"/>
    </row>
    <row r="1198" spans="3:48" x14ac:dyDescent="0.2">
      <c r="C1198" s="18"/>
      <c r="D1198" s="18"/>
      <c r="Q1198" s="1"/>
      <c r="AA1198" s="86"/>
      <c r="AB1198" s="86"/>
      <c r="AC1198" s="86"/>
      <c r="AD1198" s="86"/>
      <c r="AE1198" s="86"/>
      <c r="AG1198" s="87"/>
      <c r="AN1198" s="86"/>
      <c r="AO1198" s="86"/>
      <c r="AP1198" s="86"/>
      <c r="AQ1198" s="86"/>
      <c r="AR1198" s="86"/>
      <c r="AS1198" s="86"/>
      <c r="AT1198" s="86"/>
      <c r="AU1198" s="86"/>
    </row>
    <row r="1199" spans="3:48" x14ac:dyDescent="0.2">
      <c r="C1199" s="18"/>
      <c r="D1199" s="18"/>
      <c r="Q1199" s="1"/>
      <c r="AA1199" s="86"/>
      <c r="AB1199" s="86"/>
      <c r="AC1199" s="86"/>
      <c r="AD1199" s="86"/>
      <c r="AE1199" s="86"/>
      <c r="AG1199" s="87"/>
      <c r="AN1199" s="86"/>
      <c r="AO1199" s="86"/>
      <c r="AP1199" s="86"/>
      <c r="AQ1199" s="86"/>
      <c r="AR1199" s="86"/>
      <c r="AS1199" s="86"/>
      <c r="AT1199" s="86"/>
      <c r="AU1199" s="86"/>
    </row>
    <row r="1200" spans="3:48" x14ac:dyDescent="0.2">
      <c r="C1200" s="18"/>
      <c r="D1200" s="18"/>
      <c r="Q1200" s="1"/>
      <c r="AA1200" s="86"/>
      <c r="AB1200" s="86"/>
      <c r="AC1200" s="86"/>
      <c r="AD1200" s="86"/>
      <c r="AE1200" s="86"/>
      <c r="AG1200" s="87"/>
      <c r="AN1200" s="86"/>
      <c r="AO1200" s="86"/>
      <c r="AP1200" s="86"/>
      <c r="AQ1200" s="86"/>
      <c r="AR1200" s="86"/>
      <c r="AS1200" s="86"/>
      <c r="AT1200" s="86"/>
      <c r="AU1200" s="86"/>
    </row>
    <row r="1201" spans="3:47" x14ac:dyDescent="0.2">
      <c r="C1201" s="18"/>
      <c r="D1201" s="18"/>
      <c r="Q1201" s="1"/>
      <c r="AA1201" s="86"/>
      <c r="AB1201" s="86"/>
      <c r="AC1201" s="86"/>
      <c r="AD1201" s="86"/>
      <c r="AE1201" s="86"/>
      <c r="AG1201" s="87"/>
      <c r="AN1201" s="86"/>
      <c r="AO1201" s="86"/>
      <c r="AP1201" s="86"/>
      <c r="AQ1201" s="86"/>
      <c r="AR1201" s="86"/>
      <c r="AS1201" s="86"/>
      <c r="AT1201" s="86"/>
      <c r="AU1201" s="86"/>
    </row>
    <row r="1202" spans="3:47" x14ac:dyDescent="0.2">
      <c r="C1202" s="18"/>
      <c r="D1202" s="18"/>
      <c r="Q1202" s="1"/>
      <c r="AA1202" s="86"/>
      <c r="AB1202" s="86"/>
      <c r="AC1202" s="86"/>
      <c r="AD1202" s="86"/>
      <c r="AE1202" s="86"/>
      <c r="AG1202" s="87"/>
      <c r="AN1202" s="86"/>
      <c r="AO1202" s="86"/>
      <c r="AP1202" s="86"/>
      <c r="AQ1202" s="86"/>
      <c r="AR1202" s="86"/>
      <c r="AS1202" s="86"/>
      <c r="AT1202" s="86"/>
      <c r="AU1202" s="86"/>
    </row>
    <row r="1203" spans="3:47" x14ac:dyDescent="0.2">
      <c r="C1203" s="18"/>
      <c r="D1203" s="18"/>
      <c r="Q1203" s="1"/>
      <c r="AA1203" s="86"/>
      <c r="AB1203" s="86"/>
      <c r="AC1203" s="86"/>
      <c r="AD1203" s="86"/>
      <c r="AE1203" s="86"/>
      <c r="AG1203" s="87"/>
      <c r="AN1203" s="86"/>
      <c r="AO1203" s="86"/>
      <c r="AP1203" s="86"/>
      <c r="AQ1203" s="86"/>
      <c r="AR1203" s="86"/>
      <c r="AS1203" s="86"/>
      <c r="AT1203" s="86"/>
      <c r="AU1203" s="86"/>
    </row>
    <row r="1204" spans="3:47" x14ac:dyDescent="0.2">
      <c r="C1204" s="18"/>
      <c r="D1204" s="18"/>
      <c r="Q1204" s="1"/>
      <c r="AA1204" s="86"/>
      <c r="AB1204" s="86"/>
      <c r="AC1204" s="86"/>
      <c r="AD1204" s="86"/>
      <c r="AE1204" s="86"/>
      <c r="AG1204" s="87"/>
      <c r="AN1204" s="86"/>
      <c r="AO1204" s="86"/>
      <c r="AP1204" s="86"/>
      <c r="AQ1204" s="86"/>
      <c r="AR1204" s="86"/>
      <c r="AS1204" s="86"/>
      <c r="AT1204" s="86"/>
      <c r="AU1204" s="86"/>
    </row>
    <row r="1205" spans="3:47" x14ac:dyDescent="0.2">
      <c r="C1205" s="18"/>
      <c r="D1205" s="18"/>
      <c r="Q1205" s="1"/>
      <c r="AA1205" s="86"/>
      <c r="AB1205" s="86"/>
      <c r="AC1205" s="86"/>
      <c r="AD1205" s="86"/>
      <c r="AE1205" s="86"/>
      <c r="AG1205" s="87"/>
      <c r="AN1205" s="86"/>
      <c r="AO1205" s="86"/>
      <c r="AP1205" s="86"/>
      <c r="AQ1205" s="86"/>
      <c r="AR1205" s="86"/>
      <c r="AS1205" s="86"/>
      <c r="AT1205" s="86"/>
      <c r="AU1205" s="86"/>
    </row>
    <row r="1206" spans="3:47" x14ac:dyDescent="0.2">
      <c r="C1206" s="18"/>
      <c r="D1206" s="18"/>
      <c r="Q1206" s="1"/>
      <c r="AA1206" s="86"/>
      <c r="AB1206" s="86"/>
      <c r="AC1206" s="86"/>
      <c r="AD1206" s="86"/>
      <c r="AE1206" s="86"/>
      <c r="AG1206" s="87"/>
      <c r="AN1206" s="86"/>
      <c r="AO1206" s="86"/>
      <c r="AP1206" s="86"/>
      <c r="AQ1206" s="86"/>
      <c r="AR1206" s="86"/>
      <c r="AS1206" s="86"/>
      <c r="AT1206" s="86"/>
      <c r="AU1206" s="86"/>
    </row>
    <row r="1207" spans="3:47" x14ac:dyDescent="0.2">
      <c r="C1207" s="18"/>
      <c r="D1207" s="18"/>
      <c r="Q1207" s="1"/>
      <c r="AA1207" s="86"/>
      <c r="AB1207" s="86"/>
      <c r="AC1207" s="86"/>
      <c r="AD1207" s="86"/>
      <c r="AE1207" s="86"/>
      <c r="AG1207" s="87"/>
      <c r="AN1207" s="86"/>
      <c r="AO1207" s="86"/>
      <c r="AP1207" s="86"/>
      <c r="AQ1207" s="86"/>
      <c r="AR1207" s="86"/>
      <c r="AS1207" s="86"/>
      <c r="AT1207" s="86"/>
      <c r="AU1207" s="86"/>
    </row>
    <row r="1208" spans="3:47" x14ac:dyDescent="0.2">
      <c r="C1208" s="18"/>
      <c r="D1208" s="18"/>
      <c r="Q1208" s="1"/>
      <c r="AA1208" s="86"/>
      <c r="AB1208" s="86"/>
      <c r="AC1208" s="86"/>
      <c r="AD1208" s="86"/>
      <c r="AE1208" s="86"/>
      <c r="AG1208" s="87"/>
      <c r="AN1208" s="86"/>
      <c r="AO1208" s="86"/>
      <c r="AP1208" s="86"/>
      <c r="AQ1208" s="86"/>
      <c r="AR1208" s="86"/>
      <c r="AS1208" s="86"/>
      <c r="AT1208" s="86"/>
      <c r="AU1208" s="86"/>
    </row>
    <row r="1209" spans="3:47" x14ac:dyDescent="0.2">
      <c r="C1209" s="18"/>
      <c r="D1209" s="18"/>
      <c r="Q1209" s="1"/>
      <c r="AA1209" s="86"/>
      <c r="AB1209" s="86"/>
      <c r="AC1209" s="86"/>
      <c r="AD1209" s="86"/>
      <c r="AE1209" s="86"/>
      <c r="AG1209" s="87"/>
      <c r="AN1209" s="86"/>
      <c r="AO1209" s="86"/>
      <c r="AP1209" s="86"/>
      <c r="AQ1209" s="86"/>
      <c r="AR1209" s="86"/>
      <c r="AS1209" s="86"/>
      <c r="AT1209" s="86"/>
      <c r="AU1209" s="86"/>
    </row>
    <row r="1210" spans="3:47" x14ac:dyDescent="0.2">
      <c r="C1210" s="18"/>
      <c r="D1210" s="18"/>
      <c r="Q1210" s="1"/>
      <c r="AA1210" s="86"/>
      <c r="AB1210" s="86"/>
      <c r="AC1210" s="86"/>
      <c r="AD1210" s="86"/>
      <c r="AE1210" s="86"/>
      <c r="AG1210" s="87"/>
      <c r="AN1210" s="86"/>
      <c r="AO1210" s="86"/>
      <c r="AP1210" s="86"/>
      <c r="AQ1210" s="86"/>
      <c r="AR1210" s="86"/>
      <c r="AS1210" s="86"/>
      <c r="AT1210" s="86"/>
      <c r="AU1210" s="86"/>
    </row>
    <row r="1211" spans="3:47" x14ac:dyDescent="0.2">
      <c r="C1211" s="18"/>
      <c r="D1211" s="18"/>
      <c r="Q1211" s="1"/>
      <c r="AA1211" s="86"/>
      <c r="AB1211" s="86"/>
      <c r="AC1211" s="86"/>
      <c r="AD1211" s="86"/>
      <c r="AE1211" s="86"/>
      <c r="AG1211" s="87"/>
      <c r="AN1211" s="86"/>
      <c r="AO1211" s="86"/>
      <c r="AP1211" s="86"/>
      <c r="AQ1211" s="86"/>
      <c r="AR1211" s="86"/>
      <c r="AS1211" s="86"/>
      <c r="AT1211" s="86"/>
      <c r="AU1211" s="86"/>
    </row>
    <row r="1212" spans="3:47" x14ac:dyDescent="0.2">
      <c r="C1212" s="18"/>
      <c r="D1212" s="18"/>
      <c r="Q1212" s="1"/>
      <c r="AA1212" s="86"/>
      <c r="AB1212" s="86"/>
      <c r="AC1212" s="86"/>
      <c r="AD1212" s="86"/>
      <c r="AE1212" s="86"/>
      <c r="AG1212" s="87"/>
      <c r="AN1212" s="86"/>
      <c r="AO1212" s="86"/>
      <c r="AP1212" s="86"/>
      <c r="AQ1212" s="86"/>
      <c r="AR1212" s="86"/>
      <c r="AS1212" s="86"/>
      <c r="AT1212" s="86"/>
      <c r="AU1212" s="86"/>
    </row>
    <row r="1213" spans="3:47" x14ac:dyDescent="0.2">
      <c r="C1213" s="18"/>
      <c r="D1213" s="18"/>
      <c r="Q1213" s="1"/>
      <c r="AA1213" s="86"/>
      <c r="AB1213" s="86"/>
      <c r="AC1213" s="86"/>
      <c r="AD1213" s="86"/>
      <c r="AE1213" s="86"/>
      <c r="AG1213" s="87"/>
      <c r="AN1213" s="86"/>
      <c r="AO1213" s="86"/>
      <c r="AP1213" s="86"/>
      <c r="AQ1213" s="86"/>
      <c r="AR1213" s="86"/>
      <c r="AS1213" s="86"/>
      <c r="AT1213" s="86"/>
      <c r="AU1213" s="86"/>
    </row>
    <row r="1214" spans="3:47" x14ac:dyDescent="0.2">
      <c r="C1214" s="18"/>
      <c r="D1214" s="18"/>
      <c r="Q1214" s="1"/>
      <c r="AA1214" s="86"/>
      <c r="AB1214" s="86"/>
      <c r="AC1214" s="86"/>
      <c r="AD1214" s="86"/>
      <c r="AE1214" s="86"/>
      <c r="AG1214" s="87"/>
      <c r="AN1214" s="86"/>
      <c r="AO1214" s="86"/>
      <c r="AP1214" s="86"/>
      <c r="AQ1214" s="86"/>
      <c r="AR1214" s="86"/>
      <c r="AS1214" s="86"/>
      <c r="AT1214" s="86"/>
      <c r="AU1214" s="86"/>
    </row>
    <row r="1215" spans="3:47" x14ac:dyDescent="0.2">
      <c r="C1215" s="18"/>
      <c r="D1215" s="18"/>
      <c r="Q1215" s="1"/>
      <c r="AA1215" s="86"/>
      <c r="AB1215" s="86"/>
      <c r="AC1215" s="86"/>
      <c r="AD1215" s="86"/>
      <c r="AE1215" s="86"/>
      <c r="AG1215" s="87"/>
      <c r="AN1215" s="86"/>
      <c r="AO1215" s="86"/>
      <c r="AP1215" s="86"/>
      <c r="AQ1215" s="86"/>
      <c r="AR1215" s="86"/>
      <c r="AS1215" s="86"/>
      <c r="AT1215" s="86"/>
      <c r="AU1215" s="86"/>
    </row>
    <row r="1216" spans="3:47" x14ac:dyDescent="0.2">
      <c r="C1216" s="18"/>
      <c r="D1216" s="18"/>
      <c r="Q1216" s="1"/>
      <c r="AA1216" s="86"/>
      <c r="AB1216" s="86"/>
      <c r="AC1216" s="86"/>
      <c r="AD1216" s="86"/>
      <c r="AE1216" s="86"/>
      <c r="AG1216" s="87"/>
      <c r="AN1216" s="86"/>
      <c r="AO1216" s="86"/>
      <c r="AP1216" s="86"/>
      <c r="AQ1216" s="86"/>
      <c r="AR1216" s="86"/>
      <c r="AS1216" s="86"/>
      <c r="AT1216" s="86"/>
      <c r="AU1216" s="86"/>
    </row>
    <row r="1217" spans="3:64" x14ac:dyDescent="0.2">
      <c r="C1217" s="18"/>
      <c r="D1217" s="18"/>
      <c r="Q1217" s="1"/>
      <c r="AA1217" s="86"/>
      <c r="AB1217" s="86"/>
      <c r="AC1217" s="86"/>
      <c r="AD1217" s="86"/>
      <c r="AE1217" s="86"/>
      <c r="AG1217" s="87"/>
      <c r="AN1217" s="86"/>
      <c r="AO1217" s="86"/>
      <c r="AP1217" s="86"/>
      <c r="AQ1217" s="86"/>
      <c r="AR1217" s="86"/>
      <c r="AS1217" s="86"/>
      <c r="AT1217" s="86"/>
      <c r="AU1217" s="86"/>
    </row>
    <row r="1218" spans="3:64" x14ac:dyDescent="0.2">
      <c r="C1218" s="18"/>
      <c r="D1218" s="18"/>
      <c r="Q1218" s="1"/>
      <c r="AA1218" s="86"/>
      <c r="AB1218" s="86"/>
      <c r="AC1218" s="86"/>
      <c r="AD1218" s="86"/>
      <c r="AE1218" s="86"/>
      <c r="AG1218" s="87"/>
      <c r="AN1218" s="86"/>
      <c r="AO1218" s="86"/>
      <c r="AP1218" s="86"/>
      <c r="AQ1218" s="86"/>
      <c r="AR1218" s="86"/>
      <c r="AS1218" s="86"/>
      <c r="AT1218" s="86"/>
      <c r="AU1218" s="86"/>
    </row>
    <row r="1219" spans="3:64" x14ac:dyDescent="0.2">
      <c r="C1219" s="18"/>
      <c r="D1219" s="18"/>
      <c r="Q1219" s="1"/>
      <c r="AA1219" s="86"/>
      <c r="AB1219" s="86"/>
      <c r="AC1219" s="86"/>
      <c r="AD1219" s="86"/>
      <c r="AE1219" s="86"/>
      <c r="AG1219" s="87"/>
      <c r="AN1219" s="86"/>
      <c r="AO1219" s="86"/>
      <c r="AP1219" s="86"/>
      <c r="AQ1219" s="86"/>
      <c r="AR1219" s="86"/>
      <c r="AS1219" s="86"/>
      <c r="AT1219" s="86"/>
      <c r="AU1219" s="86"/>
    </row>
    <row r="1220" spans="3:64" x14ac:dyDescent="0.2">
      <c r="C1220" s="18"/>
      <c r="D1220" s="18"/>
      <c r="Q1220" s="1"/>
      <c r="AA1220" s="86"/>
      <c r="AB1220" s="86"/>
      <c r="AC1220" s="86"/>
      <c r="AD1220" s="86"/>
      <c r="AE1220" s="86"/>
      <c r="AG1220" s="87"/>
      <c r="AN1220" s="86"/>
      <c r="AO1220" s="86"/>
      <c r="AP1220" s="86"/>
      <c r="AQ1220" s="86"/>
      <c r="AR1220" s="86"/>
      <c r="AS1220" s="86"/>
      <c r="AT1220" s="86"/>
      <c r="AU1220" s="86"/>
    </row>
    <row r="1221" spans="3:64" x14ac:dyDescent="0.2">
      <c r="C1221" s="18"/>
      <c r="D1221" s="18"/>
      <c r="Q1221" s="1"/>
      <c r="AA1221" s="86"/>
      <c r="AB1221" s="86"/>
      <c r="AC1221" s="86"/>
      <c r="AD1221" s="86"/>
      <c r="AE1221" s="86"/>
      <c r="AG1221" s="87"/>
      <c r="AN1221" s="86"/>
      <c r="AO1221" s="86"/>
      <c r="AP1221" s="86"/>
      <c r="AQ1221" s="86"/>
      <c r="AR1221" s="86"/>
      <c r="AS1221" s="86"/>
      <c r="AT1221" s="86"/>
      <c r="AU1221" s="86"/>
    </row>
    <row r="1222" spans="3:64" x14ac:dyDescent="0.2">
      <c r="C1222" s="18"/>
      <c r="D1222" s="18"/>
      <c r="Q1222" s="1"/>
      <c r="AA1222" s="86"/>
      <c r="AB1222" s="86"/>
      <c r="AC1222" s="86"/>
      <c r="AD1222" s="86"/>
      <c r="AE1222" s="86"/>
      <c r="AG1222" s="87"/>
      <c r="AN1222" s="86"/>
      <c r="AO1222" s="86"/>
      <c r="AP1222" s="86"/>
      <c r="AQ1222" s="86"/>
      <c r="AR1222" s="86"/>
      <c r="AS1222" s="86"/>
      <c r="AT1222" s="86"/>
      <c r="AU1222" s="86"/>
    </row>
    <row r="1223" spans="3:64" x14ac:dyDescent="0.2">
      <c r="C1223" s="18"/>
      <c r="D1223" s="18"/>
      <c r="Q1223" s="1"/>
      <c r="AA1223" s="86"/>
      <c r="AB1223" s="86"/>
      <c r="AC1223" s="86"/>
      <c r="AD1223" s="86"/>
      <c r="AE1223" s="86"/>
      <c r="AG1223" s="87"/>
      <c r="AN1223" s="86"/>
      <c r="AO1223" s="86"/>
      <c r="AP1223" s="86"/>
      <c r="AQ1223" s="86"/>
      <c r="AR1223" s="86"/>
      <c r="AS1223" s="86"/>
      <c r="AT1223" s="86"/>
      <c r="AU1223" s="86"/>
      <c r="AV1223" s="86"/>
      <c r="AW1223" s="86"/>
      <c r="AX1223" s="86"/>
      <c r="AY1223" s="86"/>
      <c r="AZ1223" s="86"/>
      <c r="BA1223" s="86"/>
      <c r="BB1223" s="86"/>
      <c r="BC1223" s="86"/>
      <c r="BD1223" s="86"/>
      <c r="BE1223" s="86"/>
      <c r="BF1223" s="86"/>
      <c r="BG1223" s="86"/>
      <c r="BH1223" s="86"/>
      <c r="BI1223" s="86"/>
      <c r="BJ1223" s="86"/>
      <c r="BK1223" s="86"/>
      <c r="BL1223" s="86"/>
    </row>
    <row r="1224" spans="3:64" x14ac:dyDescent="0.2">
      <c r="C1224" s="18"/>
      <c r="D1224" s="18"/>
      <c r="Q1224" s="1"/>
      <c r="AA1224" s="86"/>
      <c r="AB1224" s="86"/>
      <c r="AC1224" s="86"/>
      <c r="AD1224" s="86"/>
      <c r="AE1224" s="86"/>
      <c r="AG1224" s="87"/>
      <c r="AN1224" s="86"/>
      <c r="AO1224" s="86"/>
      <c r="AP1224" s="86"/>
      <c r="AQ1224" s="86"/>
      <c r="AR1224" s="86"/>
      <c r="AS1224" s="86"/>
      <c r="AT1224" s="86"/>
      <c r="AU1224" s="86"/>
    </row>
    <row r="1225" spans="3:64" x14ac:dyDescent="0.2">
      <c r="C1225" s="18"/>
      <c r="D1225" s="18"/>
      <c r="Q1225" s="1"/>
      <c r="AA1225" s="86"/>
      <c r="AB1225" s="86"/>
      <c r="AC1225" s="86"/>
      <c r="AD1225" s="86"/>
      <c r="AE1225" s="86"/>
      <c r="AG1225" s="87"/>
      <c r="AN1225" s="86"/>
      <c r="AO1225" s="86"/>
      <c r="AP1225" s="86"/>
      <c r="AQ1225" s="86"/>
      <c r="AR1225" s="86"/>
      <c r="AS1225" s="86"/>
      <c r="AT1225" s="86"/>
      <c r="AU1225" s="86"/>
    </row>
    <row r="1226" spans="3:64" x14ac:dyDescent="0.2">
      <c r="C1226" s="18"/>
      <c r="D1226" s="18"/>
      <c r="Q1226" s="1"/>
      <c r="AA1226" s="86"/>
      <c r="AB1226" s="86"/>
      <c r="AC1226" s="86"/>
      <c r="AD1226" s="86"/>
      <c r="AE1226" s="86"/>
      <c r="AG1226" s="87"/>
      <c r="AN1226" s="86"/>
      <c r="AO1226" s="86"/>
      <c r="AP1226" s="86"/>
      <c r="AQ1226" s="86"/>
      <c r="AR1226" s="86"/>
      <c r="AS1226" s="86"/>
      <c r="AT1226" s="86"/>
      <c r="AU1226" s="86"/>
    </row>
    <row r="1227" spans="3:64" x14ac:dyDescent="0.2">
      <c r="C1227" s="18"/>
      <c r="D1227" s="18"/>
      <c r="Q1227" s="1"/>
      <c r="AA1227" s="86"/>
      <c r="AB1227" s="86"/>
      <c r="AC1227" s="86"/>
      <c r="AD1227" s="86"/>
      <c r="AE1227" s="86"/>
      <c r="AG1227" s="87"/>
      <c r="AN1227" s="86"/>
      <c r="AO1227" s="86"/>
      <c r="AP1227" s="86"/>
      <c r="AQ1227" s="86"/>
      <c r="AR1227" s="86"/>
      <c r="AS1227" s="86"/>
      <c r="AT1227" s="86"/>
      <c r="AU1227" s="86"/>
    </row>
    <row r="1228" spans="3:64" x14ac:dyDescent="0.2">
      <c r="C1228" s="18"/>
      <c r="D1228" s="18"/>
      <c r="Q1228" s="1"/>
      <c r="AA1228" s="86"/>
      <c r="AB1228" s="86"/>
      <c r="AC1228" s="86"/>
      <c r="AD1228" s="86"/>
      <c r="AE1228" s="86"/>
      <c r="AG1228" s="87"/>
      <c r="AN1228" s="86"/>
      <c r="AO1228" s="86"/>
      <c r="AP1228" s="86"/>
      <c r="AQ1228" s="86"/>
      <c r="AR1228" s="86"/>
      <c r="AS1228" s="86"/>
      <c r="AT1228" s="86"/>
      <c r="AU1228" s="86"/>
    </row>
    <row r="1229" spans="3:64" x14ac:dyDescent="0.2">
      <c r="C1229" s="18"/>
      <c r="D1229" s="18"/>
      <c r="Q1229" s="1"/>
      <c r="AA1229" s="86"/>
      <c r="AB1229" s="86"/>
      <c r="AC1229" s="86"/>
      <c r="AD1229" s="86"/>
      <c r="AE1229" s="86"/>
      <c r="AG1229" s="87"/>
      <c r="AN1229" s="86"/>
      <c r="AO1229" s="86"/>
      <c r="AP1229" s="86"/>
      <c r="AQ1229" s="86"/>
      <c r="AR1229" s="86"/>
      <c r="AS1229" s="86"/>
      <c r="AT1229" s="86"/>
      <c r="AU1229" s="86"/>
    </row>
    <row r="1230" spans="3:64" x14ac:dyDescent="0.2">
      <c r="C1230" s="18"/>
      <c r="D1230" s="18"/>
      <c r="Q1230" s="1"/>
      <c r="AA1230" s="86"/>
      <c r="AB1230" s="86"/>
      <c r="AC1230" s="86"/>
      <c r="AD1230" s="86"/>
      <c r="AE1230" s="86"/>
      <c r="AG1230" s="87"/>
      <c r="AN1230" s="86"/>
      <c r="AO1230" s="86"/>
      <c r="AP1230" s="86"/>
      <c r="AQ1230" s="86"/>
      <c r="AR1230" s="86"/>
      <c r="AS1230" s="86"/>
      <c r="AT1230" s="86"/>
      <c r="AU1230" s="86"/>
    </row>
    <row r="1231" spans="3:64" x14ac:dyDescent="0.2">
      <c r="C1231" s="18"/>
      <c r="D1231" s="18"/>
      <c r="Q1231" s="1"/>
      <c r="AA1231" s="86"/>
      <c r="AB1231" s="86"/>
      <c r="AC1231" s="86"/>
      <c r="AD1231" s="86"/>
      <c r="AE1231" s="86"/>
      <c r="AG1231" s="87"/>
      <c r="AN1231" s="86"/>
      <c r="AO1231" s="86"/>
      <c r="AP1231" s="86"/>
      <c r="AQ1231" s="86"/>
      <c r="AR1231" s="86"/>
      <c r="AS1231" s="86"/>
      <c r="AT1231" s="86"/>
      <c r="AU1231" s="86"/>
    </row>
    <row r="1232" spans="3:64" x14ac:dyDescent="0.2">
      <c r="C1232" s="18"/>
      <c r="D1232" s="18"/>
      <c r="Q1232" s="1"/>
      <c r="AA1232" s="86"/>
      <c r="AB1232" s="86"/>
      <c r="AC1232" s="86"/>
      <c r="AD1232" s="86"/>
      <c r="AE1232" s="86"/>
      <c r="AG1232" s="87"/>
      <c r="AN1232" s="86"/>
      <c r="AO1232" s="86"/>
      <c r="AP1232" s="86"/>
      <c r="AQ1232" s="86"/>
      <c r="AR1232" s="86"/>
      <c r="AS1232" s="86"/>
      <c r="AT1232" s="86"/>
      <c r="AU1232" s="86"/>
    </row>
    <row r="1233" spans="3:64" x14ac:dyDescent="0.2">
      <c r="C1233" s="18"/>
      <c r="D1233" s="18"/>
      <c r="Q1233" s="1"/>
      <c r="AA1233" s="86"/>
      <c r="AB1233" s="86"/>
      <c r="AC1233" s="86"/>
      <c r="AD1233" s="86"/>
      <c r="AE1233" s="86"/>
      <c r="AG1233" s="87"/>
      <c r="AN1233" s="86"/>
      <c r="AO1233" s="86"/>
      <c r="AP1233" s="86"/>
      <c r="AQ1233" s="86"/>
      <c r="AR1233" s="86"/>
      <c r="AS1233" s="86"/>
      <c r="AT1233" s="86"/>
      <c r="AU1233" s="86"/>
    </row>
    <row r="1234" spans="3:64" x14ac:dyDescent="0.2">
      <c r="C1234" s="18"/>
      <c r="D1234" s="18"/>
      <c r="Q1234" s="1"/>
      <c r="AA1234" s="86"/>
      <c r="AB1234" s="86"/>
      <c r="AC1234" s="86"/>
      <c r="AD1234" s="86"/>
      <c r="AE1234" s="86"/>
      <c r="AG1234" s="87"/>
      <c r="AN1234" s="86"/>
      <c r="AO1234" s="86"/>
      <c r="AP1234" s="86"/>
      <c r="AQ1234" s="86"/>
      <c r="AR1234" s="86"/>
      <c r="AS1234" s="86"/>
      <c r="AT1234" s="86"/>
      <c r="AU1234" s="86"/>
    </row>
    <row r="1235" spans="3:64" x14ac:dyDescent="0.2">
      <c r="C1235" s="18"/>
      <c r="D1235" s="18"/>
      <c r="Q1235" s="1"/>
      <c r="AA1235" s="86"/>
      <c r="AB1235" s="86"/>
      <c r="AC1235" s="86"/>
      <c r="AD1235" s="86"/>
      <c r="AE1235" s="86"/>
      <c r="AG1235" s="87"/>
      <c r="AN1235" s="86"/>
      <c r="AO1235" s="86"/>
      <c r="AP1235" s="86"/>
      <c r="AQ1235" s="86"/>
      <c r="AR1235" s="86"/>
      <c r="AS1235" s="86"/>
      <c r="AT1235" s="86"/>
      <c r="AU1235" s="86"/>
    </row>
    <row r="1236" spans="3:64" x14ac:dyDescent="0.2">
      <c r="C1236" s="18"/>
      <c r="D1236" s="18"/>
      <c r="Q1236" s="1"/>
      <c r="AA1236" s="86"/>
      <c r="AB1236" s="86"/>
      <c r="AC1236" s="86"/>
      <c r="AD1236" s="86"/>
      <c r="AE1236" s="86"/>
      <c r="AG1236" s="87"/>
      <c r="AN1236" s="86"/>
      <c r="AO1236" s="86"/>
      <c r="AP1236" s="86"/>
      <c r="AQ1236" s="86"/>
      <c r="AR1236" s="86"/>
      <c r="AS1236" s="86"/>
      <c r="AT1236" s="86"/>
      <c r="AU1236" s="86"/>
    </row>
    <row r="1237" spans="3:64" x14ac:dyDescent="0.2">
      <c r="C1237" s="18"/>
      <c r="D1237" s="18"/>
      <c r="Q1237" s="1"/>
      <c r="AA1237" s="86"/>
      <c r="AB1237" s="86"/>
      <c r="AC1237" s="86"/>
      <c r="AD1237" s="86"/>
      <c r="AE1237" s="86"/>
      <c r="AG1237" s="87"/>
      <c r="AN1237" s="86"/>
      <c r="AO1237" s="86"/>
      <c r="AP1237" s="86"/>
      <c r="AQ1237" s="86"/>
      <c r="AR1237" s="86"/>
      <c r="AS1237" s="86"/>
      <c r="AT1237" s="86"/>
      <c r="AU1237" s="86"/>
    </row>
    <row r="1238" spans="3:64" x14ac:dyDescent="0.2">
      <c r="C1238" s="18"/>
      <c r="D1238" s="18"/>
      <c r="Q1238" s="1"/>
      <c r="AA1238" s="86"/>
      <c r="AB1238" s="86"/>
      <c r="AC1238" s="86"/>
      <c r="AD1238" s="86"/>
      <c r="AE1238" s="86"/>
      <c r="AG1238" s="87"/>
      <c r="AN1238" s="86"/>
      <c r="AO1238" s="86"/>
      <c r="AP1238" s="86"/>
      <c r="AQ1238" s="86"/>
      <c r="AR1238" s="86"/>
      <c r="AS1238" s="86"/>
      <c r="AT1238" s="86"/>
      <c r="AU1238" s="86"/>
    </row>
    <row r="1239" spans="3:64" x14ac:dyDescent="0.2">
      <c r="C1239" s="18"/>
      <c r="D1239" s="18"/>
      <c r="Q1239" s="1"/>
      <c r="AA1239" s="86"/>
      <c r="AB1239" s="86"/>
      <c r="AC1239" s="86"/>
      <c r="AD1239" s="86"/>
      <c r="AE1239" s="86"/>
      <c r="AG1239" s="87"/>
      <c r="AN1239" s="86"/>
      <c r="AO1239" s="86"/>
      <c r="AP1239" s="86"/>
      <c r="AQ1239" s="86"/>
      <c r="AR1239" s="86"/>
      <c r="AS1239" s="86"/>
      <c r="AT1239" s="86"/>
      <c r="AU1239" s="86"/>
    </row>
    <row r="1240" spans="3:64" x14ac:dyDescent="0.2">
      <c r="C1240" s="18"/>
      <c r="D1240" s="18"/>
      <c r="Q1240" s="1"/>
      <c r="AA1240" s="86"/>
      <c r="AB1240" s="86"/>
      <c r="AC1240" s="86"/>
      <c r="AD1240" s="86"/>
      <c r="AE1240" s="86"/>
      <c r="AG1240" s="87"/>
      <c r="AN1240" s="86"/>
      <c r="AO1240" s="86"/>
      <c r="AP1240" s="86"/>
      <c r="AQ1240" s="86"/>
      <c r="AR1240" s="86"/>
      <c r="AS1240" s="86"/>
      <c r="AT1240" s="86"/>
      <c r="AU1240" s="86"/>
      <c r="AV1240" s="86"/>
      <c r="AW1240" s="86"/>
      <c r="AX1240" s="86"/>
      <c r="AY1240" s="86"/>
      <c r="AZ1240" s="86"/>
      <c r="BA1240" s="86"/>
      <c r="BB1240" s="86"/>
      <c r="BC1240" s="86"/>
      <c r="BD1240" s="86"/>
      <c r="BE1240" s="86"/>
      <c r="BF1240" s="86"/>
      <c r="BG1240" s="86"/>
      <c r="BH1240" s="86"/>
      <c r="BI1240" s="86"/>
      <c r="BJ1240" s="86"/>
      <c r="BK1240" s="86"/>
      <c r="BL1240" s="86"/>
    </row>
    <row r="1241" spans="3:64" x14ac:dyDescent="0.2">
      <c r="C1241" s="18"/>
      <c r="D1241" s="18"/>
      <c r="Q1241" s="1"/>
      <c r="AA1241" s="86"/>
      <c r="AB1241" s="86"/>
      <c r="AC1241" s="86"/>
      <c r="AD1241" s="86"/>
      <c r="AE1241" s="86"/>
      <c r="AG1241" s="87"/>
      <c r="AN1241" s="86"/>
      <c r="AO1241" s="86"/>
      <c r="AP1241" s="86"/>
      <c r="AQ1241" s="86"/>
      <c r="AR1241" s="86"/>
      <c r="AS1241" s="86"/>
      <c r="AT1241" s="86"/>
      <c r="AU1241" s="86"/>
    </row>
    <row r="1242" spans="3:64" x14ac:dyDescent="0.2">
      <c r="C1242" s="18"/>
      <c r="D1242" s="18"/>
      <c r="Q1242" s="1"/>
      <c r="AA1242" s="86"/>
      <c r="AB1242" s="86"/>
      <c r="AC1242" s="86"/>
      <c r="AD1242" s="86"/>
      <c r="AE1242" s="86"/>
      <c r="AG1242" s="87"/>
      <c r="AN1242" s="86"/>
      <c r="AO1242" s="86"/>
      <c r="AP1242" s="86"/>
      <c r="AQ1242" s="86"/>
      <c r="AR1242" s="86"/>
      <c r="AS1242" s="86"/>
      <c r="AT1242" s="86"/>
      <c r="AU1242" s="86"/>
    </row>
    <row r="1243" spans="3:64" x14ac:dyDescent="0.2">
      <c r="C1243" s="18"/>
      <c r="D1243" s="18"/>
      <c r="Q1243" s="1"/>
      <c r="AA1243" s="86"/>
      <c r="AB1243" s="86"/>
      <c r="AC1243" s="86"/>
      <c r="AD1243" s="86"/>
      <c r="AE1243" s="86"/>
      <c r="AG1243" s="87"/>
      <c r="AN1243" s="86"/>
      <c r="AO1243" s="86"/>
      <c r="AP1243" s="86"/>
      <c r="AQ1243" s="86"/>
      <c r="AR1243" s="86"/>
      <c r="AS1243" s="86"/>
      <c r="AT1243" s="86"/>
      <c r="AU1243" s="86"/>
    </row>
    <row r="1244" spans="3:64" x14ac:dyDescent="0.2">
      <c r="C1244" s="18"/>
      <c r="D1244" s="18"/>
      <c r="Q1244" s="1"/>
      <c r="AA1244" s="86"/>
      <c r="AB1244" s="86"/>
      <c r="AC1244" s="86"/>
      <c r="AD1244" s="86"/>
      <c r="AE1244" s="86"/>
      <c r="AG1244" s="87"/>
      <c r="AN1244" s="86"/>
      <c r="AO1244" s="86"/>
      <c r="AP1244" s="86"/>
      <c r="AQ1244" s="86"/>
      <c r="AR1244" s="86"/>
      <c r="AS1244" s="86"/>
      <c r="AT1244" s="86"/>
      <c r="AU1244" s="86"/>
    </row>
    <row r="1245" spans="3:64" x14ac:dyDescent="0.2">
      <c r="C1245" s="18"/>
      <c r="D1245" s="18"/>
      <c r="Q1245" s="1"/>
      <c r="AA1245" s="86"/>
      <c r="AB1245" s="86"/>
      <c r="AC1245" s="86"/>
      <c r="AD1245" s="86"/>
      <c r="AE1245" s="86"/>
      <c r="AG1245" s="87"/>
      <c r="AN1245" s="86"/>
      <c r="AO1245" s="86"/>
      <c r="AP1245" s="86"/>
      <c r="AQ1245" s="86"/>
      <c r="AR1245" s="86"/>
      <c r="AS1245" s="86"/>
      <c r="AT1245" s="86"/>
      <c r="AU1245" s="86"/>
    </row>
    <row r="1246" spans="3:64" x14ac:dyDescent="0.2">
      <c r="C1246" s="18"/>
      <c r="D1246" s="18"/>
      <c r="Q1246" s="1"/>
      <c r="AA1246" s="86"/>
      <c r="AB1246" s="86"/>
      <c r="AC1246" s="86"/>
      <c r="AD1246" s="86"/>
      <c r="AE1246" s="86"/>
      <c r="AG1246" s="87"/>
      <c r="AN1246" s="86"/>
      <c r="AO1246" s="86"/>
      <c r="AP1246" s="86"/>
      <c r="AQ1246" s="86"/>
      <c r="AR1246" s="86"/>
      <c r="AS1246" s="86"/>
      <c r="AT1246" s="86"/>
      <c r="AU1246" s="86"/>
    </row>
    <row r="1247" spans="3:64" x14ac:dyDescent="0.2">
      <c r="C1247" s="18"/>
      <c r="D1247" s="18"/>
      <c r="Q1247" s="1"/>
      <c r="AA1247" s="86"/>
      <c r="AB1247" s="86"/>
      <c r="AC1247" s="86"/>
      <c r="AD1247" s="86"/>
      <c r="AE1247" s="86"/>
      <c r="AG1247" s="87"/>
      <c r="AN1247" s="86"/>
      <c r="AO1247" s="86"/>
      <c r="AP1247" s="86"/>
      <c r="AQ1247" s="86"/>
      <c r="AR1247" s="86"/>
      <c r="AS1247" s="86"/>
      <c r="AT1247" s="86"/>
      <c r="AU1247" s="86"/>
    </row>
    <row r="1248" spans="3:64" x14ac:dyDescent="0.2">
      <c r="C1248" s="18"/>
      <c r="D1248" s="18"/>
      <c r="Q1248" s="1"/>
      <c r="AA1248" s="86"/>
      <c r="AB1248" s="86"/>
      <c r="AC1248" s="86"/>
      <c r="AD1248" s="86"/>
      <c r="AE1248" s="86"/>
      <c r="AG1248" s="87"/>
      <c r="AN1248" s="86"/>
      <c r="AO1248" s="86"/>
      <c r="AP1248" s="86"/>
      <c r="AQ1248" s="86"/>
      <c r="AR1248" s="86"/>
      <c r="AS1248" s="86"/>
      <c r="AT1248" s="86"/>
      <c r="AU1248" s="86"/>
    </row>
    <row r="1249" spans="3:64" x14ac:dyDescent="0.2">
      <c r="C1249" s="18"/>
      <c r="D1249" s="18"/>
      <c r="Q1249" s="1"/>
      <c r="AA1249" s="86"/>
      <c r="AB1249" s="86"/>
      <c r="AC1249" s="86"/>
      <c r="AD1249" s="86"/>
      <c r="AE1249" s="86"/>
      <c r="AG1249" s="87"/>
      <c r="AN1249" s="86"/>
      <c r="AO1249" s="86"/>
      <c r="AP1249" s="86"/>
      <c r="AQ1249" s="86"/>
      <c r="AR1249" s="86"/>
      <c r="AS1249" s="86"/>
      <c r="AT1249" s="86"/>
      <c r="AU1249" s="86"/>
      <c r="AV1249" s="86"/>
      <c r="AW1249" s="86"/>
      <c r="AX1249" s="86"/>
      <c r="AY1249" s="86"/>
      <c r="AZ1249" s="86"/>
      <c r="BA1249" s="86"/>
      <c r="BB1249" s="86"/>
      <c r="BC1249" s="86"/>
      <c r="BD1249" s="86"/>
      <c r="BE1249" s="86"/>
      <c r="BF1249" s="86"/>
      <c r="BG1249" s="86"/>
      <c r="BH1249" s="86"/>
      <c r="BI1249" s="86"/>
      <c r="BJ1249" s="86"/>
      <c r="BK1249" s="86"/>
      <c r="BL1249" s="86"/>
    </row>
    <row r="1250" spans="3:64" x14ac:dyDescent="0.2">
      <c r="C1250" s="18"/>
      <c r="D1250" s="18"/>
      <c r="Q1250" s="1"/>
      <c r="AA1250" s="86"/>
      <c r="AB1250" s="86"/>
      <c r="AC1250" s="86"/>
      <c r="AD1250" s="86"/>
      <c r="AE1250" s="86"/>
      <c r="AG1250" s="87"/>
      <c r="AN1250" s="86"/>
      <c r="AO1250" s="86"/>
      <c r="AP1250" s="86"/>
      <c r="AQ1250" s="86"/>
      <c r="AR1250" s="86"/>
      <c r="AS1250" s="86"/>
      <c r="AT1250" s="86"/>
      <c r="AU1250" s="86"/>
    </row>
    <row r="1251" spans="3:64" x14ac:dyDescent="0.2">
      <c r="C1251" s="18"/>
      <c r="D1251" s="18"/>
      <c r="Q1251" s="1"/>
      <c r="AA1251" s="86"/>
      <c r="AB1251" s="86"/>
      <c r="AC1251" s="86"/>
      <c r="AD1251" s="86"/>
      <c r="AE1251" s="86"/>
      <c r="AG1251" s="87"/>
      <c r="AN1251" s="86"/>
      <c r="AO1251" s="86"/>
      <c r="AP1251" s="86"/>
      <c r="AQ1251" s="86"/>
      <c r="AR1251" s="86"/>
      <c r="AS1251" s="86"/>
      <c r="AT1251" s="86"/>
      <c r="AU1251" s="86"/>
    </row>
    <row r="1252" spans="3:64" x14ac:dyDescent="0.2">
      <c r="C1252" s="18"/>
      <c r="D1252" s="18"/>
      <c r="Q1252" s="1"/>
      <c r="AA1252" s="86"/>
      <c r="AB1252" s="86"/>
      <c r="AC1252" s="86"/>
      <c r="AD1252" s="86"/>
      <c r="AE1252" s="86"/>
      <c r="AG1252" s="87"/>
      <c r="AN1252" s="86"/>
      <c r="AO1252" s="86"/>
      <c r="AP1252" s="86"/>
      <c r="AQ1252" s="86"/>
      <c r="AR1252" s="86"/>
      <c r="AS1252" s="86"/>
      <c r="AT1252" s="86"/>
      <c r="AU1252" s="86"/>
    </row>
    <row r="1253" spans="3:64" x14ac:dyDescent="0.2">
      <c r="C1253" s="18"/>
      <c r="D1253" s="18"/>
      <c r="Q1253" s="1"/>
      <c r="AA1253" s="86"/>
      <c r="AB1253" s="86"/>
      <c r="AC1253" s="86"/>
      <c r="AD1253" s="86"/>
      <c r="AE1253" s="86"/>
      <c r="AG1253" s="87"/>
      <c r="AN1253" s="86"/>
      <c r="AO1253" s="86"/>
      <c r="AP1253" s="86"/>
      <c r="AQ1253" s="86"/>
      <c r="AR1253" s="86"/>
      <c r="AS1253" s="86"/>
      <c r="AT1253" s="86"/>
      <c r="AU1253" s="86"/>
    </row>
    <row r="1254" spans="3:64" x14ac:dyDescent="0.2">
      <c r="C1254" s="18"/>
      <c r="D1254" s="18"/>
      <c r="Q1254" s="1"/>
      <c r="AA1254" s="86"/>
      <c r="AB1254" s="86"/>
      <c r="AC1254" s="86"/>
      <c r="AD1254" s="86"/>
      <c r="AE1254" s="86"/>
      <c r="AG1254" s="87"/>
      <c r="AN1254" s="86"/>
      <c r="AO1254" s="86"/>
      <c r="AP1254" s="86"/>
      <c r="AQ1254" s="86"/>
      <c r="AR1254" s="86"/>
      <c r="AS1254" s="86"/>
      <c r="AT1254" s="86"/>
      <c r="AU1254" s="86"/>
    </row>
    <row r="1255" spans="3:64" x14ac:dyDescent="0.2">
      <c r="C1255" s="18"/>
      <c r="D1255" s="18"/>
      <c r="Q1255" s="1"/>
      <c r="AA1255" s="86"/>
      <c r="AB1255" s="86"/>
      <c r="AC1255" s="86"/>
      <c r="AD1255" s="86"/>
      <c r="AE1255" s="86"/>
      <c r="AG1255" s="87"/>
      <c r="AN1255" s="86"/>
      <c r="AO1255" s="86"/>
      <c r="AP1255" s="86"/>
      <c r="AQ1255" s="86"/>
      <c r="AR1255" s="86"/>
      <c r="AS1255" s="86"/>
      <c r="AT1255" s="86"/>
      <c r="AU1255" s="86"/>
    </row>
    <row r="1256" spans="3:64" x14ac:dyDescent="0.2">
      <c r="C1256" s="18"/>
      <c r="D1256" s="18"/>
      <c r="Q1256" s="1"/>
      <c r="AA1256" s="86"/>
      <c r="AB1256" s="86"/>
      <c r="AC1256" s="86"/>
      <c r="AD1256" s="86"/>
      <c r="AE1256" s="86"/>
      <c r="AG1256" s="87"/>
      <c r="AN1256" s="86"/>
      <c r="AO1256" s="86"/>
      <c r="AP1256" s="86"/>
      <c r="AQ1256" s="86"/>
      <c r="AR1256" s="86"/>
      <c r="AS1256" s="86"/>
      <c r="AT1256" s="86"/>
      <c r="AU1256" s="86"/>
    </row>
    <row r="1257" spans="3:64" x14ac:dyDescent="0.2">
      <c r="C1257" s="18"/>
      <c r="D1257" s="18"/>
      <c r="Q1257" s="1"/>
      <c r="AA1257" s="86"/>
      <c r="AB1257" s="86"/>
      <c r="AC1257" s="86"/>
      <c r="AD1257" s="86"/>
      <c r="AE1257" s="86"/>
      <c r="AG1257" s="87"/>
      <c r="AN1257" s="86"/>
      <c r="AO1257" s="86"/>
      <c r="AP1257" s="86"/>
      <c r="AQ1257" s="86"/>
      <c r="AR1257" s="86"/>
      <c r="AS1257" s="86"/>
      <c r="AT1257" s="86"/>
      <c r="AU1257" s="86"/>
    </row>
    <row r="1258" spans="3:64" x14ac:dyDescent="0.2">
      <c r="C1258" s="18"/>
      <c r="D1258" s="18"/>
      <c r="Q1258" s="1"/>
      <c r="AA1258" s="86"/>
      <c r="AB1258" s="86"/>
      <c r="AC1258" s="86"/>
      <c r="AD1258" s="86"/>
      <c r="AE1258" s="86"/>
      <c r="AG1258" s="87"/>
      <c r="AN1258" s="86"/>
      <c r="AO1258" s="86"/>
      <c r="AP1258" s="86"/>
      <c r="AQ1258" s="86"/>
      <c r="AR1258" s="86"/>
      <c r="AS1258" s="86"/>
      <c r="AT1258" s="86"/>
      <c r="AU1258" s="86"/>
    </row>
    <row r="1259" spans="3:64" x14ac:dyDescent="0.2">
      <c r="C1259" s="18"/>
      <c r="D1259" s="18"/>
      <c r="Q1259" s="1"/>
      <c r="AA1259" s="86"/>
      <c r="AB1259" s="86"/>
      <c r="AC1259" s="86"/>
      <c r="AD1259" s="86"/>
      <c r="AE1259" s="86"/>
      <c r="AG1259" s="87"/>
      <c r="AN1259" s="86"/>
      <c r="AO1259" s="86"/>
      <c r="AP1259" s="86"/>
      <c r="AQ1259" s="86"/>
      <c r="AR1259" s="86"/>
      <c r="AS1259" s="86"/>
      <c r="AT1259" s="86"/>
      <c r="AU1259" s="86"/>
    </row>
    <row r="1260" spans="3:64" x14ac:dyDescent="0.2">
      <c r="C1260" s="18"/>
      <c r="D1260" s="18"/>
      <c r="Q1260" s="1"/>
      <c r="AA1260" s="86"/>
      <c r="AB1260" s="86"/>
      <c r="AC1260" s="86"/>
      <c r="AD1260" s="86"/>
      <c r="AE1260" s="86"/>
      <c r="AG1260" s="87"/>
      <c r="AN1260" s="86"/>
      <c r="AO1260" s="86"/>
      <c r="AP1260" s="86"/>
      <c r="AQ1260" s="86"/>
      <c r="AR1260" s="86"/>
      <c r="AS1260" s="86"/>
      <c r="AT1260" s="86"/>
      <c r="AU1260" s="86"/>
    </row>
    <row r="1261" spans="3:64" x14ac:dyDescent="0.2">
      <c r="C1261" s="18"/>
      <c r="D1261" s="18"/>
      <c r="Q1261" s="1"/>
      <c r="AA1261" s="86"/>
      <c r="AB1261" s="86"/>
      <c r="AC1261" s="86"/>
      <c r="AD1261" s="86"/>
      <c r="AE1261" s="86"/>
      <c r="AG1261" s="87"/>
      <c r="AN1261" s="86"/>
      <c r="AO1261" s="86"/>
      <c r="AP1261" s="86"/>
      <c r="AQ1261" s="86"/>
      <c r="AR1261" s="86"/>
      <c r="AS1261" s="86"/>
      <c r="AT1261" s="86"/>
      <c r="AU1261" s="86"/>
    </row>
    <row r="1262" spans="3:64" x14ac:dyDescent="0.2">
      <c r="C1262" s="18"/>
      <c r="D1262" s="18"/>
      <c r="Q1262" s="1"/>
      <c r="AA1262" s="86"/>
      <c r="AB1262" s="86"/>
      <c r="AC1262" s="86"/>
      <c r="AD1262" s="86"/>
      <c r="AE1262" s="86"/>
      <c r="AG1262" s="87"/>
      <c r="AN1262" s="86"/>
      <c r="AO1262" s="86"/>
      <c r="AP1262" s="86"/>
      <c r="AQ1262" s="86"/>
      <c r="AR1262" s="86"/>
      <c r="AS1262" s="86"/>
      <c r="AT1262" s="86"/>
      <c r="AU1262" s="86"/>
    </row>
    <row r="1263" spans="3:64" x14ac:dyDescent="0.2">
      <c r="C1263" s="18"/>
      <c r="D1263" s="18"/>
      <c r="Q1263" s="1"/>
      <c r="AA1263" s="86"/>
      <c r="AB1263" s="86"/>
      <c r="AC1263" s="86"/>
      <c r="AD1263" s="86"/>
      <c r="AE1263" s="86"/>
      <c r="AG1263" s="87"/>
      <c r="AN1263" s="86"/>
      <c r="AO1263" s="86"/>
      <c r="AP1263" s="86"/>
      <c r="AQ1263" s="86"/>
      <c r="AR1263" s="86"/>
      <c r="AS1263" s="86"/>
      <c r="AT1263" s="86"/>
      <c r="AU1263" s="86"/>
    </row>
    <row r="1264" spans="3:64" x14ac:dyDescent="0.2">
      <c r="C1264" s="18"/>
      <c r="D1264" s="18"/>
      <c r="Q1264" s="1"/>
      <c r="AA1264" s="86"/>
      <c r="AB1264" s="86"/>
      <c r="AC1264" s="86"/>
      <c r="AD1264" s="86"/>
      <c r="AE1264" s="86"/>
      <c r="AG1264" s="87"/>
      <c r="AN1264" s="86"/>
      <c r="AO1264" s="86"/>
      <c r="AP1264" s="86"/>
      <c r="AQ1264" s="86"/>
      <c r="AR1264" s="86"/>
      <c r="AS1264" s="86"/>
      <c r="AT1264" s="86"/>
      <c r="AU1264" s="86"/>
    </row>
    <row r="1265" spans="3:47" x14ac:dyDescent="0.2">
      <c r="C1265" s="18"/>
      <c r="D1265" s="18"/>
      <c r="Q1265" s="1"/>
      <c r="AA1265" s="86"/>
      <c r="AB1265" s="86"/>
      <c r="AC1265" s="86"/>
      <c r="AD1265" s="86"/>
      <c r="AE1265" s="86"/>
      <c r="AG1265" s="87"/>
      <c r="AN1265" s="86"/>
      <c r="AO1265" s="86"/>
      <c r="AP1265" s="86"/>
      <c r="AQ1265" s="86"/>
      <c r="AR1265" s="86"/>
      <c r="AS1265" s="86"/>
      <c r="AT1265" s="86"/>
      <c r="AU1265" s="86"/>
    </row>
    <row r="1266" spans="3:47" x14ac:dyDescent="0.2">
      <c r="C1266" s="18"/>
      <c r="D1266" s="18"/>
      <c r="Q1266" s="1"/>
      <c r="AA1266" s="86"/>
      <c r="AB1266" s="86"/>
      <c r="AC1266" s="86"/>
      <c r="AD1266" s="86"/>
      <c r="AE1266" s="86"/>
      <c r="AG1266" s="87"/>
      <c r="AN1266" s="86"/>
      <c r="AO1266" s="86"/>
      <c r="AP1266" s="86"/>
      <c r="AQ1266" s="86"/>
      <c r="AR1266" s="86"/>
      <c r="AS1266" s="86"/>
      <c r="AT1266" s="86"/>
      <c r="AU1266" s="86"/>
    </row>
    <row r="1267" spans="3:47" x14ac:dyDescent="0.2">
      <c r="C1267" s="18"/>
      <c r="D1267" s="18"/>
      <c r="Q1267" s="1"/>
      <c r="AA1267" s="86"/>
      <c r="AB1267" s="86"/>
      <c r="AC1267" s="86"/>
      <c r="AD1267" s="86"/>
      <c r="AE1267" s="86"/>
      <c r="AG1267" s="87"/>
      <c r="AN1267" s="86"/>
      <c r="AO1267" s="86"/>
      <c r="AP1267" s="86"/>
      <c r="AQ1267" s="86"/>
      <c r="AR1267" s="86"/>
      <c r="AS1267" s="86"/>
      <c r="AT1267" s="86"/>
      <c r="AU1267" s="86"/>
    </row>
    <row r="1268" spans="3:47" x14ac:dyDescent="0.2">
      <c r="C1268" s="18"/>
      <c r="D1268" s="18"/>
      <c r="Q1268" s="1"/>
      <c r="AA1268" s="86"/>
      <c r="AB1268" s="86"/>
      <c r="AC1268" s="86"/>
      <c r="AD1268" s="86"/>
      <c r="AE1268" s="86"/>
      <c r="AG1268" s="87"/>
      <c r="AN1268" s="86"/>
      <c r="AO1268" s="86"/>
      <c r="AP1268" s="86"/>
      <c r="AQ1268" s="86"/>
      <c r="AR1268" s="86"/>
      <c r="AS1268" s="86"/>
      <c r="AT1268" s="86"/>
      <c r="AU1268" s="86"/>
    </row>
    <row r="1269" spans="3:47" x14ac:dyDescent="0.2">
      <c r="C1269" s="18"/>
      <c r="D1269" s="18"/>
      <c r="Q1269" s="1"/>
      <c r="AA1269" s="86"/>
      <c r="AB1269" s="86"/>
      <c r="AC1269" s="86"/>
      <c r="AD1269" s="86"/>
      <c r="AE1269" s="86"/>
      <c r="AG1269" s="87"/>
      <c r="AN1269" s="86"/>
      <c r="AO1269" s="86"/>
      <c r="AP1269" s="86"/>
      <c r="AQ1269" s="86"/>
      <c r="AR1269" s="86"/>
      <c r="AS1269" s="86"/>
      <c r="AT1269" s="86"/>
      <c r="AU1269" s="86"/>
    </row>
    <row r="1270" spans="3:47" x14ac:dyDescent="0.2">
      <c r="C1270" s="18"/>
      <c r="D1270" s="18"/>
      <c r="Q1270" s="1"/>
      <c r="AA1270" s="86"/>
      <c r="AB1270" s="86"/>
      <c r="AC1270" s="86"/>
      <c r="AD1270" s="86"/>
      <c r="AE1270" s="86"/>
      <c r="AG1270" s="87"/>
      <c r="AN1270" s="86"/>
      <c r="AO1270" s="86"/>
      <c r="AP1270" s="86"/>
      <c r="AQ1270" s="86"/>
      <c r="AR1270" s="86"/>
      <c r="AS1270" s="86"/>
      <c r="AT1270" s="86"/>
      <c r="AU1270" s="86"/>
    </row>
    <row r="1271" spans="3:47" x14ac:dyDescent="0.2">
      <c r="C1271" s="18"/>
      <c r="D1271" s="18"/>
      <c r="Q1271" s="1"/>
      <c r="AA1271" s="86"/>
      <c r="AB1271" s="86"/>
      <c r="AC1271" s="86"/>
      <c r="AD1271" s="86"/>
      <c r="AE1271" s="86"/>
      <c r="AG1271" s="87"/>
      <c r="AN1271" s="86"/>
      <c r="AO1271" s="86"/>
      <c r="AP1271" s="86"/>
      <c r="AQ1271" s="86"/>
      <c r="AR1271" s="86"/>
      <c r="AS1271" s="86"/>
      <c r="AT1271" s="86"/>
      <c r="AU1271" s="86"/>
    </row>
    <row r="1272" spans="3:47" x14ac:dyDescent="0.2">
      <c r="C1272" s="18"/>
      <c r="D1272" s="18"/>
      <c r="Q1272" s="1"/>
      <c r="AA1272" s="86"/>
      <c r="AB1272" s="86"/>
      <c r="AC1272" s="86"/>
      <c r="AD1272" s="86"/>
      <c r="AE1272" s="86"/>
      <c r="AG1272" s="87"/>
      <c r="AN1272" s="86"/>
      <c r="AO1272" s="86"/>
      <c r="AP1272" s="86"/>
      <c r="AQ1272" s="86"/>
      <c r="AR1272" s="86"/>
      <c r="AS1272" s="86"/>
      <c r="AT1272" s="86"/>
      <c r="AU1272" s="86"/>
    </row>
    <row r="1273" spans="3:47" x14ac:dyDescent="0.2">
      <c r="C1273" s="18"/>
      <c r="D1273" s="18"/>
      <c r="Q1273" s="1"/>
      <c r="AA1273" s="86"/>
      <c r="AB1273" s="86"/>
      <c r="AC1273" s="86"/>
      <c r="AD1273" s="86"/>
      <c r="AE1273" s="86"/>
      <c r="AG1273" s="87"/>
      <c r="AN1273" s="86"/>
      <c r="AO1273" s="86"/>
      <c r="AP1273" s="86"/>
      <c r="AQ1273" s="86"/>
      <c r="AR1273" s="86"/>
      <c r="AS1273" s="86"/>
      <c r="AT1273" s="86"/>
      <c r="AU1273" s="86"/>
    </row>
    <row r="1274" spans="3:47" x14ac:dyDescent="0.2">
      <c r="C1274" s="18"/>
      <c r="D1274" s="18"/>
      <c r="Q1274" s="1"/>
      <c r="AA1274" s="86"/>
      <c r="AB1274" s="86"/>
      <c r="AC1274" s="86"/>
      <c r="AD1274" s="86"/>
      <c r="AE1274" s="86"/>
      <c r="AG1274" s="87"/>
      <c r="AN1274" s="86"/>
      <c r="AO1274" s="86"/>
      <c r="AP1274" s="86"/>
      <c r="AQ1274" s="86"/>
      <c r="AR1274" s="86"/>
      <c r="AS1274" s="86"/>
      <c r="AT1274" s="86"/>
      <c r="AU1274" s="86"/>
    </row>
    <row r="1275" spans="3:47" x14ac:dyDescent="0.2">
      <c r="C1275" s="18"/>
      <c r="D1275" s="18"/>
      <c r="Q1275" s="1"/>
      <c r="AA1275" s="86"/>
      <c r="AB1275" s="86"/>
      <c r="AC1275" s="86"/>
      <c r="AD1275" s="86"/>
      <c r="AE1275" s="86"/>
      <c r="AG1275" s="87"/>
      <c r="AN1275" s="86"/>
      <c r="AO1275" s="86"/>
      <c r="AP1275" s="86"/>
      <c r="AQ1275" s="86"/>
      <c r="AR1275" s="86"/>
      <c r="AS1275" s="86"/>
      <c r="AT1275" s="86"/>
      <c r="AU1275" s="86"/>
    </row>
    <row r="1276" spans="3:47" x14ac:dyDescent="0.2">
      <c r="C1276" s="18"/>
      <c r="D1276" s="18"/>
      <c r="Q1276" s="1"/>
      <c r="AA1276" s="86"/>
      <c r="AB1276" s="86"/>
      <c r="AC1276" s="86"/>
      <c r="AD1276" s="86"/>
      <c r="AE1276" s="86"/>
      <c r="AG1276" s="87"/>
      <c r="AN1276" s="86"/>
      <c r="AO1276" s="86"/>
      <c r="AP1276" s="86"/>
      <c r="AQ1276" s="86"/>
      <c r="AR1276" s="86"/>
      <c r="AS1276" s="86"/>
      <c r="AT1276" s="86"/>
      <c r="AU1276" s="86"/>
    </row>
    <row r="1277" spans="3:47" x14ac:dyDescent="0.2">
      <c r="C1277" s="18"/>
      <c r="D1277" s="18"/>
      <c r="Q1277" s="1"/>
      <c r="AA1277" s="86"/>
      <c r="AB1277" s="86"/>
      <c r="AC1277" s="86"/>
      <c r="AD1277" s="86"/>
      <c r="AE1277" s="86"/>
      <c r="AG1277" s="87"/>
      <c r="AN1277" s="86"/>
      <c r="AO1277" s="86"/>
      <c r="AP1277" s="86"/>
      <c r="AQ1277" s="86"/>
      <c r="AR1277" s="86"/>
      <c r="AS1277" s="86"/>
      <c r="AT1277" s="86"/>
      <c r="AU1277" s="86"/>
    </row>
    <row r="1278" spans="3:47" x14ac:dyDescent="0.2">
      <c r="C1278" s="18"/>
      <c r="D1278" s="18"/>
      <c r="Q1278" s="1"/>
      <c r="AA1278" s="86"/>
      <c r="AB1278" s="86"/>
      <c r="AC1278" s="86"/>
      <c r="AD1278" s="86"/>
      <c r="AE1278" s="86"/>
      <c r="AG1278" s="87"/>
      <c r="AN1278" s="86"/>
      <c r="AO1278" s="86"/>
      <c r="AP1278" s="86"/>
      <c r="AQ1278" s="86"/>
      <c r="AR1278" s="86"/>
      <c r="AS1278" s="86"/>
      <c r="AT1278" s="86"/>
      <c r="AU1278" s="86"/>
    </row>
    <row r="1279" spans="3:47" x14ac:dyDescent="0.2">
      <c r="C1279" s="18"/>
      <c r="D1279" s="18"/>
      <c r="Q1279" s="1"/>
      <c r="AA1279" s="86"/>
      <c r="AB1279" s="86"/>
      <c r="AC1279" s="86"/>
      <c r="AD1279" s="86"/>
      <c r="AE1279" s="86"/>
      <c r="AG1279" s="87"/>
      <c r="AN1279" s="86"/>
      <c r="AO1279" s="86"/>
      <c r="AP1279" s="86"/>
      <c r="AQ1279" s="86"/>
      <c r="AR1279" s="86"/>
      <c r="AS1279" s="86"/>
      <c r="AT1279" s="86"/>
      <c r="AU1279" s="86"/>
    </row>
    <row r="1280" spans="3:47" x14ac:dyDescent="0.2">
      <c r="C1280" s="18"/>
      <c r="D1280" s="18"/>
      <c r="Q1280" s="1"/>
      <c r="AA1280" s="86"/>
      <c r="AB1280" s="86"/>
      <c r="AC1280" s="86"/>
      <c r="AD1280" s="86"/>
      <c r="AE1280" s="86"/>
      <c r="AG1280" s="87"/>
      <c r="AN1280" s="86"/>
      <c r="AO1280" s="86"/>
      <c r="AP1280" s="86"/>
      <c r="AQ1280" s="86"/>
      <c r="AR1280" s="86"/>
      <c r="AS1280" s="86"/>
      <c r="AT1280" s="86"/>
      <c r="AU1280" s="86"/>
    </row>
    <row r="1281" spans="3:64" x14ac:dyDescent="0.2">
      <c r="C1281" s="18"/>
      <c r="D1281" s="18"/>
      <c r="Q1281" s="1"/>
      <c r="AA1281" s="86"/>
      <c r="AB1281" s="86"/>
      <c r="AC1281" s="86"/>
      <c r="AD1281" s="86"/>
      <c r="AE1281" s="86"/>
      <c r="AG1281" s="87"/>
      <c r="AN1281" s="86"/>
      <c r="AO1281" s="86"/>
      <c r="AP1281" s="86"/>
      <c r="AQ1281" s="86"/>
      <c r="AR1281" s="86"/>
      <c r="AS1281" s="86"/>
      <c r="AT1281" s="86"/>
      <c r="AU1281" s="86"/>
    </row>
    <row r="1282" spans="3:64" x14ac:dyDescent="0.2">
      <c r="C1282" s="18"/>
      <c r="D1282" s="18"/>
      <c r="Q1282" s="1"/>
      <c r="AA1282" s="86"/>
      <c r="AB1282" s="86"/>
      <c r="AC1282" s="86"/>
      <c r="AD1282" s="86"/>
      <c r="AE1282" s="86"/>
      <c r="AG1282" s="87"/>
      <c r="AN1282" s="86"/>
      <c r="AO1282" s="86"/>
      <c r="AP1282" s="86"/>
      <c r="AQ1282" s="86"/>
      <c r="AR1282" s="86"/>
      <c r="AS1282" s="86"/>
      <c r="AT1282" s="86"/>
      <c r="AU1282" s="86"/>
      <c r="AV1282" s="86"/>
      <c r="AW1282" s="86"/>
      <c r="AX1282" s="86"/>
      <c r="AY1282" s="86"/>
      <c r="AZ1282" s="86"/>
      <c r="BA1282" s="86"/>
      <c r="BB1282" s="86"/>
      <c r="BC1282" s="86"/>
      <c r="BD1282" s="86"/>
      <c r="BE1282" s="86"/>
      <c r="BF1282" s="86"/>
      <c r="BG1282" s="86"/>
      <c r="BH1282" s="86"/>
      <c r="BI1282" s="86"/>
      <c r="BJ1282" s="86"/>
      <c r="BK1282" s="86"/>
      <c r="BL1282" s="86"/>
    </row>
    <row r="1283" spans="3:64" x14ac:dyDescent="0.2">
      <c r="C1283" s="18"/>
      <c r="D1283" s="18"/>
      <c r="Q1283" s="1"/>
      <c r="AA1283" s="86"/>
      <c r="AB1283" s="86"/>
      <c r="AC1283" s="86"/>
      <c r="AD1283" s="86"/>
      <c r="AE1283" s="86"/>
      <c r="AG1283" s="87"/>
      <c r="AN1283" s="86"/>
      <c r="AO1283" s="86"/>
      <c r="AP1283" s="86"/>
      <c r="AQ1283" s="86"/>
      <c r="AR1283" s="86"/>
      <c r="AS1283" s="86"/>
      <c r="AT1283" s="86"/>
      <c r="AU1283" s="86"/>
    </row>
    <row r="1284" spans="3:64" x14ac:dyDescent="0.2">
      <c r="C1284" s="18"/>
      <c r="D1284" s="18"/>
      <c r="Q1284" s="1"/>
      <c r="AA1284" s="86"/>
      <c r="AB1284" s="86"/>
      <c r="AC1284" s="86"/>
      <c r="AD1284" s="86"/>
      <c r="AE1284" s="86"/>
      <c r="AG1284" s="87"/>
      <c r="AN1284" s="86"/>
      <c r="AO1284" s="86"/>
      <c r="AP1284" s="86"/>
      <c r="AQ1284" s="86"/>
      <c r="AR1284" s="86"/>
      <c r="AS1284" s="86"/>
      <c r="AT1284" s="86"/>
      <c r="AU1284" s="86"/>
      <c r="AV1284" s="86"/>
      <c r="AW1284" s="86"/>
      <c r="AX1284" s="86"/>
      <c r="AY1284" s="86"/>
      <c r="AZ1284" s="86"/>
      <c r="BA1284" s="86"/>
      <c r="BB1284" s="86"/>
      <c r="BC1284" s="86"/>
      <c r="BD1284" s="86"/>
      <c r="BE1284" s="86"/>
      <c r="BF1284" s="86"/>
      <c r="BG1284" s="86"/>
      <c r="BH1284" s="86"/>
      <c r="BI1284" s="86"/>
      <c r="BJ1284" s="86"/>
      <c r="BK1284" s="86"/>
      <c r="BL1284" s="86"/>
    </row>
    <row r="1285" spans="3:64" x14ac:dyDescent="0.2">
      <c r="C1285" s="18"/>
      <c r="D1285" s="18"/>
      <c r="Q1285" s="1"/>
      <c r="AA1285" s="86"/>
      <c r="AB1285" s="86"/>
      <c r="AC1285" s="86"/>
      <c r="AD1285" s="86"/>
      <c r="AE1285" s="86"/>
      <c r="AG1285" s="87"/>
      <c r="AN1285" s="86"/>
      <c r="AO1285" s="86"/>
      <c r="AP1285" s="86"/>
      <c r="AQ1285" s="86"/>
      <c r="AR1285" s="86"/>
      <c r="AS1285" s="86"/>
      <c r="AT1285" s="86"/>
      <c r="AU1285" s="86"/>
    </row>
    <row r="1286" spans="3:64" x14ac:dyDescent="0.2">
      <c r="C1286" s="18"/>
      <c r="D1286" s="18"/>
      <c r="Q1286" s="1"/>
      <c r="AA1286" s="86"/>
      <c r="AB1286" s="86"/>
      <c r="AC1286" s="86"/>
      <c r="AD1286" s="86"/>
      <c r="AE1286" s="86"/>
      <c r="AG1286" s="87"/>
      <c r="AN1286" s="86"/>
      <c r="AO1286" s="86"/>
      <c r="AP1286" s="86"/>
      <c r="AQ1286" s="86"/>
      <c r="AR1286" s="86"/>
      <c r="AS1286" s="86"/>
      <c r="AT1286" s="86"/>
      <c r="AU1286" s="86"/>
      <c r="AV1286" s="86"/>
    </row>
    <row r="1287" spans="3:64" x14ac:dyDescent="0.2">
      <c r="C1287" s="18"/>
      <c r="D1287" s="18"/>
      <c r="Q1287" s="1"/>
      <c r="AA1287" s="86"/>
      <c r="AB1287" s="86"/>
      <c r="AC1287" s="86"/>
      <c r="AD1287" s="86"/>
      <c r="AE1287" s="86"/>
      <c r="AG1287" s="87"/>
      <c r="AN1287" s="86"/>
      <c r="AO1287" s="86"/>
      <c r="AP1287" s="86"/>
      <c r="AQ1287" s="86"/>
      <c r="AR1287" s="86"/>
      <c r="AS1287" s="86"/>
      <c r="AT1287" s="86"/>
      <c r="AU1287" s="86"/>
    </row>
    <row r="1288" spans="3:64" x14ac:dyDescent="0.2">
      <c r="C1288" s="18"/>
      <c r="D1288" s="18"/>
      <c r="Q1288" s="1"/>
      <c r="AA1288" s="86"/>
      <c r="AB1288" s="86"/>
      <c r="AC1288" s="86"/>
      <c r="AD1288" s="86"/>
      <c r="AE1288" s="86"/>
      <c r="AG1288" s="87"/>
      <c r="AN1288" s="86"/>
      <c r="AO1288" s="86"/>
      <c r="AP1288" s="86"/>
      <c r="AQ1288" s="86"/>
      <c r="AR1288" s="86"/>
      <c r="AS1288" s="86"/>
      <c r="AT1288" s="86"/>
      <c r="AU1288" s="86"/>
      <c r="AV1288" s="86"/>
      <c r="AW1288" s="86"/>
      <c r="AX1288" s="86"/>
      <c r="AY1288" s="86"/>
      <c r="AZ1288" s="86"/>
      <c r="BA1288" s="86"/>
      <c r="BB1288" s="86"/>
      <c r="BC1288" s="86"/>
      <c r="BD1288" s="86"/>
      <c r="BE1288" s="86"/>
      <c r="BF1288" s="86"/>
      <c r="BG1288" s="86"/>
      <c r="BH1288" s="86"/>
      <c r="BI1288" s="86"/>
      <c r="BJ1288" s="86"/>
      <c r="BK1288" s="86"/>
      <c r="BL1288" s="86"/>
    </row>
    <row r="1289" spans="3:64" x14ac:dyDescent="0.2">
      <c r="C1289" s="18"/>
      <c r="D1289" s="18"/>
      <c r="Q1289" s="1"/>
      <c r="AA1289" s="86"/>
      <c r="AB1289" s="86"/>
      <c r="AC1289" s="86"/>
      <c r="AD1289" s="86"/>
      <c r="AE1289" s="86"/>
      <c r="AG1289" s="87"/>
      <c r="AN1289" s="86"/>
      <c r="AO1289" s="86"/>
      <c r="AP1289" s="86"/>
      <c r="AQ1289" s="86"/>
      <c r="AR1289" s="86"/>
      <c r="AS1289" s="86"/>
      <c r="AT1289" s="86"/>
      <c r="AU1289" s="86"/>
    </row>
    <row r="1290" spans="3:64" x14ac:dyDescent="0.2">
      <c r="C1290" s="18"/>
      <c r="D1290" s="18"/>
      <c r="Q1290" s="1"/>
      <c r="AA1290" s="86"/>
      <c r="AB1290" s="86"/>
      <c r="AC1290" s="86"/>
      <c r="AD1290" s="86"/>
      <c r="AE1290" s="86"/>
      <c r="AG1290" s="87"/>
      <c r="AN1290" s="86"/>
      <c r="AO1290" s="86"/>
      <c r="AP1290" s="86"/>
      <c r="AQ1290" s="86"/>
      <c r="AR1290" s="86"/>
      <c r="AS1290" s="86"/>
      <c r="AT1290" s="86"/>
      <c r="AU1290" s="86"/>
    </row>
    <row r="1291" spans="3:64" x14ac:dyDescent="0.2">
      <c r="C1291" s="18"/>
      <c r="D1291" s="18"/>
      <c r="Q1291" s="1"/>
      <c r="AA1291" s="86"/>
      <c r="AB1291" s="86"/>
      <c r="AC1291" s="86"/>
      <c r="AD1291" s="86"/>
      <c r="AE1291" s="86"/>
      <c r="AG1291" s="87"/>
      <c r="AN1291" s="86"/>
      <c r="AO1291" s="86"/>
      <c r="AP1291" s="86"/>
      <c r="AQ1291" s="86"/>
      <c r="AR1291" s="86"/>
      <c r="AS1291" s="86"/>
      <c r="AT1291" s="86"/>
      <c r="AU1291" s="86"/>
    </row>
    <row r="1292" spans="3:64" x14ac:dyDescent="0.2">
      <c r="C1292" s="18"/>
      <c r="D1292" s="18"/>
      <c r="Q1292" s="1"/>
      <c r="AA1292" s="86"/>
      <c r="AB1292" s="86"/>
      <c r="AC1292" s="86"/>
      <c r="AD1292" s="86"/>
      <c r="AE1292" s="86"/>
      <c r="AG1292" s="87"/>
      <c r="AN1292" s="86"/>
      <c r="AO1292" s="86"/>
      <c r="AP1292" s="86"/>
      <c r="AQ1292" s="86"/>
      <c r="AR1292" s="86"/>
      <c r="AS1292" s="86"/>
      <c r="AT1292" s="86"/>
      <c r="AU1292" s="86"/>
      <c r="AV1292" s="86"/>
    </row>
    <row r="1293" spans="3:64" x14ac:dyDescent="0.2">
      <c r="C1293" s="18"/>
      <c r="D1293" s="18"/>
      <c r="Q1293" s="1"/>
      <c r="AA1293" s="86"/>
      <c r="AB1293" s="86"/>
      <c r="AC1293" s="86"/>
      <c r="AD1293" s="86"/>
      <c r="AE1293" s="86"/>
      <c r="AG1293" s="87"/>
      <c r="AN1293" s="86"/>
      <c r="AO1293" s="86"/>
      <c r="AP1293" s="86"/>
      <c r="AQ1293" s="86"/>
      <c r="AR1293" s="86"/>
      <c r="AS1293" s="86"/>
      <c r="AT1293" s="86"/>
      <c r="AU1293" s="86"/>
    </row>
    <row r="1294" spans="3:64" x14ac:dyDescent="0.2">
      <c r="C1294" s="18"/>
      <c r="D1294" s="18"/>
      <c r="Q1294" s="1"/>
      <c r="AA1294" s="86"/>
      <c r="AB1294" s="86"/>
      <c r="AC1294" s="86"/>
      <c r="AD1294" s="86"/>
      <c r="AE1294" s="86"/>
      <c r="AG1294" s="87"/>
      <c r="AN1294" s="86"/>
      <c r="AO1294" s="86"/>
      <c r="AP1294" s="86"/>
      <c r="AQ1294" s="86"/>
      <c r="AR1294" s="86"/>
      <c r="AS1294" s="86"/>
      <c r="AT1294" s="86"/>
      <c r="AU1294" s="86"/>
    </row>
    <row r="1295" spans="3:64" x14ac:dyDescent="0.2">
      <c r="C1295" s="18"/>
      <c r="D1295" s="18"/>
      <c r="Q1295" s="1"/>
      <c r="AA1295" s="86"/>
      <c r="AB1295" s="86"/>
      <c r="AC1295" s="86"/>
      <c r="AD1295" s="86"/>
      <c r="AE1295" s="86"/>
      <c r="AG1295" s="87"/>
      <c r="AN1295" s="86"/>
      <c r="AO1295" s="86"/>
      <c r="AP1295" s="86"/>
      <c r="AQ1295" s="86"/>
      <c r="AR1295" s="86"/>
      <c r="AS1295" s="86"/>
      <c r="AT1295" s="86"/>
      <c r="AU1295" s="86"/>
    </row>
    <row r="1296" spans="3:64" x14ac:dyDescent="0.2">
      <c r="C1296" s="18"/>
      <c r="D1296" s="18"/>
      <c r="Q1296" s="1"/>
      <c r="AA1296" s="86"/>
      <c r="AB1296" s="86"/>
      <c r="AC1296" s="86"/>
      <c r="AD1296" s="86"/>
      <c r="AE1296" s="86"/>
      <c r="AG1296" s="87"/>
      <c r="AN1296" s="86"/>
      <c r="AO1296" s="86"/>
      <c r="AP1296" s="86"/>
      <c r="AQ1296" s="86"/>
      <c r="AR1296" s="86"/>
      <c r="AS1296" s="86"/>
      <c r="AT1296" s="86"/>
      <c r="AU1296" s="86"/>
    </row>
    <row r="1297" spans="3:47" x14ac:dyDescent="0.2">
      <c r="C1297" s="18"/>
      <c r="D1297" s="18"/>
      <c r="Q1297" s="1"/>
      <c r="AA1297" s="86"/>
      <c r="AB1297" s="86"/>
      <c r="AC1297" s="86"/>
      <c r="AD1297" s="86"/>
      <c r="AE1297" s="86"/>
      <c r="AG1297" s="87"/>
      <c r="AN1297" s="86"/>
      <c r="AO1297" s="86"/>
      <c r="AP1297" s="86"/>
      <c r="AQ1297" s="86"/>
      <c r="AR1297" s="86"/>
      <c r="AS1297" s="86"/>
      <c r="AT1297" s="86"/>
      <c r="AU1297" s="86"/>
    </row>
    <row r="1298" spans="3:47" x14ac:dyDescent="0.2">
      <c r="C1298" s="18"/>
      <c r="D1298" s="18"/>
      <c r="Q1298" s="1"/>
      <c r="AA1298" s="86"/>
      <c r="AB1298" s="86"/>
      <c r="AC1298" s="86"/>
      <c r="AD1298" s="86"/>
      <c r="AE1298" s="86"/>
      <c r="AG1298" s="87"/>
      <c r="AN1298" s="86"/>
      <c r="AO1298" s="86"/>
      <c r="AP1298" s="86"/>
      <c r="AQ1298" s="86"/>
      <c r="AR1298" s="86"/>
      <c r="AS1298" s="86"/>
      <c r="AT1298" s="86"/>
      <c r="AU1298" s="86"/>
    </row>
    <row r="1299" spans="3:47" x14ac:dyDescent="0.2">
      <c r="C1299" s="18"/>
      <c r="D1299" s="18"/>
      <c r="Q1299" s="1"/>
      <c r="AA1299" s="86"/>
      <c r="AB1299" s="86"/>
      <c r="AC1299" s="86"/>
      <c r="AD1299" s="86"/>
      <c r="AE1299" s="86"/>
      <c r="AG1299" s="87"/>
      <c r="AN1299" s="86"/>
      <c r="AO1299" s="86"/>
      <c r="AP1299" s="86"/>
      <c r="AQ1299" s="86"/>
      <c r="AR1299" s="86"/>
      <c r="AS1299" s="86"/>
      <c r="AT1299" s="86"/>
      <c r="AU1299" s="86"/>
    </row>
    <row r="1300" spans="3:47" x14ac:dyDescent="0.2">
      <c r="C1300" s="18"/>
      <c r="D1300" s="18"/>
      <c r="Q1300" s="1"/>
      <c r="AA1300" s="86"/>
      <c r="AB1300" s="86"/>
      <c r="AC1300" s="86"/>
      <c r="AD1300" s="86"/>
      <c r="AE1300" s="86"/>
      <c r="AG1300" s="87"/>
      <c r="AN1300" s="86"/>
      <c r="AO1300" s="86"/>
      <c r="AP1300" s="86"/>
      <c r="AQ1300" s="86"/>
      <c r="AR1300" s="86"/>
      <c r="AS1300" s="86"/>
      <c r="AT1300" s="86"/>
      <c r="AU1300" s="86"/>
    </row>
    <row r="1301" spans="3:47" x14ac:dyDescent="0.2">
      <c r="C1301" s="18"/>
      <c r="D1301" s="18"/>
      <c r="Q1301" s="1"/>
      <c r="AA1301" s="86"/>
      <c r="AB1301" s="86"/>
      <c r="AC1301" s="86"/>
      <c r="AD1301" s="86"/>
      <c r="AE1301" s="86"/>
      <c r="AG1301" s="87"/>
      <c r="AN1301" s="86"/>
      <c r="AO1301" s="86"/>
      <c r="AP1301" s="86"/>
      <c r="AQ1301" s="86"/>
      <c r="AR1301" s="86"/>
      <c r="AS1301" s="86"/>
      <c r="AT1301" s="86"/>
      <c r="AU1301" s="86"/>
    </row>
    <row r="1302" spans="3:47" x14ac:dyDescent="0.2">
      <c r="C1302" s="18"/>
      <c r="D1302" s="18"/>
      <c r="Q1302" s="1"/>
      <c r="AA1302" s="86"/>
      <c r="AB1302" s="86"/>
      <c r="AC1302" s="86"/>
      <c r="AD1302" s="86"/>
      <c r="AE1302" s="86"/>
      <c r="AG1302" s="87"/>
      <c r="AN1302" s="86"/>
      <c r="AO1302" s="86"/>
      <c r="AP1302" s="86"/>
      <c r="AQ1302" s="86"/>
      <c r="AR1302" s="86"/>
      <c r="AS1302" s="86"/>
      <c r="AT1302" s="86"/>
      <c r="AU1302" s="86"/>
    </row>
    <row r="1303" spans="3:47" x14ac:dyDescent="0.2">
      <c r="C1303" s="18"/>
      <c r="D1303" s="18"/>
      <c r="Q1303" s="1"/>
      <c r="AA1303" s="86"/>
      <c r="AB1303" s="86"/>
      <c r="AC1303" s="86"/>
      <c r="AD1303" s="86"/>
      <c r="AE1303" s="86"/>
      <c r="AG1303" s="87"/>
      <c r="AN1303" s="86"/>
      <c r="AO1303" s="86"/>
      <c r="AP1303" s="86"/>
      <c r="AQ1303" s="86"/>
      <c r="AR1303" s="86"/>
      <c r="AS1303" s="86"/>
      <c r="AT1303" s="86"/>
      <c r="AU1303" s="86"/>
    </row>
    <row r="1304" spans="3:47" x14ac:dyDescent="0.2">
      <c r="C1304" s="18"/>
      <c r="D1304" s="18"/>
      <c r="Q1304" s="1"/>
      <c r="AA1304" s="86"/>
      <c r="AB1304" s="86"/>
      <c r="AC1304" s="86"/>
      <c r="AD1304" s="86"/>
      <c r="AE1304" s="86"/>
      <c r="AG1304" s="87"/>
      <c r="AN1304" s="86"/>
      <c r="AO1304" s="86"/>
      <c r="AP1304" s="86"/>
      <c r="AQ1304" s="86"/>
      <c r="AR1304" s="86"/>
      <c r="AS1304" s="86"/>
      <c r="AT1304" s="86"/>
      <c r="AU1304" s="86"/>
    </row>
    <row r="1305" spans="3:47" x14ac:dyDescent="0.2">
      <c r="C1305" s="18"/>
      <c r="D1305" s="18"/>
      <c r="Q1305" s="1"/>
      <c r="AA1305" s="86"/>
      <c r="AB1305" s="86"/>
      <c r="AC1305" s="86"/>
      <c r="AD1305" s="86"/>
      <c r="AE1305" s="86"/>
      <c r="AG1305" s="87"/>
      <c r="AN1305" s="86"/>
      <c r="AO1305" s="86"/>
      <c r="AP1305" s="86"/>
      <c r="AQ1305" s="86"/>
      <c r="AR1305" s="86"/>
      <c r="AS1305" s="86"/>
      <c r="AT1305" s="86"/>
      <c r="AU1305" s="86"/>
    </row>
    <row r="1306" spans="3:47" x14ac:dyDescent="0.2">
      <c r="C1306" s="18"/>
      <c r="D1306" s="18"/>
      <c r="Q1306" s="1"/>
      <c r="AA1306" s="86"/>
      <c r="AB1306" s="86"/>
      <c r="AC1306" s="86"/>
      <c r="AD1306" s="86"/>
      <c r="AE1306" s="86"/>
      <c r="AG1306" s="87"/>
      <c r="AN1306" s="86"/>
      <c r="AO1306" s="86"/>
      <c r="AP1306" s="86"/>
      <c r="AQ1306" s="86"/>
      <c r="AR1306" s="86"/>
      <c r="AS1306" s="86"/>
      <c r="AT1306" s="86"/>
      <c r="AU1306" s="86"/>
    </row>
    <row r="1307" spans="3:47" x14ac:dyDescent="0.2">
      <c r="C1307" s="18"/>
      <c r="D1307" s="18"/>
      <c r="Q1307" s="1"/>
      <c r="AA1307" s="86"/>
      <c r="AB1307" s="86"/>
      <c r="AC1307" s="86"/>
      <c r="AD1307" s="86"/>
      <c r="AE1307" s="86"/>
      <c r="AG1307" s="87"/>
      <c r="AN1307" s="86"/>
      <c r="AO1307" s="86"/>
      <c r="AP1307" s="86"/>
      <c r="AQ1307" s="86"/>
      <c r="AR1307" s="86"/>
      <c r="AS1307" s="86"/>
      <c r="AT1307" s="86"/>
      <c r="AU1307" s="86"/>
    </row>
    <row r="1308" spans="3:47" x14ac:dyDescent="0.2">
      <c r="C1308" s="18"/>
      <c r="D1308" s="18"/>
      <c r="Q1308" s="1"/>
      <c r="AA1308" s="86"/>
      <c r="AB1308" s="86"/>
      <c r="AC1308" s="86"/>
      <c r="AD1308" s="86"/>
      <c r="AE1308" s="86"/>
      <c r="AG1308" s="87"/>
      <c r="AN1308" s="86"/>
      <c r="AO1308" s="86"/>
      <c r="AP1308" s="86"/>
      <c r="AQ1308" s="86"/>
      <c r="AR1308" s="86"/>
      <c r="AS1308" s="86"/>
      <c r="AT1308" s="86"/>
      <c r="AU1308" s="86"/>
    </row>
    <row r="1309" spans="3:47" x14ac:dyDescent="0.2">
      <c r="C1309" s="18"/>
      <c r="D1309" s="18"/>
      <c r="Q1309" s="1"/>
      <c r="AA1309" s="86"/>
      <c r="AB1309" s="86"/>
      <c r="AC1309" s="86"/>
      <c r="AD1309" s="86"/>
      <c r="AE1309" s="86"/>
      <c r="AG1309" s="87"/>
      <c r="AN1309" s="86"/>
      <c r="AO1309" s="86"/>
      <c r="AP1309" s="86"/>
      <c r="AQ1309" s="86"/>
      <c r="AR1309" s="86"/>
      <c r="AS1309" s="86"/>
      <c r="AT1309" s="86"/>
      <c r="AU1309" s="86"/>
    </row>
    <row r="1310" spans="3:47" x14ac:dyDescent="0.2">
      <c r="C1310" s="18"/>
      <c r="D1310" s="18"/>
      <c r="Q1310" s="1"/>
      <c r="AA1310" s="86"/>
      <c r="AB1310" s="86"/>
      <c r="AC1310" s="86"/>
      <c r="AD1310" s="86"/>
      <c r="AE1310" s="86"/>
      <c r="AG1310" s="87"/>
      <c r="AN1310" s="86"/>
      <c r="AO1310" s="86"/>
      <c r="AP1310" s="86"/>
      <c r="AQ1310" s="86"/>
      <c r="AR1310" s="86"/>
      <c r="AS1310" s="86"/>
      <c r="AT1310" s="86"/>
      <c r="AU1310" s="86"/>
    </row>
    <row r="1311" spans="3:47" x14ac:dyDescent="0.2">
      <c r="C1311" s="18"/>
      <c r="D1311" s="18"/>
      <c r="Q1311" s="1"/>
      <c r="AA1311" s="86"/>
      <c r="AB1311" s="86"/>
      <c r="AC1311" s="86"/>
      <c r="AD1311" s="86"/>
      <c r="AE1311" s="86"/>
      <c r="AG1311" s="87"/>
      <c r="AN1311" s="86"/>
      <c r="AO1311" s="86"/>
      <c r="AP1311" s="86"/>
      <c r="AQ1311" s="86"/>
      <c r="AR1311" s="86"/>
      <c r="AS1311" s="86"/>
      <c r="AT1311" s="86"/>
      <c r="AU1311" s="86"/>
    </row>
    <row r="1312" spans="3:47" x14ac:dyDescent="0.2">
      <c r="C1312" s="18"/>
      <c r="D1312" s="18"/>
      <c r="Q1312" s="1"/>
      <c r="AA1312" s="86"/>
      <c r="AB1312" s="86"/>
      <c r="AC1312" s="86"/>
      <c r="AD1312" s="86"/>
      <c r="AE1312" s="86"/>
      <c r="AG1312" s="87"/>
      <c r="AN1312" s="86"/>
      <c r="AO1312" s="86"/>
      <c r="AP1312" s="86"/>
      <c r="AQ1312" s="86"/>
      <c r="AR1312" s="86"/>
      <c r="AS1312" s="86"/>
      <c r="AT1312" s="86"/>
      <c r="AU1312" s="86"/>
    </row>
    <row r="1313" spans="3:64" x14ac:dyDescent="0.2">
      <c r="C1313" s="18"/>
      <c r="D1313" s="18"/>
      <c r="Q1313" s="1"/>
      <c r="AA1313" s="86"/>
      <c r="AB1313" s="86"/>
      <c r="AC1313" s="86"/>
      <c r="AD1313" s="86"/>
      <c r="AE1313" s="86"/>
      <c r="AG1313" s="87"/>
      <c r="AN1313" s="86"/>
      <c r="AO1313" s="86"/>
      <c r="AP1313" s="86"/>
      <c r="AQ1313" s="86"/>
      <c r="AR1313" s="86"/>
      <c r="AS1313" s="86"/>
      <c r="AT1313" s="86"/>
      <c r="AU1313" s="86"/>
    </row>
    <row r="1314" spans="3:64" x14ac:dyDescent="0.2">
      <c r="C1314" s="18"/>
      <c r="D1314" s="18"/>
      <c r="Q1314" s="1"/>
      <c r="AA1314" s="86"/>
      <c r="AB1314" s="86"/>
      <c r="AC1314" s="86"/>
      <c r="AD1314" s="86"/>
      <c r="AE1314" s="86"/>
      <c r="AG1314" s="87"/>
      <c r="AN1314" s="86"/>
      <c r="AO1314" s="86"/>
      <c r="AP1314" s="86"/>
      <c r="AQ1314" s="86"/>
      <c r="AR1314" s="86"/>
      <c r="AS1314" s="86"/>
      <c r="AT1314" s="86"/>
      <c r="AU1314" s="86"/>
    </row>
    <row r="1315" spans="3:64" x14ac:dyDescent="0.2">
      <c r="C1315" s="18"/>
      <c r="D1315" s="18"/>
      <c r="Q1315" s="1"/>
      <c r="AA1315" s="86"/>
      <c r="AB1315" s="86"/>
      <c r="AC1315" s="86"/>
      <c r="AD1315" s="86"/>
      <c r="AE1315" s="86"/>
      <c r="AG1315" s="87"/>
      <c r="AN1315" s="86"/>
      <c r="AO1315" s="86"/>
      <c r="AP1315" s="86"/>
      <c r="AQ1315" s="86"/>
      <c r="AR1315" s="86"/>
      <c r="AS1315" s="86"/>
      <c r="AT1315" s="86"/>
      <c r="AU1315" s="86"/>
    </row>
    <row r="1316" spans="3:64" x14ac:dyDescent="0.2">
      <c r="C1316" s="18"/>
      <c r="D1316" s="18"/>
      <c r="Q1316" s="1"/>
      <c r="AA1316" s="86"/>
      <c r="AB1316" s="86"/>
      <c r="AC1316" s="86"/>
      <c r="AD1316" s="86"/>
      <c r="AE1316" s="86"/>
      <c r="AG1316" s="87"/>
      <c r="AN1316" s="86"/>
      <c r="AO1316" s="86"/>
      <c r="AP1316" s="86"/>
      <c r="AQ1316" s="86"/>
      <c r="AR1316" s="86"/>
      <c r="AS1316" s="86"/>
      <c r="AT1316" s="86"/>
      <c r="AU1316" s="86"/>
      <c r="AV1316" s="86"/>
      <c r="AW1316" s="86"/>
      <c r="AX1316" s="86"/>
      <c r="AY1316" s="86"/>
      <c r="AZ1316" s="86"/>
      <c r="BA1316" s="86"/>
      <c r="BB1316" s="86"/>
      <c r="BC1316" s="86"/>
      <c r="BD1316" s="86"/>
      <c r="BE1316" s="86"/>
      <c r="BF1316" s="86"/>
      <c r="BG1316" s="86"/>
      <c r="BH1316" s="86"/>
      <c r="BI1316" s="86"/>
      <c r="BJ1316" s="86"/>
      <c r="BK1316" s="86"/>
      <c r="BL1316" s="86"/>
    </row>
    <row r="1317" spans="3:64" x14ac:dyDescent="0.2">
      <c r="C1317" s="18"/>
      <c r="D1317" s="18"/>
      <c r="Q1317" s="1"/>
      <c r="AA1317" s="86"/>
      <c r="AB1317" s="86"/>
      <c r="AC1317" s="86"/>
      <c r="AD1317" s="86"/>
      <c r="AE1317" s="86"/>
      <c r="AG1317" s="87"/>
      <c r="AN1317" s="86"/>
      <c r="AO1317" s="86"/>
      <c r="AP1317" s="86"/>
      <c r="AQ1317" s="86"/>
      <c r="AR1317" s="86"/>
      <c r="AS1317" s="86"/>
      <c r="AT1317" s="86"/>
      <c r="AU1317" s="86"/>
    </row>
    <row r="1318" spans="3:64" x14ac:dyDescent="0.2">
      <c r="C1318" s="18"/>
      <c r="D1318" s="18"/>
      <c r="Q1318" s="1"/>
      <c r="AA1318" s="86"/>
      <c r="AB1318" s="86"/>
      <c r="AC1318" s="86"/>
      <c r="AD1318" s="86"/>
      <c r="AE1318" s="86"/>
      <c r="AG1318" s="87"/>
      <c r="AN1318" s="86"/>
      <c r="AO1318" s="86"/>
      <c r="AP1318" s="86"/>
      <c r="AQ1318" s="86"/>
      <c r="AR1318" s="86"/>
      <c r="AS1318" s="86"/>
      <c r="AT1318" s="86"/>
      <c r="AU1318" s="86"/>
      <c r="AV1318" s="86"/>
      <c r="AW1318" s="86"/>
      <c r="AX1318" s="86"/>
      <c r="AY1318" s="86"/>
      <c r="AZ1318" s="86"/>
      <c r="BA1318" s="86"/>
      <c r="BB1318" s="86"/>
      <c r="BC1318" s="86"/>
      <c r="BD1318" s="86"/>
      <c r="BE1318" s="86"/>
      <c r="BF1318" s="86"/>
      <c r="BG1318" s="86"/>
      <c r="BH1318" s="86"/>
      <c r="BI1318" s="86"/>
      <c r="BJ1318" s="86"/>
      <c r="BK1318" s="86"/>
      <c r="BL1318" s="86"/>
    </row>
    <row r="1319" spans="3:64" x14ac:dyDescent="0.2">
      <c r="C1319" s="18"/>
      <c r="D1319" s="18"/>
      <c r="Q1319" s="1"/>
      <c r="AA1319" s="86"/>
      <c r="AB1319" s="86"/>
      <c r="AC1319" s="86"/>
      <c r="AD1319" s="86"/>
      <c r="AE1319" s="86"/>
      <c r="AG1319" s="87"/>
      <c r="AN1319" s="86"/>
      <c r="AO1319" s="86"/>
      <c r="AP1319" s="86"/>
      <c r="AQ1319" s="86"/>
      <c r="AR1319" s="86"/>
      <c r="AS1319" s="86"/>
      <c r="AT1319" s="86"/>
      <c r="AU1319" s="86"/>
    </row>
    <row r="1320" spans="3:64" x14ac:dyDescent="0.2">
      <c r="C1320" s="18"/>
      <c r="D1320" s="18"/>
      <c r="Q1320" s="1"/>
      <c r="AA1320" s="86"/>
      <c r="AB1320" s="86"/>
      <c r="AC1320" s="86"/>
      <c r="AD1320" s="86"/>
      <c r="AE1320" s="86"/>
      <c r="AG1320" s="87"/>
      <c r="AN1320" s="86"/>
      <c r="AO1320" s="86"/>
      <c r="AP1320" s="86"/>
      <c r="AQ1320" s="86"/>
      <c r="AR1320" s="86"/>
      <c r="AS1320" s="86"/>
      <c r="AT1320" s="86"/>
      <c r="AU1320" s="86"/>
      <c r="AV1320" s="86"/>
      <c r="AW1320" s="86"/>
      <c r="AX1320" s="86"/>
      <c r="AY1320" s="86"/>
      <c r="AZ1320" s="86"/>
      <c r="BA1320" s="86"/>
      <c r="BB1320" s="86"/>
      <c r="BC1320" s="86"/>
      <c r="BD1320" s="86"/>
      <c r="BE1320" s="86"/>
      <c r="BF1320" s="86"/>
      <c r="BG1320" s="86"/>
      <c r="BH1320" s="86"/>
      <c r="BI1320" s="86"/>
      <c r="BJ1320" s="86"/>
      <c r="BK1320" s="86"/>
      <c r="BL1320" s="86"/>
    </row>
    <row r="1321" spans="3:64" x14ac:dyDescent="0.2">
      <c r="C1321" s="18"/>
      <c r="D1321" s="18"/>
      <c r="Q1321" s="1"/>
      <c r="AA1321" s="86"/>
      <c r="AB1321" s="86"/>
      <c r="AC1321" s="86"/>
      <c r="AD1321" s="86"/>
      <c r="AE1321" s="86"/>
      <c r="AG1321" s="87"/>
      <c r="AN1321" s="86"/>
      <c r="AO1321" s="86"/>
      <c r="AP1321" s="86"/>
      <c r="AQ1321" s="86"/>
      <c r="AR1321" s="86"/>
      <c r="AS1321" s="86"/>
      <c r="AT1321" s="86"/>
      <c r="AU1321" s="86"/>
    </row>
    <row r="1322" spans="3:64" x14ac:dyDescent="0.2">
      <c r="C1322" s="18"/>
      <c r="D1322" s="18"/>
      <c r="Q1322" s="1"/>
      <c r="AA1322" s="86"/>
      <c r="AB1322" s="86"/>
      <c r="AC1322" s="86"/>
      <c r="AD1322" s="86"/>
      <c r="AE1322" s="86"/>
      <c r="AG1322" s="87"/>
      <c r="AN1322" s="86"/>
      <c r="AO1322" s="86"/>
      <c r="AP1322" s="86"/>
      <c r="AQ1322" s="86"/>
      <c r="AR1322" s="86"/>
      <c r="AS1322" s="86"/>
      <c r="AT1322" s="86"/>
      <c r="AU1322" s="86"/>
    </row>
    <row r="1323" spans="3:64" x14ac:dyDescent="0.2">
      <c r="C1323" s="18"/>
      <c r="D1323" s="18"/>
      <c r="Q1323" s="1"/>
      <c r="AA1323" s="86"/>
      <c r="AB1323" s="86"/>
      <c r="AC1323" s="86"/>
      <c r="AD1323" s="86"/>
      <c r="AE1323" s="86"/>
      <c r="AG1323" s="87"/>
      <c r="AN1323" s="86"/>
      <c r="AO1323" s="86"/>
      <c r="AP1323" s="86"/>
      <c r="AQ1323" s="86"/>
      <c r="AR1323" s="86"/>
      <c r="AS1323" s="86"/>
      <c r="AT1323" s="86"/>
      <c r="AU1323" s="86"/>
    </row>
    <row r="1324" spans="3:64" x14ac:dyDescent="0.2">
      <c r="C1324" s="18"/>
      <c r="D1324" s="18"/>
      <c r="Q1324" s="1"/>
      <c r="AA1324" s="86"/>
      <c r="AB1324" s="86"/>
      <c r="AC1324" s="86"/>
      <c r="AD1324" s="86"/>
      <c r="AE1324" s="86"/>
      <c r="AG1324" s="87"/>
      <c r="AN1324" s="86"/>
      <c r="AO1324" s="86"/>
      <c r="AP1324" s="86"/>
      <c r="AQ1324" s="86"/>
      <c r="AR1324" s="86"/>
      <c r="AS1324" s="86"/>
      <c r="AT1324" s="86"/>
      <c r="AU1324" s="86"/>
    </row>
    <row r="1325" spans="3:64" x14ac:dyDescent="0.2">
      <c r="C1325" s="18"/>
      <c r="D1325" s="18"/>
      <c r="Q1325" s="1"/>
      <c r="AA1325" s="86"/>
      <c r="AB1325" s="86"/>
      <c r="AC1325" s="86"/>
      <c r="AD1325" s="86"/>
      <c r="AE1325" s="86"/>
      <c r="AG1325" s="87"/>
      <c r="AN1325" s="86"/>
      <c r="AO1325" s="86"/>
      <c r="AP1325" s="86"/>
      <c r="AQ1325" s="86"/>
      <c r="AR1325" s="86"/>
      <c r="AS1325" s="86"/>
      <c r="AT1325" s="86"/>
      <c r="AU1325" s="86"/>
    </row>
    <row r="1326" spans="3:64" x14ac:dyDescent="0.2">
      <c r="C1326" s="18"/>
      <c r="D1326" s="18"/>
      <c r="Q1326" s="1"/>
      <c r="AA1326" s="86"/>
      <c r="AB1326" s="86"/>
      <c r="AC1326" s="86"/>
      <c r="AD1326" s="86"/>
      <c r="AE1326" s="86"/>
      <c r="AG1326" s="87"/>
      <c r="AN1326" s="86"/>
      <c r="AO1326" s="86"/>
      <c r="AP1326" s="86"/>
      <c r="AQ1326" s="86"/>
      <c r="AR1326" s="86"/>
      <c r="AS1326" s="86"/>
      <c r="AT1326" s="86"/>
      <c r="AU1326" s="86"/>
    </row>
    <row r="1327" spans="3:64" x14ac:dyDescent="0.2">
      <c r="C1327" s="18"/>
      <c r="D1327" s="18"/>
      <c r="Q1327" s="1"/>
      <c r="AA1327" s="86"/>
      <c r="AB1327" s="86"/>
      <c r="AC1327" s="86"/>
      <c r="AD1327" s="86"/>
      <c r="AE1327" s="86"/>
      <c r="AG1327" s="87"/>
      <c r="AN1327" s="86"/>
      <c r="AO1327" s="86"/>
      <c r="AP1327" s="86"/>
      <c r="AQ1327" s="86"/>
      <c r="AR1327" s="86"/>
      <c r="AS1327" s="86"/>
      <c r="AT1327" s="86"/>
      <c r="AU1327" s="86"/>
    </row>
    <row r="1328" spans="3:64" x14ac:dyDescent="0.2">
      <c r="C1328" s="18"/>
      <c r="D1328" s="18"/>
      <c r="Q1328" s="1"/>
      <c r="AA1328" s="86"/>
      <c r="AB1328" s="86"/>
      <c r="AC1328" s="86"/>
      <c r="AD1328" s="86"/>
      <c r="AE1328" s="86"/>
      <c r="AG1328" s="87"/>
      <c r="AN1328" s="86"/>
      <c r="AO1328" s="86"/>
      <c r="AP1328" s="86"/>
      <c r="AQ1328" s="86"/>
      <c r="AR1328" s="86"/>
      <c r="AS1328" s="86"/>
      <c r="AT1328" s="86"/>
      <c r="AU1328" s="86"/>
    </row>
    <row r="1329" spans="3:64" x14ac:dyDescent="0.2">
      <c r="C1329" s="18"/>
      <c r="D1329" s="18"/>
      <c r="Q1329" s="1"/>
      <c r="AA1329" s="86"/>
      <c r="AB1329" s="86"/>
      <c r="AC1329" s="86"/>
      <c r="AD1329" s="86"/>
      <c r="AE1329" s="86"/>
      <c r="AG1329" s="87"/>
      <c r="AN1329" s="86"/>
      <c r="AO1329" s="86"/>
      <c r="AP1329" s="86"/>
      <c r="AQ1329" s="86"/>
      <c r="AR1329" s="86"/>
      <c r="AS1329" s="86"/>
      <c r="AT1329" s="86"/>
      <c r="AU1329" s="86"/>
      <c r="AV1329" s="86"/>
    </row>
    <row r="1330" spans="3:64" x14ac:dyDescent="0.2">
      <c r="C1330" s="18"/>
      <c r="D1330" s="18"/>
      <c r="Q1330" s="1"/>
      <c r="AA1330" s="86"/>
      <c r="AB1330" s="86"/>
      <c r="AC1330" s="86"/>
      <c r="AD1330" s="86"/>
      <c r="AE1330" s="86"/>
      <c r="AG1330" s="87"/>
      <c r="AN1330" s="86"/>
      <c r="AO1330" s="86"/>
      <c r="AP1330" s="86"/>
      <c r="AQ1330" s="86"/>
      <c r="AR1330" s="86"/>
      <c r="AS1330" s="86"/>
      <c r="AT1330" s="86"/>
      <c r="AU1330" s="86"/>
    </row>
    <row r="1331" spans="3:64" x14ac:dyDescent="0.2">
      <c r="C1331" s="18"/>
      <c r="D1331" s="18"/>
      <c r="Q1331" s="1"/>
      <c r="AA1331" s="86"/>
      <c r="AB1331" s="86"/>
      <c r="AC1331" s="86"/>
      <c r="AD1331" s="86"/>
      <c r="AE1331" s="86"/>
      <c r="AG1331" s="87"/>
      <c r="AN1331" s="86"/>
      <c r="AO1331" s="86"/>
      <c r="AP1331" s="86"/>
      <c r="AQ1331" s="86"/>
      <c r="AR1331" s="86"/>
      <c r="AS1331" s="86"/>
      <c r="AT1331" s="86"/>
      <c r="AU1331" s="86"/>
      <c r="AV1331" s="86"/>
    </row>
    <row r="1332" spans="3:64" x14ac:dyDescent="0.2">
      <c r="C1332" s="18"/>
      <c r="D1332" s="18"/>
      <c r="Q1332" s="1"/>
      <c r="AA1332" s="86"/>
      <c r="AB1332" s="86"/>
      <c r="AC1332" s="86"/>
      <c r="AD1332" s="86"/>
      <c r="AE1332" s="86"/>
      <c r="AG1332" s="87"/>
      <c r="AN1332" s="86"/>
      <c r="AO1332" s="86"/>
      <c r="AP1332" s="86"/>
      <c r="AQ1332" s="86"/>
      <c r="AR1332" s="86"/>
      <c r="AS1332" s="86"/>
      <c r="AT1332" s="86"/>
      <c r="AU1332" s="86"/>
      <c r="AV1332" s="86"/>
      <c r="AW1332" s="86"/>
      <c r="AX1332" s="86"/>
      <c r="AY1332" s="86"/>
      <c r="AZ1332" s="86"/>
      <c r="BA1332" s="86"/>
      <c r="BB1332" s="86"/>
      <c r="BC1332" s="86"/>
      <c r="BD1332" s="86"/>
      <c r="BE1332" s="86"/>
      <c r="BF1332" s="86"/>
      <c r="BG1332" s="86"/>
      <c r="BH1332" s="86"/>
      <c r="BI1332" s="86"/>
      <c r="BJ1332" s="86"/>
      <c r="BK1332" s="86"/>
      <c r="BL1332" s="86"/>
    </row>
    <row r="1333" spans="3:64" x14ac:dyDescent="0.2">
      <c r="C1333" s="18"/>
      <c r="D1333" s="18"/>
      <c r="Q1333" s="1"/>
      <c r="AA1333" s="86"/>
      <c r="AB1333" s="86"/>
      <c r="AC1333" s="86"/>
      <c r="AD1333" s="86"/>
      <c r="AE1333" s="86"/>
      <c r="AG1333" s="87"/>
      <c r="AN1333" s="86"/>
      <c r="AO1333" s="86"/>
      <c r="AP1333" s="86"/>
      <c r="AQ1333" s="86"/>
      <c r="AR1333" s="86"/>
      <c r="AS1333" s="86"/>
      <c r="AT1333" s="86"/>
      <c r="AU1333" s="86"/>
    </row>
    <row r="1334" spans="3:64" x14ac:dyDescent="0.2">
      <c r="C1334" s="18"/>
      <c r="D1334" s="18"/>
      <c r="Q1334" s="1"/>
      <c r="AA1334" s="86"/>
      <c r="AB1334" s="86"/>
      <c r="AC1334" s="86"/>
      <c r="AD1334" s="86"/>
      <c r="AE1334" s="86"/>
      <c r="AG1334" s="87"/>
      <c r="AN1334" s="86"/>
      <c r="AO1334" s="86"/>
      <c r="AP1334" s="86"/>
      <c r="AQ1334" s="86"/>
      <c r="AR1334" s="86"/>
      <c r="AS1334" s="86"/>
      <c r="AT1334" s="86"/>
      <c r="AU1334" s="86"/>
    </row>
    <row r="1335" spans="3:64" x14ac:dyDescent="0.2">
      <c r="C1335" s="18"/>
      <c r="D1335" s="18"/>
      <c r="Q1335" s="1"/>
      <c r="AA1335" s="86"/>
      <c r="AB1335" s="86"/>
      <c r="AC1335" s="86"/>
      <c r="AD1335" s="86"/>
      <c r="AE1335" s="86"/>
      <c r="AG1335" s="87"/>
      <c r="AN1335" s="86"/>
      <c r="AO1335" s="86"/>
      <c r="AP1335" s="86"/>
      <c r="AQ1335" s="86"/>
      <c r="AR1335" s="86"/>
      <c r="AS1335" s="86"/>
      <c r="AT1335" s="86"/>
      <c r="AU1335" s="86"/>
    </row>
    <row r="1336" spans="3:64" x14ac:dyDescent="0.2">
      <c r="C1336" s="18"/>
      <c r="D1336" s="18"/>
      <c r="Q1336" s="1"/>
      <c r="AA1336" s="86"/>
      <c r="AB1336" s="86"/>
      <c r="AC1336" s="86"/>
      <c r="AD1336" s="86"/>
      <c r="AE1336" s="86"/>
      <c r="AG1336" s="87"/>
      <c r="AN1336" s="86"/>
      <c r="AO1336" s="86"/>
      <c r="AP1336" s="86"/>
      <c r="AQ1336" s="86"/>
      <c r="AR1336" s="86"/>
      <c r="AS1336" s="86"/>
      <c r="AT1336" s="86"/>
      <c r="AU1336" s="86"/>
    </row>
    <row r="1337" spans="3:64" x14ac:dyDescent="0.2">
      <c r="C1337" s="18"/>
      <c r="D1337" s="18"/>
      <c r="Q1337" s="1"/>
      <c r="AA1337" s="86"/>
      <c r="AB1337" s="86"/>
      <c r="AC1337" s="86"/>
      <c r="AD1337" s="86"/>
      <c r="AE1337" s="86"/>
      <c r="AG1337" s="87"/>
      <c r="AN1337" s="86"/>
      <c r="AO1337" s="86"/>
      <c r="AP1337" s="86"/>
      <c r="AQ1337" s="86"/>
      <c r="AR1337" s="86"/>
      <c r="AS1337" s="86"/>
      <c r="AT1337" s="86"/>
      <c r="AU1337" s="86"/>
    </row>
    <row r="1338" spans="3:64" x14ac:dyDescent="0.2">
      <c r="C1338" s="18"/>
      <c r="D1338" s="18"/>
      <c r="Q1338" s="1"/>
      <c r="AA1338" s="86"/>
      <c r="AB1338" s="86"/>
      <c r="AC1338" s="86"/>
      <c r="AD1338" s="86"/>
      <c r="AE1338" s="86"/>
      <c r="AG1338" s="87"/>
      <c r="AN1338" s="86"/>
      <c r="AO1338" s="86"/>
      <c r="AP1338" s="86"/>
      <c r="AQ1338" s="86"/>
      <c r="AR1338" s="86"/>
      <c r="AS1338" s="86"/>
      <c r="AT1338" s="86"/>
      <c r="AU1338" s="86"/>
    </row>
    <row r="1339" spans="3:64" x14ac:dyDescent="0.2">
      <c r="C1339" s="18"/>
      <c r="D1339" s="18"/>
      <c r="Q1339" s="1"/>
      <c r="AA1339" s="86"/>
      <c r="AB1339" s="86"/>
      <c r="AC1339" s="86"/>
      <c r="AD1339" s="86"/>
      <c r="AE1339" s="86"/>
      <c r="AG1339" s="87"/>
      <c r="AN1339" s="86"/>
      <c r="AO1339" s="86"/>
      <c r="AP1339" s="86"/>
      <c r="AQ1339" s="86"/>
      <c r="AR1339" s="86"/>
      <c r="AS1339" s="86"/>
      <c r="AT1339" s="86"/>
      <c r="AU1339" s="86"/>
      <c r="AV1339" s="86"/>
      <c r="AW1339" s="86"/>
      <c r="AX1339" s="86"/>
      <c r="AY1339" s="86"/>
      <c r="AZ1339" s="86"/>
      <c r="BA1339" s="86"/>
      <c r="BB1339" s="86"/>
      <c r="BC1339" s="86"/>
      <c r="BD1339" s="86"/>
      <c r="BE1339" s="86"/>
      <c r="BF1339" s="86"/>
      <c r="BG1339" s="86"/>
      <c r="BH1339" s="86"/>
      <c r="BI1339" s="86"/>
      <c r="BJ1339" s="86"/>
      <c r="BK1339" s="86"/>
      <c r="BL1339" s="86"/>
    </row>
    <row r="1340" spans="3:64" x14ac:dyDescent="0.2">
      <c r="C1340" s="18"/>
      <c r="D1340" s="18"/>
      <c r="Q1340" s="1"/>
      <c r="AA1340" s="86"/>
      <c r="AB1340" s="86"/>
      <c r="AC1340" s="86"/>
      <c r="AD1340" s="86"/>
      <c r="AE1340" s="86"/>
      <c r="AG1340" s="87"/>
      <c r="AN1340" s="86"/>
      <c r="AO1340" s="86"/>
      <c r="AP1340" s="86"/>
      <c r="AQ1340" s="86"/>
      <c r="AR1340" s="86"/>
      <c r="AS1340" s="86"/>
      <c r="AT1340" s="86"/>
      <c r="AU1340" s="86"/>
      <c r="AV1340" s="86"/>
      <c r="AX1340" s="86"/>
    </row>
    <row r="1341" spans="3:64" x14ac:dyDescent="0.2">
      <c r="C1341" s="18"/>
      <c r="D1341" s="18"/>
      <c r="Q1341" s="1"/>
      <c r="AA1341" s="86"/>
      <c r="AB1341" s="86"/>
      <c r="AC1341" s="86"/>
      <c r="AD1341" s="86"/>
      <c r="AE1341" s="86"/>
      <c r="AG1341" s="87"/>
      <c r="AN1341" s="86"/>
      <c r="AO1341" s="86"/>
      <c r="AP1341" s="86"/>
      <c r="AQ1341" s="86"/>
      <c r="AR1341" s="86"/>
      <c r="AS1341" s="86"/>
      <c r="AT1341" s="86"/>
      <c r="AU1341" s="86"/>
      <c r="AV1341" s="86"/>
      <c r="AW1341" s="86"/>
      <c r="AX1341" s="86"/>
      <c r="AY1341" s="86"/>
      <c r="AZ1341" s="86"/>
      <c r="BA1341" s="86"/>
      <c r="BB1341" s="86"/>
      <c r="BC1341" s="86"/>
      <c r="BD1341" s="86"/>
      <c r="BE1341" s="86"/>
      <c r="BF1341" s="86"/>
      <c r="BG1341" s="86"/>
      <c r="BH1341" s="86"/>
      <c r="BI1341" s="86"/>
      <c r="BJ1341" s="86"/>
      <c r="BK1341" s="86"/>
      <c r="BL1341" s="86"/>
    </row>
    <row r="1342" spans="3:64" x14ac:dyDescent="0.2">
      <c r="C1342" s="18"/>
      <c r="D1342" s="18"/>
      <c r="Q1342" s="1"/>
      <c r="AA1342" s="86"/>
      <c r="AB1342" s="86"/>
      <c r="AC1342" s="86"/>
      <c r="AD1342" s="86"/>
      <c r="AE1342" s="86"/>
      <c r="AG1342" s="87"/>
      <c r="AN1342" s="86"/>
      <c r="AO1342" s="86"/>
      <c r="AP1342" s="86"/>
      <c r="AQ1342" s="86"/>
      <c r="AR1342" s="86"/>
      <c r="AS1342" s="86"/>
      <c r="AT1342" s="86"/>
      <c r="AU1342" s="86"/>
      <c r="AV1342" s="86"/>
      <c r="AW1342" s="86"/>
      <c r="AX1342" s="86"/>
      <c r="AY1342" s="86"/>
      <c r="AZ1342" s="86"/>
      <c r="BA1342" s="86"/>
      <c r="BB1342" s="86"/>
      <c r="BC1342" s="86"/>
      <c r="BD1342" s="86"/>
      <c r="BE1342" s="86"/>
      <c r="BF1342" s="86"/>
      <c r="BG1342" s="86"/>
      <c r="BH1342" s="86"/>
      <c r="BI1342" s="86"/>
      <c r="BJ1342" s="86"/>
      <c r="BK1342" s="86"/>
      <c r="BL1342" s="86"/>
    </row>
    <row r="1343" spans="3:64" x14ac:dyDescent="0.2">
      <c r="C1343" s="18"/>
      <c r="D1343" s="18"/>
      <c r="Q1343" s="1"/>
      <c r="AA1343" s="86"/>
      <c r="AB1343" s="86"/>
      <c r="AC1343" s="86"/>
      <c r="AD1343" s="86"/>
      <c r="AE1343" s="86"/>
      <c r="AG1343" s="87"/>
      <c r="AN1343" s="86"/>
      <c r="AO1343" s="86"/>
      <c r="AP1343" s="86"/>
      <c r="AQ1343" s="86"/>
      <c r="AR1343" s="86"/>
      <c r="AS1343" s="86"/>
      <c r="AT1343" s="86"/>
      <c r="AU1343" s="86"/>
    </row>
    <row r="1344" spans="3:64" x14ac:dyDescent="0.2">
      <c r="C1344" s="18"/>
      <c r="D1344" s="18"/>
      <c r="Q1344" s="1"/>
      <c r="AA1344" s="86"/>
      <c r="AB1344" s="86"/>
      <c r="AC1344" s="86"/>
      <c r="AD1344" s="86"/>
      <c r="AE1344" s="86"/>
      <c r="AG1344" s="87"/>
      <c r="AN1344" s="86"/>
      <c r="AO1344" s="86"/>
      <c r="AP1344" s="86"/>
      <c r="AQ1344" s="86"/>
      <c r="AR1344" s="86"/>
      <c r="AS1344" s="86"/>
      <c r="AT1344" s="86"/>
      <c r="AU1344" s="86"/>
    </row>
    <row r="1345" spans="3:64" x14ac:dyDescent="0.2">
      <c r="C1345" s="18"/>
      <c r="D1345" s="18"/>
      <c r="Q1345" s="1"/>
      <c r="AA1345" s="86"/>
      <c r="AB1345" s="86"/>
      <c r="AC1345" s="86"/>
      <c r="AD1345" s="86"/>
      <c r="AE1345" s="86"/>
      <c r="AG1345" s="87"/>
      <c r="AN1345" s="86"/>
      <c r="AO1345" s="86"/>
      <c r="AP1345" s="86"/>
      <c r="AQ1345" s="86"/>
      <c r="AR1345" s="86"/>
      <c r="AS1345" s="86"/>
      <c r="AT1345" s="86"/>
      <c r="AU1345" s="86"/>
    </row>
    <row r="1346" spans="3:64" x14ac:dyDescent="0.2">
      <c r="C1346" s="18"/>
      <c r="D1346" s="18"/>
      <c r="Q1346" s="1"/>
      <c r="AA1346" s="86"/>
      <c r="AB1346" s="86"/>
      <c r="AC1346" s="86"/>
      <c r="AD1346" s="86"/>
      <c r="AE1346" s="86"/>
      <c r="AG1346" s="87"/>
      <c r="AN1346" s="86"/>
      <c r="AO1346" s="86"/>
      <c r="AP1346" s="86"/>
      <c r="AQ1346" s="86"/>
      <c r="AR1346" s="86"/>
      <c r="AS1346" s="86"/>
      <c r="AT1346" s="86"/>
      <c r="AU1346" s="86"/>
    </row>
    <row r="1347" spans="3:64" x14ac:dyDescent="0.2">
      <c r="C1347" s="18"/>
      <c r="D1347" s="18"/>
      <c r="Q1347" s="1"/>
      <c r="AA1347" s="86"/>
      <c r="AB1347" s="86"/>
      <c r="AC1347" s="86"/>
      <c r="AD1347" s="86"/>
      <c r="AE1347" s="86"/>
      <c r="AG1347" s="87"/>
      <c r="AN1347" s="86"/>
      <c r="AO1347" s="86"/>
      <c r="AP1347" s="86"/>
      <c r="AQ1347" s="86"/>
      <c r="AR1347" s="86"/>
      <c r="AS1347" s="86"/>
      <c r="AT1347" s="86"/>
      <c r="AU1347" s="86"/>
    </row>
    <row r="1348" spans="3:64" x14ac:dyDescent="0.2">
      <c r="C1348" s="18"/>
      <c r="D1348" s="18"/>
      <c r="Q1348" s="1"/>
      <c r="AA1348" s="86"/>
      <c r="AB1348" s="86"/>
      <c r="AC1348" s="86"/>
      <c r="AD1348" s="86"/>
      <c r="AE1348" s="86"/>
      <c r="AG1348" s="87"/>
      <c r="AN1348" s="86"/>
      <c r="AO1348" s="86"/>
      <c r="AP1348" s="86"/>
      <c r="AQ1348" s="86"/>
      <c r="AR1348" s="86"/>
      <c r="AS1348" s="86"/>
      <c r="AT1348" s="86"/>
      <c r="AU1348" s="86"/>
    </row>
    <row r="1349" spans="3:64" x14ac:dyDescent="0.2">
      <c r="C1349" s="18"/>
      <c r="D1349" s="18"/>
      <c r="Q1349" s="1"/>
      <c r="AA1349" s="86"/>
      <c r="AB1349" s="86"/>
      <c r="AC1349" s="86"/>
      <c r="AD1349" s="86"/>
      <c r="AE1349" s="86"/>
      <c r="AG1349" s="87"/>
      <c r="AN1349" s="86"/>
      <c r="AO1349" s="86"/>
      <c r="AP1349" s="86"/>
      <c r="AQ1349" s="86"/>
      <c r="AR1349" s="86"/>
      <c r="AS1349" s="86"/>
      <c r="AT1349" s="86"/>
      <c r="AU1349" s="86"/>
    </row>
    <row r="1350" spans="3:64" x14ac:dyDescent="0.2">
      <c r="C1350" s="18"/>
      <c r="D1350" s="18"/>
      <c r="Q1350" s="1"/>
      <c r="AA1350" s="86"/>
      <c r="AB1350" s="86"/>
      <c r="AC1350" s="86"/>
      <c r="AD1350" s="86"/>
      <c r="AE1350" s="86"/>
      <c r="AG1350" s="87"/>
      <c r="AN1350" s="86"/>
      <c r="AO1350" s="86"/>
      <c r="AP1350" s="86"/>
      <c r="AQ1350" s="86"/>
      <c r="AR1350" s="86"/>
      <c r="AS1350" s="86"/>
      <c r="AT1350" s="86"/>
      <c r="AU1350" s="86"/>
    </row>
    <row r="1351" spans="3:64" x14ac:dyDescent="0.2">
      <c r="C1351" s="18"/>
      <c r="D1351" s="18"/>
      <c r="Q1351" s="1"/>
      <c r="AA1351" s="86"/>
      <c r="AB1351" s="86"/>
      <c r="AC1351" s="86"/>
      <c r="AD1351" s="86"/>
      <c r="AE1351" s="86"/>
      <c r="AG1351" s="87"/>
      <c r="AN1351" s="86"/>
      <c r="AO1351" s="86"/>
      <c r="AP1351" s="86"/>
      <c r="AQ1351" s="86"/>
      <c r="AR1351" s="86"/>
      <c r="AS1351" s="86"/>
      <c r="AT1351" s="86"/>
      <c r="AU1351" s="86"/>
    </row>
    <row r="1352" spans="3:64" x14ac:dyDescent="0.2">
      <c r="C1352" s="18"/>
      <c r="D1352" s="18"/>
      <c r="Q1352" s="1"/>
      <c r="AA1352" s="86"/>
      <c r="AB1352" s="86"/>
      <c r="AC1352" s="86"/>
      <c r="AD1352" s="86"/>
      <c r="AE1352" s="86"/>
      <c r="AG1352" s="87"/>
      <c r="AN1352" s="86"/>
      <c r="AO1352" s="86"/>
      <c r="AP1352" s="86"/>
      <c r="AQ1352" s="86"/>
      <c r="AR1352" s="86"/>
      <c r="AS1352" s="86"/>
      <c r="AT1352" s="86"/>
      <c r="AU1352" s="86"/>
    </row>
    <row r="1353" spans="3:64" x14ac:dyDescent="0.2">
      <c r="C1353" s="18"/>
      <c r="D1353" s="18"/>
      <c r="Q1353" s="1"/>
      <c r="AA1353" s="86"/>
      <c r="AB1353" s="86"/>
      <c r="AC1353" s="86"/>
      <c r="AD1353" s="86"/>
      <c r="AE1353" s="86"/>
      <c r="AG1353" s="87"/>
      <c r="AN1353" s="86"/>
      <c r="AO1353" s="86"/>
      <c r="AP1353" s="86"/>
      <c r="AQ1353" s="86"/>
      <c r="AR1353" s="86"/>
      <c r="AS1353" s="86"/>
      <c r="AT1353" s="86"/>
      <c r="AU1353" s="86"/>
    </row>
    <row r="1354" spans="3:64" x14ac:dyDescent="0.2">
      <c r="C1354" s="18"/>
      <c r="D1354" s="18"/>
      <c r="Q1354" s="1"/>
      <c r="AA1354" s="86"/>
      <c r="AB1354" s="86"/>
      <c r="AC1354" s="86"/>
      <c r="AD1354" s="86"/>
      <c r="AE1354" s="86"/>
      <c r="AG1354" s="87"/>
      <c r="AN1354" s="86"/>
      <c r="AO1354" s="86"/>
      <c r="AP1354" s="86"/>
      <c r="AQ1354" s="86"/>
      <c r="AR1354" s="86"/>
      <c r="AS1354" s="86"/>
      <c r="AT1354" s="86"/>
      <c r="AU1354" s="86"/>
    </row>
    <row r="1355" spans="3:64" x14ac:dyDescent="0.2">
      <c r="C1355" s="18"/>
      <c r="D1355" s="18"/>
      <c r="Q1355" s="1"/>
      <c r="AA1355" s="86"/>
      <c r="AB1355" s="86"/>
      <c r="AC1355" s="86"/>
      <c r="AD1355" s="86"/>
      <c r="AE1355" s="86"/>
      <c r="AG1355" s="87"/>
      <c r="AN1355" s="86"/>
      <c r="AO1355" s="86"/>
      <c r="AP1355" s="86"/>
      <c r="AQ1355" s="86"/>
      <c r="AR1355" s="86"/>
      <c r="AS1355" s="86"/>
      <c r="AT1355" s="86"/>
      <c r="AU1355" s="86"/>
    </row>
    <row r="1356" spans="3:64" x14ac:dyDescent="0.2">
      <c r="C1356" s="18"/>
      <c r="D1356" s="18"/>
      <c r="Q1356" s="1"/>
      <c r="AA1356" s="86"/>
      <c r="AB1356" s="86"/>
      <c r="AC1356" s="86"/>
      <c r="AD1356" s="86"/>
      <c r="AE1356" s="86"/>
      <c r="AG1356" s="87"/>
      <c r="AN1356" s="86"/>
      <c r="AO1356" s="86"/>
      <c r="AP1356" s="86"/>
      <c r="AQ1356" s="86"/>
      <c r="AR1356" s="86"/>
      <c r="AS1356" s="86"/>
      <c r="AT1356" s="86"/>
      <c r="AU1356" s="86"/>
    </row>
    <row r="1357" spans="3:64" x14ac:dyDescent="0.2">
      <c r="C1357" s="18"/>
      <c r="D1357" s="18"/>
      <c r="Q1357" s="1"/>
      <c r="AA1357" s="86"/>
      <c r="AB1357" s="86"/>
      <c r="AC1357" s="86"/>
      <c r="AD1357" s="86"/>
      <c r="AE1357" s="86"/>
      <c r="AG1357" s="87"/>
      <c r="AN1357" s="86"/>
      <c r="AO1357" s="86"/>
      <c r="AP1357" s="86"/>
      <c r="AQ1357" s="86"/>
      <c r="AR1357" s="86"/>
      <c r="AS1357" s="86"/>
      <c r="AT1357" s="86"/>
      <c r="AU1357" s="86"/>
    </row>
    <row r="1358" spans="3:64" x14ac:dyDescent="0.2">
      <c r="C1358" s="18"/>
      <c r="D1358" s="18"/>
      <c r="Q1358" s="1"/>
      <c r="AA1358" s="86"/>
      <c r="AB1358" s="86"/>
      <c r="AC1358" s="86"/>
      <c r="AD1358" s="86"/>
      <c r="AE1358" s="86"/>
      <c r="AG1358" s="87"/>
      <c r="AN1358" s="86"/>
      <c r="AO1358" s="86"/>
      <c r="AP1358" s="86"/>
      <c r="AQ1358" s="86"/>
      <c r="AR1358" s="86"/>
      <c r="AS1358" s="86"/>
      <c r="AT1358" s="86"/>
      <c r="AU1358" s="86"/>
    </row>
    <row r="1359" spans="3:64" x14ac:dyDescent="0.2">
      <c r="C1359" s="18"/>
      <c r="D1359" s="18"/>
      <c r="Q1359" s="1"/>
      <c r="AA1359" s="86"/>
      <c r="AB1359" s="86"/>
      <c r="AC1359" s="86"/>
      <c r="AD1359" s="86"/>
      <c r="AE1359" s="86"/>
      <c r="AG1359" s="87"/>
      <c r="AN1359" s="86"/>
      <c r="AO1359" s="86"/>
      <c r="AP1359" s="86"/>
      <c r="AQ1359" s="86"/>
      <c r="AR1359" s="86"/>
      <c r="AS1359" s="86"/>
      <c r="AT1359" s="86"/>
      <c r="AU1359" s="86"/>
    </row>
    <row r="1360" spans="3:64" x14ac:dyDescent="0.2">
      <c r="C1360" s="18"/>
      <c r="D1360" s="18"/>
      <c r="Q1360" s="1"/>
      <c r="AA1360" s="86"/>
      <c r="AB1360" s="86"/>
      <c r="AC1360" s="86"/>
      <c r="AD1360" s="86"/>
      <c r="AE1360" s="86"/>
      <c r="AG1360" s="87"/>
      <c r="AN1360" s="86"/>
      <c r="AO1360" s="86"/>
      <c r="AP1360" s="86"/>
      <c r="AQ1360" s="86"/>
      <c r="AR1360" s="86"/>
      <c r="AS1360" s="86"/>
      <c r="AT1360" s="86"/>
      <c r="AU1360" s="86"/>
      <c r="AV1360" s="86"/>
      <c r="AX1360" s="86"/>
      <c r="AY1360" s="86"/>
      <c r="AZ1360" s="86"/>
      <c r="BA1360" s="86"/>
      <c r="BB1360" s="86"/>
      <c r="BC1360" s="86"/>
      <c r="BD1360" s="86"/>
      <c r="BE1360" s="86"/>
      <c r="BF1360" s="86"/>
      <c r="BG1360" s="86"/>
      <c r="BH1360" s="86"/>
      <c r="BI1360" s="86"/>
      <c r="BJ1360" s="86"/>
      <c r="BK1360" s="86"/>
      <c r="BL1360" s="86"/>
    </row>
    <row r="1361" spans="3:64" x14ac:dyDescent="0.2">
      <c r="C1361" s="18"/>
      <c r="D1361" s="18"/>
      <c r="Q1361" s="1"/>
      <c r="AA1361" s="86"/>
      <c r="AB1361" s="86"/>
      <c r="AC1361" s="86"/>
      <c r="AD1361" s="86"/>
      <c r="AE1361" s="86"/>
      <c r="AG1361" s="87"/>
      <c r="AN1361" s="86"/>
      <c r="AO1361" s="86"/>
      <c r="AP1361" s="86"/>
      <c r="AQ1361" s="86"/>
      <c r="AR1361" s="86"/>
      <c r="AS1361" s="86"/>
      <c r="AT1361" s="86"/>
      <c r="AU1361" s="86"/>
    </row>
    <row r="1362" spans="3:64" x14ac:dyDescent="0.2">
      <c r="C1362" s="18"/>
      <c r="D1362" s="18"/>
      <c r="Q1362" s="1"/>
      <c r="AA1362" s="86"/>
      <c r="AB1362" s="86"/>
      <c r="AC1362" s="86"/>
      <c r="AD1362" s="86"/>
      <c r="AE1362" s="86"/>
      <c r="AG1362" s="87"/>
      <c r="AN1362" s="86"/>
      <c r="AO1362" s="86"/>
      <c r="AP1362" s="86"/>
      <c r="AQ1362" s="86"/>
      <c r="AR1362" s="86"/>
      <c r="AS1362" s="86"/>
      <c r="AT1362" s="86"/>
      <c r="AU1362" s="86"/>
    </row>
    <row r="1363" spans="3:64" x14ac:dyDescent="0.2">
      <c r="C1363" s="18"/>
      <c r="D1363" s="18"/>
      <c r="Q1363" s="1"/>
      <c r="AA1363" s="86"/>
      <c r="AB1363" s="86"/>
      <c r="AC1363" s="86"/>
      <c r="AD1363" s="86"/>
      <c r="AE1363" s="86"/>
      <c r="AG1363" s="87"/>
      <c r="AN1363" s="86"/>
      <c r="AO1363" s="86"/>
      <c r="AP1363" s="86"/>
      <c r="AQ1363" s="86"/>
      <c r="AR1363" s="86"/>
      <c r="AS1363" s="86"/>
      <c r="AT1363" s="86"/>
      <c r="AU1363" s="86"/>
    </row>
    <row r="1364" spans="3:64" x14ac:dyDescent="0.2">
      <c r="C1364" s="18"/>
      <c r="D1364" s="18"/>
      <c r="Q1364" s="1"/>
      <c r="AA1364" s="86"/>
      <c r="AB1364" s="86"/>
      <c r="AC1364" s="86"/>
      <c r="AD1364" s="86"/>
      <c r="AE1364" s="86"/>
      <c r="AG1364" s="87"/>
      <c r="AN1364" s="86"/>
      <c r="AO1364" s="86"/>
      <c r="AP1364" s="86"/>
      <c r="AQ1364" s="86"/>
      <c r="AR1364" s="86"/>
      <c r="AS1364" s="86"/>
      <c r="AT1364" s="86"/>
      <c r="AU1364" s="86"/>
      <c r="AV1364" s="86"/>
      <c r="AX1364" s="86"/>
    </row>
    <row r="1365" spans="3:64" x14ac:dyDescent="0.2">
      <c r="C1365" s="18"/>
      <c r="D1365" s="18"/>
      <c r="Q1365" s="1"/>
      <c r="AA1365" s="86"/>
      <c r="AB1365" s="86"/>
      <c r="AC1365" s="86"/>
      <c r="AD1365" s="86"/>
      <c r="AE1365" s="86"/>
      <c r="AG1365" s="87"/>
      <c r="AN1365" s="86"/>
      <c r="AO1365" s="86"/>
      <c r="AP1365" s="86"/>
      <c r="AQ1365" s="86"/>
      <c r="AR1365" s="86"/>
      <c r="AS1365" s="86"/>
      <c r="AT1365" s="86"/>
      <c r="AU1365" s="86"/>
    </row>
    <row r="1366" spans="3:64" x14ac:dyDescent="0.2">
      <c r="C1366" s="18"/>
      <c r="D1366" s="18"/>
      <c r="Q1366" s="1"/>
      <c r="AA1366" s="86"/>
      <c r="AB1366" s="86"/>
      <c r="AC1366" s="86"/>
      <c r="AD1366" s="86"/>
      <c r="AE1366" s="86"/>
      <c r="AG1366" s="87"/>
      <c r="AN1366" s="86"/>
      <c r="AO1366" s="86"/>
      <c r="AP1366" s="86"/>
      <c r="AQ1366" s="86"/>
      <c r="AR1366" s="86"/>
      <c r="AS1366" s="86"/>
      <c r="AT1366" s="86"/>
      <c r="AU1366" s="86"/>
      <c r="AV1366" s="86"/>
      <c r="AX1366" s="86"/>
      <c r="AY1366" s="86"/>
      <c r="AZ1366" s="86"/>
      <c r="BA1366" s="86"/>
      <c r="BB1366" s="86"/>
      <c r="BC1366" s="86"/>
      <c r="BD1366" s="86"/>
      <c r="BE1366" s="86"/>
      <c r="BF1366" s="86"/>
      <c r="BG1366" s="86"/>
      <c r="BH1366" s="86"/>
      <c r="BI1366" s="86"/>
      <c r="BJ1366" s="86"/>
      <c r="BK1366" s="86"/>
      <c r="BL1366" s="86"/>
    </row>
    <row r="1367" spans="3:64" x14ac:dyDescent="0.2">
      <c r="C1367" s="18"/>
      <c r="D1367" s="18"/>
      <c r="Q1367" s="1"/>
      <c r="AA1367" s="86"/>
      <c r="AB1367" s="86"/>
      <c r="AC1367" s="86"/>
      <c r="AD1367" s="86"/>
      <c r="AE1367" s="86"/>
      <c r="AG1367" s="87"/>
      <c r="AN1367" s="86"/>
      <c r="AO1367" s="86"/>
      <c r="AP1367" s="86"/>
      <c r="AQ1367" s="86"/>
      <c r="AR1367" s="86"/>
      <c r="AS1367" s="86"/>
      <c r="AT1367" s="86"/>
      <c r="AU1367" s="86"/>
    </row>
    <row r="1368" spans="3:64" x14ac:dyDescent="0.2">
      <c r="C1368" s="18"/>
      <c r="D1368" s="18"/>
      <c r="Q1368" s="1"/>
      <c r="AA1368" s="86"/>
      <c r="AB1368" s="86"/>
      <c r="AC1368" s="86"/>
      <c r="AD1368" s="86"/>
      <c r="AE1368" s="86"/>
      <c r="AG1368" s="87"/>
      <c r="AN1368" s="86"/>
      <c r="AO1368" s="86"/>
      <c r="AP1368" s="86"/>
      <c r="AQ1368" s="86"/>
      <c r="AR1368" s="86"/>
      <c r="AS1368" s="86"/>
      <c r="AT1368" s="86"/>
      <c r="AU1368" s="86"/>
    </row>
    <row r="1369" spans="3:64" x14ac:dyDescent="0.2">
      <c r="C1369" s="18"/>
      <c r="D1369" s="18"/>
      <c r="Q1369" s="1"/>
      <c r="AA1369" s="86"/>
      <c r="AB1369" s="86"/>
      <c r="AC1369" s="86"/>
      <c r="AD1369" s="86"/>
      <c r="AE1369" s="86"/>
      <c r="AG1369" s="87"/>
      <c r="AN1369" s="86"/>
      <c r="AO1369" s="86"/>
      <c r="AP1369" s="86"/>
      <c r="AQ1369" s="86"/>
      <c r="AR1369" s="86"/>
      <c r="AS1369" s="86"/>
      <c r="AT1369" s="86"/>
      <c r="AU1369" s="86"/>
      <c r="AV1369" s="86"/>
    </row>
    <row r="1370" spans="3:64" x14ac:dyDescent="0.2">
      <c r="C1370" s="18"/>
      <c r="D1370" s="18"/>
      <c r="Q1370" s="1"/>
      <c r="AA1370" s="86"/>
      <c r="AB1370" s="86"/>
      <c r="AC1370" s="86"/>
      <c r="AD1370" s="86"/>
      <c r="AE1370" s="86"/>
      <c r="AG1370" s="87"/>
      <c r="AN1370" s="86"/>
      <c r="AO1370" s="86"/>
      <c r="AP1370" s="86"/>
      <c r="AQ1370" s="86"/>
      <c r="AR1370" s="86"/>
      <c r="AS1370" s="86"/>
      <c r="AT1370" s="86"/>
      <c r="AU1370" s="86"/>
      <c r="AV1370" s="86"/>
    </row>
    <row r="1371" spans="3:64" x14ac:dyDescent="0.2">
      <c r="C1371" s="18"/>
      <c r="D1371" s="18"/>
      <c r="Q1371" s="1"/>
      <c r="AA1371" s="86"/>
      <c r="AB1371" s="86"/>
      <c r="AC1371" s="86"/>
      <c r="AD1371" s="86"/>
      <c r="AE1371" s="86"/>
      <c r="AG1371" s="87"/>
      <c r="AN1371" s="86"/>
      <c r="AO1371" s="86"/>
      <c r="AP1371" s="86"/>
      <c r="AQ1371" s="86"/>
      <c r="AR1371" s="86"/>
      <c r="AS1371" s="86"/>
      <c r="AT1371" s="86"/>
      <c r="AU1371" s="86"/>
      <c r="AV1371" s="86"/>
      <c r="AW1371" s="86"/>
      <c r="AX1371" s="86"/>
      <c r="AY1371" s="86"/>
      <c r="AZ1371" s="86"/>
      <c r="BA1371" s="86"/>
      <c r="BB1371" s="86"/>
      <c r="BC1371" s="86"/>
      <c r="BD1371" s="86"/>
      <c r="BE1371" s="86"/>
      <c r="BF1371" s="86"/>
      <c r="BG1371" s="86"/>
      <c r="BH1371" s="86"/>
      <c r="BI1371" s="86"/>
      <c r="BJ1371" s="86"/>
      <c r="BK1371" s="86"/>
      <c r="BL1371" s="86"/>
    </row>
    <row r="1372" spans="3:64" x14ac:dyDescent="0.2">
      <c r="C1372" s="18"/>
      <c r="D1372" s="18"/>
      <c r="Q1372" s="1"/>
      <c r="AA1372" s="86"/>
      <c r="AB1372" s="86"/>
      <c r="AC1372" s="86"/>
      <c r="AD1372" s="86"/>
      <c r="AE1372" s="86"/>
      <c r="AG1372" s="87"/>
      <c r="AN1372" s="86"/>
      <c r="AO1372" s="86"/>
      <c r="AP1372" s="86"/>
      <c r="AQ1372" s="86"/>
      <c r="AR1372" s="86"/>
      <c r="AS1372" s="86"/>
      <c r="AT1372" s="86"/>
      <c r="AU1372" s="86"/>
    </row>
    <row r="1373" spans="3:64" x14ac:dyDescent="0.2">
      <c r="C1373" s="18"/>
      <c r="D1373" s="18"/>
      <c r="Q1373" s="1"/>
      <c r="AA1373" s="86"/>
      <c r="AB1373" s="86"/>
      <c r="AC1373" s="86"/>
      <c r="AD1373" s="86"/>
      <c r="AE1373" s="86"/>
      <c r="AG1373" s="87"/>
      <c r="AN1373" s="86"/>
      <c r="AO1373" s="86"/>
      <c r="AP1373" s="86"/>
      <c r="AQ1373" s="86"/>
      <c r="AR1373" s="86"/>
      <c r="AS1373" s="86"/>
      <c r="AT1373" s="86"/>
      <c r="AU1373" s="86"/>
    </row>
    <row r="1374" spans="3:64" x14ac:dyDescent="0.2">
      <c r="C1374" s="18"/>
      <c r="D1374" s="18"/>
      <c r="Q1374" s="1"/>
      <c r="AA1374" s="86"/>
      <c r="AB1374" s="86"/>
      <c r="AC1374" s="86"/>
      <c r="AD1374" s="86"/>
      <c r="AE1374" s="86"/>
      <c r="AG1374" s="87"/>
      <c r="AN1374" s="86"/>
      <c r="AO1374" s="86"/>
      <c r="AP1374" s="86"/>
      <c r="AQ1374" s="86"/>
      <c r="AR1374" s="86"/>
      <c r="AS1374" s="86"/>
      <c r="AT1374" s="86"/>
      <c r="AU1374" s="86"/>
      <c r="AV1374" s="86"/>
      <c r="AX1374" s="86"/>
      <c r="AY1374" s="86"/>
      <c r="AZ1374" s="86"/>
      <c r="BA1374" s="86"/>
      <c r="BB1374" s="86"/>
      <c r="BC1374" s="86"/>
      <c r="BD1374" s="86"/>
      <c r="BE1374" s="86"/>
      <c r="BF1374" s="86"/>
      <c r="BG1374" s="86"/>
      <c r="BH1374" s="86"/>
      <c r="BI1374" s="86"/>
      <c r="BJ1374" s="86"/>
      <c r="BK1374" s="86"/>
      <c r="BL1374" s="86"/>
    </row>
    <row r="1375" spans="3:64" x14ac:dyDescent="0.2">
      <c r="C1375" s="18"/>
      <c r="D1375" s="18"/>
      <c r="Q1375" s="1"/>
      <c r="AA1375" s="86"/>
      <c r="AB1375" s="86"/>
      <c r="AC1375" s="86"/>
      <c r="AD1375" s="86"/>
      <c r="AE1375" s="86"/>
      <c r="AG1375" s="87"/>
      <c r="AN1375" s="86"/>
      <c r="AO1375" s="86"/>
      <c r="AP1375" s="86"/>
      <c r="AQ1375" s="86"/>
      <c r="AR1375" s="86"/>
      <c r="AS1375" s="86"/>
      <c r="AT1375" s="86"/>
      <c r="AU1375" s="86"/>
      <c r="AV1375" s="86"/>
      <c r="AW1375" s="86"/>
      <c r="AX1375" s="86"/>
      <c r="AY1375" s="86"/>
      <c r="AZ1375" s="86"/>
      <c r="BA1375" s="86"/>
      <c r="BB1375" s="86"/>
      <c r="BC1375" s="86"/>
      <c r="BD1375" s="86"/>
      <c r="BE1375" s="86"/>
      <c r="BF1375" s="86"/>
      <c r="BG1375" s="86"/>
      <c r="BH1375" s="86"/>
      <c r="BI1375" s="86"/>
      <c r="BJ1375" s="86"/>
      <c r="BK1375" s="86"/>
      <c r="BL1375" s="86"/>
    </row>
    <row r="1376" spans="3:64" x14ac:dyDescent="0.2">
      <c r="C1376" s="18"/>
      <c r="D1376" s="18"/>
      <c r="Q1376" s="1"/>
      <c r="AA1376" s="86"/>
      <c r="AB1376" s="86"/>
      <c r="AC1376" s="86"/>
      <c r="AD1376" s="86"/>
      <c r="AE1376" s="86"/>
      <c r="AG1376" s="87"/>
      <c r="AN1376" s="86"/>
      <c r="AO1376" s="86"/>
      <c r="AP1376" s="86"/>
      <c r="AQ1376" s="86"/>
      <c r="AR1376" s="86"/>
      <c r="AS1376" s="86"/>
      <c r="AT1376" s="86"/>
      <c r="AU1376" s="86"/>
    </row>
    <row r="1377" spans="3:64" x14ac:dyDescent="0.2">
      <c r="C1377" s="18"/>
      <c r="D1377" s="18"/>
      <c r="Q1377" s="1"/>
      <c r="AA1377" s="86"/>
      <c r="AB1377" s="86"/>
      <c r="AC1377" s="86"/>
      <c r="AD1377" s="86"/>
      <c r="AE1377" s="86"/>
      <c r="AG1377" s="87"/>
      <c r="AN1377" s="86"/>
      <c r="AO1377" s="86"/>
      <c r="AP1377" s="86"/>
      <c r="AQ1377" s="86"/>
      <c r="AR1377" s="86"/>
      <c r="AS1377" s="86"/>
      <c r="AT1377" s="86"/>
      <c r="AU1377" s="86"/>
    </row>
    <row r="1378" spans="3:64" x14ac:dyDescent="0.2">
      <c r="C1378" s="18"/>
      <c r="D1378" s="18"/>
      <c r="Q1378" s="1"/>
      <c r="AA1378" s="86"/>
      <c r="AB1378" s="86"/>
      <c r="AC1378" s="86"/>
      <c r="AD1378" s="86"/>
      <c r="AE1378" s="86"/>
      <c r="AG1378" s="87"/>
      <c r="AN1378" s="86"/>
      <c r="AO1378" s="86"/>
      <c r="AP1378" s="86"/>
      <c r="AQ1378" s="86"/>
      <c r="AR1378" s="86"/>
      <c r="AS1378" s="86"/>
      <c r="AT1378" s="86"/>
      <c r="AU1378" s="86"/>
    </row>
    <row r="1379" spans="3:64" x14ac:dyDescent="0.2">
      <c r="C1379" s="18"/>
      <c r="D1379" s="18"/>
      <c r="Q1379" s="1"/>
      <c r="AA1379" s="86"/>
      <c r="AB1379" s="86"/>
      <c r="AC1379" s="86"/>
      <c r="AD1379" s="86"/>
      <c r="AE1379" s="86"/>
      <c r="AG1379" s="87"/>
      <c r="AN1379" s="86"/>
      <c r="AO1379" s="86"/>
      <c r="AP1379" s="86"/>
      <c r="AQ1379" s="86"/>
      <c r="AR1379" s="86"/>
      <c r="AS1379" s="86"/>
      <c r="AT1379" s="86"/>
      <c r="AU1379" s="86"/>
    </row>
    <row r="1380" spans="3:64" x14ac:dyDescent="0.2">
      <c r="C1380" s="18"/>
      <c r="D1380" s="18"/>
      <c r="Q1380" s="1"/>
      <c r="AA1380" s="86"/>
      <c r="AB1380" s="86"/>
      <c r="AC1380" s="86"/>
      <c r="AD1380" s="86"/>
      <c r="AE1380" s="86"/>
      <c r="AG1380" s="87"/>
      <c r="AN1380" s="86"/>
      <c r="AO1380" s="86"/>
      <c r="AP1380" s="86"/>
      <c r="AQ1380" s="86"/>
      <c r="AR1380" s="86"/>
      <c r="AS1380" s="86"/>
      <c r="AT1380" s="86"/>
      <c r="AU1380" s="86"/>
      <c r="AV1380" s="86"/>
      <c r="AX1380" s="86"/>
      <c r="AY1380" s="86"/>
      <c r="AZ1380" s="86"/>
      <c r="BA1380" s="86"/>
      <c r="BB1380" s="86"/>
      <c r="BC1380" s="86"/>
      <c r="BD1380" s="86"/>
      <c r="BE1380" s="86"/>
      <c r="BF1380" s="86"/>
      <c r="BG1380" s="86"/>
      <c r="BH1380" s="86"/>
      <c r="BI1380" s="86"/>
      <c r="BJ1380" s="86"/>
      <c r="BK1380" s="86"/>
      <c r="BL1380" s="86"/>
    </row>
    <row r="1381" spans="3:64" x14ac:dyDescent="0.2">
      <c r="C1381" s="18"/>
      <c r="D1381" s="18"/>
      <c r="Q1381" s="1"/>
      <c r="AA1381" s="86"/>
      <c r="AB1381" s="86"/>
      <c r="AC1381" s="86"/>
      <c r="AD1381" s="86"/>
      <c r="AE1381" s="86"/>
      <c r="AG1381" s="87"/>
      <c r="AN1381" s="86"/>
      <c r="AO1381" s="86"/>
      <c r="AP1381" s="86"/>
      <c r="AQ1381" s="86"/>
      <c r="AR1381" s="86"/>
      <c r="AS1381" s="86"/>
      <c r="AT1381" s="86"/>
      <c r="AU1381" s="86"/>
      <c r="AV1381" s="86"/>
      <c r="AX1381" s="86"/>
      <c r="AY1381" s="86"/>
      <c r="AZ1381" s="86"/>
      <c r="BA1381" s="86"/>
      <c r="BB1381" s="86"/>
      <c r="BC1381" s="86"/>
      <c r="BD1381" s="86"/>
      <c r="BE1381" s="86"/>
      <c r="BF1381" s="86"/>
      <c r="BG1381" s="86"/>
      <c r="BH1381" s="86"/>
      <c r="BI1381" s="86"/>
      <c r="BJ1381" s="86"/>
      <c r="BK1381" s="86"/>
      <c r="BL1381" s="86"/>
    </row>
    <row r="1382" spans="3:64" x14ac:dyDescent="0.2">
      <c r="C1382" s="18"/>
      <c r="D1382" s="18"/>
      <c r="Q1382" s="1"/>
      <c r="AA1382" s="86"/>
      <c r="AB1382" s="86"/>
      <c r="AC1382" s="86"/>
      <c r="AD1382" s="86"/>
      <c r="AE1382" s="86"/>
      <c r="AG1382" s="87"/>
      <c r="AN1382" s="86"/>
      <c r="AO1382" s="86"/>
      <c r="AP1382" s="86"/>
      <c r="AQ1382" s="86"/>
      <c r="AR1382" s="86"/>
      <c r="AS1382" s="86"/>
      <c r="AT1382" s="86"/>
      <c r="AU1382" s="86"/>
    </row>
    <row r="1383" spans="3:64" x14ac:dyDescent="0.2">
      <c r="C1383" s="18"/>
      <c r="D1383" s="18"/>
      <c r="Q1383" s="1"/>
      <c r="AA1383" s="86"/>
      <c r="AB1383" s="86"/>
      <c r="AC1383" s="86"/>
      <c r="AD1383" s="86"/>
      <c r="AE1383" s="86"/>
      <c r="AG1383" s="87"/>
      <c r="AN1383" s="86"/>
      <c r="AO1383" s="86"/>
      <c r="AP1383" s="86"/>
      <c r="AQ1383" s="86"/>
      <c r="AR1383" s="86"/>
      <c r="AS1383" s="86"/>
      <c r="AT1383" s="86"/>
      <c r="AU1383" s="86"/>
    </row>
    <row r="1384" spans="3:64" x14ac:dyDescent="0.2">
      <c r="C1384" s="18"/>
      <c r="D1384" s="18"/>
      <c r="Q1384" s="1"/>
      <c r="AA1384" s="86"/>
      <c r="AB1384" s="86"/>
      <c r="AC1384" s="86"/>
      <c r="AD1384" s="86"/>
      <c r="AE1384" s="86"/>
      <c r="AG1384" s="87"/>
      <c r="AN1384" s="86"/>
      <c r="AO1384" s="86"/>
      <c r="AP1384" s="86"/>
      <c r="AQ1384" s="86"/>
      <c r="AR1384" s="86"/>
      <c r="AS1384" s="86"/>
      <c r="AT1384" s="86"/>
      <c r="AU1384" s="86"/>
    </row>
    <row r="1385" spans="3:64" x14ac:dyDescent="0.2">
      <c r="C1385" s="18"/>
      <c r="D1385" s="18"/>
      <c r="Q1385" s="1"/>
      <c r="AA1385" s="86"/>
      <c r="AB1385" s="86"/>
      <c r="AC1385" s="86"/>
      <c r="AD1385" s="86"/>
      <c r="AE1385" s="86"/>
      <c r="AG1385" s="87"/>
      <c r="AN1385" s="86"/>
      <c r="AO1385" s="86"/>
      <c r="AP1385" s="86"/>
      <c r="AQ1385" s="86"/>
      <c r="AR1385" s="86"/>
      <c r="AS1385" s="86"/>
      <c r="AT1385" s="86"/>
      <c r="AU1385" s="86"/>
    </row>
    <row r="1386" spans="3:64" x14ac:dyDescent="0.2">
      <c r="C1386" s="18"/>
      <c r="D1386" s="18"/>
      <c r="Q1386" s="1"/>
      <c r="AA1386" s="86"/>
      <c r="AB1386" s="86"/>
      <c r="AC1386" s="86"/>
      <c r="AD1386" s="86"/>
      <c r="AE1386" s="86"/>
      <c r="AG1386" s="87"/>
      <c r="AN1386" s="86"/>
      <c r="AO1386" s="86"/>
      <c r="AP1386" s="86"/>
      <c r="AQ1386" s="86"/>
      <c r="AR1386" s="86"/>
      <c r="AS1386" s="86"/>
      <c r="AT1386" s="86"/>
      <c r="AU1386" s="86"/>
    </row>
    <row r="1387" spans="3:64" x14ac:dyDescent="0.2">
      <c r="C1387" s="18"/>
      <c r="D1387" s="18"/>
      <c r="Q1387" s="1"/>
      <c r="AA1387" s="86"/>
      <c r="AB1387" s="86"/>
      <c r="AC1387" s="86"/>
      <c r="AD1387" s="86"/>
      <c r="AE1387" s="86"/>
      <c r="AG1387" s="87"/>
      <c r="AN1387" s="86"/>
      <c r="AO1387" s="86"/>
      <c r="AP1387" s="86"/>
      <c r="AQ1387" s="86"/>
      <c r="AR1387" s="86"/>
      <c r="AS1387" s="86"/>
      <c r="AT1387" s="86"/>
      <c r="AU1387" s="86"/>
    </row>
    <row r="1388" spans="3:64" x14ac:dyDescent="0.2">
      <c r="C1388" s="18"/>
      <c r="D1388" s="18"/>
      <c r="Q1388" s="1"/>
      <c r="AA1388" s="86"/>
      <c r="AB1388" s="86"/>
      <c r="AC1388" s="86"/>
      <c r="AD1388" s="86"/>
      <c r="AE1388" s="86"/>
      <c r="AG1388" s="87"/>
      <c r="AN1388" s="86"/>
      <c r="AO1388" s="86"/>
      <c r="AP1388" s="86"/>
      <c r="AQ1388" s="86"/>
      <c r="AR1388" s="86"/>
      <c r="AS1388" s="86"/>
      <c r="AT1388" s="86"/>
      <c r="AU1388" s="86"/>
    </row>
    <row r="1389" spans="3:64" x14ac:dyDescent="0.2">
      <c r="C1389" s="18"/>
      <c r="D1389" s="18"/>
      <c r="Q1389" s="1"/>
      <c r="AA1389" s="86"/>
      <c r="AB1389" s="86"/>
      <c r="AC1389" s="86"/>
      <c r="AD1389" s="86"/>
      <c r="AE1389" s="86"/>
      <c r="AG1389" s="87"/>
      <c r="AN1389" s="86"/>
      <c r="AO1389" s="86"/>
      <c r="AP1389" s="86"/>
      <c r="AQ1389" s="86"/>
      <c r="AR1389" s="86"/>
      <c r="AS1389" s="86"/>
      <c r="AT1389" s="86"/>
      <c r="AU1389" s="86"/>
      <c r="AV1389" s="86"/>
      <c r="AX1389" s="86"/>
      <c r="AY1389" s="86"/>
      <c r="AZ1389" s="86"/>
      <c r="BA1389" s="86"/>
      <c r="BB1389" s="86"/>
      <c r="BC1389" s="86"/>
      <c r="BD1389" s="86"/>
      <c r="BE1389" s="86"/>
      <c r="BF1389" s="86"/>
      <c r="BG1389" s="86"/>
      <c r="BH1389" s="86"/>
      <c r="BI1389" s="86"/>
      <c r="BJ1389" s="86"/>
      <c r="BK1389" s="86"/>
      <c r="BL1389" s="86"/>
    </row>
    <row r="1390" spans="3:64" x14ac:dyDescent="0.2">
      <c r="C1390" s="18"/>
      <c r="D1390" s="18"/>
      <c r="Q1390" s="1"/>
      <c r="AA1390" s="86"/>
      <c r="AB1390" s="86"/>
      <c r="AC1390" s="86"/>
      <c r="AD1390" s="86"/>
      <c r="AE1390" s="86"/>
      <c r="AG1390" s="87"/>
      <c r="AN1390" s="86"/>
      <c r="AO1390" s="86"/>
      <c r="AP1390" s="86"/>
      <c r="AQ1390" s="86"/>
      <c r="AR1390" s="86"/>
      <c r="AS1390" s="86"/>
      <c r="AT1390" s="86"/>
      <c r="AU1390" s="86"/>
    </row>
    <row r="1391" spans="3:64" x14ac:dyDescent="0.2">
      <c r="C1391" s="18"/>
      <c r="D1391" s="18"/>
      <c r="Q1391" s="1"/>
      <c r="AA1391" s="86"/>
      <c r="AB1391" s="86"/>
      <c r="AC1391" s="86"/>
      <c r="AD1391" s="86"/>
      <c r="AE1391" s="86"/>
      <c r="AG1391" s="87"/>
      <c r="AN1391" s="86"/>
      <c r="AO1391" s="86"/>
      <c r="AP1391" s="86"/>
      <c r="AQ1391" s="86"/>
      <c r="AR1391" s="86"/>
      <c r="AS1391" s="86"/>
      <c r="AT1391" s="86"/>
      <c r="AU1391" s="86"/>
    </row>
    <row r="1392" spans="3:64" x14ac:dyDescent="0.2">
      <c r="C1392" s="18"/>
      <c r="D1392" s="18"/>
      <c r="Q1392" s="1"/>
      <c r="AA1392" s="86"/>
      <c r="AB1392" s="86"/>
      <c r="AC1392" s="86"/>
      <c r="AD1392" s="86"/>
      <c r="AE1392" s="86"/>
      <c r="AG1392" s="87"/>
      <c r="AN1392" s="86"/>
      <c r="AO1392" s="86"/>
      <c r="AP1392" s="86"/>
      <c r="AQ1392" s="86"/>
      <c r="AR1392" s="86"/>
      <c r="AS1392" s="86"/>
      <c r="AT1392" s="86"/>
      <c r="AU1392" s="86"/>
    </row>
    <row r="1393" spans="3:64" x14ac:dyDescent="0.2">
      <c r="C1393" s="18"/>
      <c r="D1393" s="18"/>
      <c r="Q1393" s="1"/>
      <c r="AA1393" s="86"/>
      <c r="AB1393" s="86"/>
      <c r="AC1393" s="86"/>
      <c r="AD1393" s="86"/>
      <c r="AE1393" s="86"/>
      <c r="AG1393" s="87"/>
      <c r="AN1393" s="86"/>
      <c r="AO1393" s="86"/>
      <c r="AP1393" s="86"/>
      <c r="AQ1393" s="86"/>
      <c r="AR1393" s="86"/>
      <c r="AS1393" s="86"/>
      <c r="AT1393" s="86"/>
      <c r="AU1393" s="86"/>
    </row>
    <row r="1394" spans="3:64" x14ac:dyDescent="0.2">
      <c r="C1394" s="18"/>
      <c r="D1394" s="18"/>
      <c r="Q1394" s="1"/>
      <c r="AA1394" s="86"/>
      <c r="AB1394" s="86"/>
      <c r="AC1394" s="86"/>
      <c r="AD1394" s="86"/>
      <c r="AE1394" s="86"/>
      <c r="AG1394" s="87"/>
      <c r="AN1394" s="86"/>
      <c r="AO1394" s="86"/>
      <c r="AP1394" s="86"/>
      <c r="AQ1394" s="86"/>
      <c r="AR1394" s="86"/>
      <c r="AS1394" s="86"/>
      <c r="AT1394" s="86"/>
      <c r="AU1394" s="86"/>
    </row>
    <row r="1395" spans="3:64" x14ac:dyDescent="0.2">
      <c r="C1395" s="18"/>
      <c r="D1395" s="18"/>
      <c r="Q1395" s="1"/>
      <c r="AA1395" s="86"/>
      <c r="AB1395" s="86"/>
      <c r="AC1395" s="86"/>
      <c r="AD1395" s="86"/>
      <c r="AE1395" s="86"/>
      <c r="AG1395" s="87"/>
      <c r="AN1395" s="86"/>
      <c r="AO1395" s="86"/>
      <c r="AP1395" s="86"/>
      <c r="AQ1395" s="86"/>
      <c r="AR1395" s="86"/>
      <c r="AS1395" s="86"/>
      <c r="AT1395" s="86"/>
      <c r="AU1395" s="86"/>
      <c r="AV1395" s="86"/>
      <c r="AW1395" s="86"/>
      <c r="AX1395" s="86"/>
      <c r="AY1395" s="86"/>
      <c r="AZ1395" s="86"/>
      <c r="BA1395" s="86"/>
      <c r="BB1395" s="86"/>
      <c r="BC1395" s="86"/>
      <c r="BD1395" s="86"/>
      <c r="BE1395" s="86"/>
      <c r="BF1395" s="86"/>
      <c r="BG1395" s="86"/>
      <c r="BH1395" s="86"/>
      <c r="BI1395" s="86"/>
      <c r="BJ1395" s="86"/>
      <c r="BK1395" s="86"/>
      <c r="BL1395" s="86"/>
    </row>
    <row r="1396" spans="3:64" x14ac:dyDescent="0.2">
      <c r="C1396" s="18"/>
      <c r="D1396" s="18"/>
      <c r="Q1396" s="1"/>
      <c r="AA1396" s="86"/>
      <c r="AB1396" s="86"/>
      <c r="AC1396" s="86"/>
      <c r="AD1396" s="86"/>
      <c r="AE1396" s="86"/>
      <c r="AG1396" s="87"/>
      <c r="AN1396" s="86"/>
      <c r="AO1396" s="86"/>
      <c r="AP1396" s="86"/>
      <c r="AQ1396" s="86"/>
      <c r="AR1396" s="86"/>
      <c r="AS1396" s="86"/>
      <c r="AT1396" s="86"/>
      <c r="AU1396" s="86"/>
    </row>
    <row r="1397" spans="3:64" x14ac:dyDescent="0.2">
      <c r="C1397" s="18"/>
      <c r="D1397" s="18"/>
      <c r="Q1397" s="1"/>
      <c r="AA1397" s="86"/>
      <c r="AB1397" s="86"/>
      <c r="AC1397" s="86"/>
      <c r="AD1397" s="86"/>
      <c r="AE1397" s="86"/>
      <c r="AG1397" s="87"/>
      <c r="AN1397" s="86"/>
      <c r="AO1397" s="86"/>
      <c r="AP1397" s="86"/>
      <c r="AQ1397" s="86"/>
      <c r="AR1397" s="86"/>
      <c r="AS1397" s="86"/>
      <c r="AT1397" s="86"/>
      <c r="AU1397" s="86"/>
    </row>
    <row r="1398" spans="3:64" x14ac:dyDescent="0.2">
      <c r="C1398" s="18"/>
      <c r="D1398" s="18"/>
      <c r="Q1398" s="1"/>
      <c r="AA1398" s="86"/>
      <c r="AB1398" s="86"/>
      <c r="AC1398" s="86"/>
      <c r="AD1398" s="86"/>
      <c r="AE1398" s="86"/>
      <c r="AG1398" s="87"/>
      <c r="AN1398" s="86"/>
      <c r="AO1398" s="86"/>
      <c r="AP1398" s="86"/>
      <c r="AQ1398" s="86"/>
      <c r="AR1398" s="86"/>
      <c r="AS1398" s="86"/>
      <c r="AT1398" s="86"/>
      <c r="AU1398" s="86"/>
    </row>
    <row r="1399" spans="3:64" x14ac:dyDescent="0.2">
      <c r="C1399" s="18"/>
      <c r="D1399" s="18"/>
      <c r="Q1399" s="1"/>
      <c r="AA1399" s="86"/>
      <c r="AB1399" s="86"/>
      <c r="AC1399" s="86"/>
      <c r="AD1399" s="86"/>
      <c r="AE1399" s="86"/>
      <c r="AG1399" s="87"/>
      <c r="AN1399" s="86"/>
      <c r="AO1399" s="86"/>
      <c r="AP1399" s="86"/>
      <c r="AQ1399" s="86"/>
      <c r="AR1399" s="86"/>
      <c r="AS1399" s="86"/>
      <c r="AT1399" s="86"/>
      <c r="AU1399" s="86"/>
    </row>
    <row r="1400" spans="3:64" x14ac:dyDescent="0.2">
      <c r="C1400" s="18"/>
      <c r="D1400" s="18"/>
      <c r="Q1400" s="1"/>
      <c r="AA1400" s="86"/>
      <c r="AB1400" s="86"/>
      <c r="AC1400" s="86"/>
      <c r="AD1400" s="86"/>
      <c r="AE1400" s="86"/>
      <c r="AG1400" s="87"/>
      <c r="AN1400" s="86"/>
      <c r="AO1400" s="86"/>
      <c r="AP1400" s="86"/>
      <c r="AQ1400" s="86"/>
      <c r="AR1400" s="86"/>
      <c r="AS1400" s="86"/>
      <c r="AT1400" s="86"/>
      <c r="AU1400" s="86"/>
    </row>
    <row r="1401" spans="3:64" x14ac:dyDescent="0.2">
      <c r="C1401" s="18"/>
      <c r="D1401" s="18"/>
      <c r="Q1401" s="1"/>
      <c r="AA1401" s="86"/>
      <c r="AB1401" s="86"/>
      <c r="AC1401" s="86"/>
      <c r="AD1401" s="86"/>
      <c r="AE1401" s="86"/>
      <c r="AG1401" s="87"/>
      <c r="AN1401" s="86"/>
      <c r="AO1401" s="86"/>
      <c r="AP1401" s="86"/>
      <c r="AQ1401" s="86"/>
      <c r="AR1401" s="86"/>
      <c r="AS1401" s="86"/>
      <c r="AT1401" s="86"/>
      <c r="AU1401" s="86"/>
    </row>
    <row r="1402" spans="3:64" x14ac:dyDescent="0.2">
      <c r="C1402" s="18"/>
      <c r="D1402" s="18"/>
      <c r="Q1402" s="1"/>
      <c r="AA1402" s="86"/>
      <c r="AB1402" s="86"/>
      <c r="AC1402" s="86"/>
      <c r="AD1402" s="86"/>
      <c r="AE1402" s="86"/>
      <c r="AG1402" s="87"/>
      <c r="AN1402" s="86"/>
      <c r="AO1402" s="86"/>
      <c r="AP1402" s="86"/>
      <c r="AQ1402" s="86"/>
      <c r="AR1402" s="86"/>
      <c r="AS1402" s="86"/>
      <c r="AT1402" s="86"/>
      <c r="AU1402" s="86"/>
    </row>
    <row r="1403" spans="3:64" x14ac:dyDescent="0.2">
      <c r="C1403" s="18"/>
      <c r="D1403" s="18"/>
      <c r="Q1403" s="1"/>
      <c r="AA1403" s="86"/>
      <c r="AB1403" s="86"/>
      <c r="AC1403" s="86"/>
      <c r="AD1403" s="86"/>
      <c r="AE1403" s="86"/>
      <c r="AG1403" s="87"/>
      <c r="AN1403" s="86"/>
      <c r="AO1403" s="86"/>
      <c r="AP1403" s="86"/>
      <c r="AQ1403" s="86"/>
      <c r="AR1403" s="86"/>
      <c r="AS1403" s="86"/>
      <c r="AT1403" s="86"/>
      <c r="AU1403" s="86"/>
    </row>
    <row r="1404" spans="3:64" x14ac:dyDescent="0.2">
      <c r="C1404" s="18"/>
      <c r="D1404" s="18"/>
      <c r="Q1404" s="1"/>
      <c r="AA1404" s="86"/>
      <c r="AB1404" s="86"/>
      <c r="AC1404" s="86"/>
      <c r="AD1404" s="86"/>
      <c r="AE1404" s="86"/>
      <c r="AG1404" s="87"/>
      <c r="AN1404" s="86"/>
      <c r="AO1404" s="86"/>
      <c r="AP1404" s="86"/>
      <c r="AQ1404" s="86"/>
      <c r="AR1404" s="86"/>
      <c r="AS1404" s="86"/>
      <c r="AT1404" s="86"/>
      <c r="AU1404" s="86"/>
    </row>
    <row r="1405" spans="3:64" x14ac:dyDescent="0.2">
      <c r="C1405" s="18"/>
      <c r="D1405" s="18"/>
      <c r="Q1405" s="1"/>
      <c r="AA1405" s="86"/>
      <c r="AB1405" s="86"/>
      <c r="AC1405" s="86"/>
      <c r="AD1405" s="86"/>
      <c r="AE1405" s="86"/>
      <c r="AG1405" s="87"/>
      <c r="AN1405" s="86"/>
      <c r="AO1405" s="86"/>
      <c r="AP1405" s="86"/>
      <c r="AQ1405" s="86"/>
      <c r="AR1405" s="86"/>
      <c r="AS1405" s="86"/>
      <c r="AT1405" s="86"/>
      <c r="AU1405" s="86"/>
    </row>
    <row r="1406" spans="3:64" x14ac:dyDescent="0.2">
      <c r="C1406" s="18"/>
      <c r="D1406" s="18"/>
      <c r="Q1406" s="1"/>
      <c r="AA1406" s="86"/>
      <c r="AB1406" s="86"/>
      <c r="AC1406" s="86"/>
      <c r="AD1406" s="86"/>
      <c r="AE1406" s="86"/>
      <c r="AG1406" s="87"/>
      <c r="AN1406" s="86"/>
      <c r="AO1406" s="86"/>
      <c r="AP1406" s="86"/>
      <c r="AQ1406" s="86"/>
      <c r="AR1406" s="86"/>
      <c r="AS1406" s="86"/>
      <c r="AT1406" s="86"/>
      <c r="AU1406" s="86"/>
    </row>
    <row r="1407" spans="3:64" x14ac:dyDescent="0.2">
      <c r="C1407" s="18"/>
      <c r="D1407" s="18"/>
      <c r="Q1407" s="1"/>
      <c r="AA1407" s="86"/>
      <c r="AB1407" s="86"/>
      <c r="AC1407" s="86"/>
      <c r="AD1407" s="86"/>
      <c r="AE1407" s="86"/>
      <c r="AG1407" s="87"/>
      <c r="AN1407" s="86"/>
      <c r="AO1407" s="86"/>
      <c r="AP1407" s="86"/>
      <c r="AQ1407" s="86"/>
      <c r="AR1407" s="86"/>
      <c r="AS1407" s="86"/>
      <c r="AT1407" s="86"/>
      <c r="AU1407" s="86"/>
    </row>
    <row r="1408" spans="3:64" x14ac:dyDescent="0.2">
      <c r="C1408" s="18"/>
      <c r="D1408" s="18"/>
      <c r="Q1408" s="1"/>
      <c r="AA1408" s="86"/>
      <c r="AB1408" s="86"/>
      <c r="AC1408" s="86"/>
      <c r="AD1408" s="86"/>
      <c r="AE1408" s="86"/>
      <c r="AG1408" s="87"/>
      <c r="AN1408" s="86"/>
      <c r="AO1408" s="86"/>
      <c r="AP1408" s="86"/>
      <c r="AQ1408" s="86"/>
      <c r="AR1408" s="86"/>
      <c r="AS1408" s="86"/>
      <c r="AT1408" s="86"/>
      <c r="AU1408" s="86"/>
    </row>
    <row r="1409" spans="3:64" x14ac:dyDescent="0.2">
      <c r="C1409" s="18"/>
      <c r="D1409" s="18"/>
      <c r="Q1409" s="1"/>
      <c r="AA1409" s="86"/>
      <c r="AB1409" s="86"/>
      <c r="AC1409" s="86"/>
      <c r="AD1409" s="86"/>
      <c r="AE1409" s="86"/>
      <c r="AG1409" s="87"/>
      <c r="AN1409" s="86"/>
      <c r="AO1409" s="86"/>
      <c r="AP1409" s="86"/>
      <c r="AQ1409" s="86"/>
      <c r="AR1409" s="86"/>
      <c r="AS1409" s="86"/>
      <c r="AT1409" s="86"/>
      <c r="AU1409" s="86"/>
      <c r="AV1409" s="86"/>
      <c r="AW1409" s="86"/>
      <c r="AX1409" s="86"/>
      <c r="AY1409" s="86"/>
      <c r="AZ1409" s="86"/>
      <c r="BA1409" s="86"/>
      <c r="BB1409" s="86"/>
      <c r="BC1409" s="86"/>
      <c r="BD1409" s="86"/>
      <c r="BE1409" s="86"/>
      <c r="BF1409" s="86"/>
      <c r="BG1409" s="86"/>
      <c r="BH1409" s="86"/>
      <c r="BI1409" s="86"/>
      <c r="BJ1409" s="86"/>
      <c r="BK1409" s="86"/>
      <c r="BL1409" s="86"/>
    </row>
    <row r="1410" spans="3:64" x14ac:dyDescent="0.2">
      <c r="C1410" s="18"/>
      <c r="D1410" s="18"/>
      <c r="Q1410" s="1"/>
      <c r="AA1410" s="86"/>
      <c r="AB1410" s="86"/>
      <c r="AC1410" s="86"/>
      <c r="AD1410" s="86"/>
      <c r="AE1410" s="86"/>
      <c r="AG1410" s="87"/>
      <c r="AN1410" s="86"/>
      <c r="AO1410" s="86"/>
      <c r="AP1410" s="86"/>
      <c r="AQ1410" s="86"/>
      <c r="AR1410" s="86"/>
      <c r="AS1410" s="86"/>
      <c r="AT1410" s="86"/>
      <c r="AU1410" s="86"/>
    </row>
    <row r="1411" spans="3:64" x14ac:dyDescent="0.2">
      <c r="C1411" s="18"/>
      <c r="D1411" s="18"/>
      <c r="Q1411" s="1"/>
      <c r="AA1411" s="86"/>
      <c r="AB1411" s="86"/>
      <c r="AC1411" s="86"/>
      <c r="AD1411" s="86"/>
      <c r="AE1411" s="86"/>
      <c r="AG1411" s="87"/>
      <c r="AN1411" s="86"/>
      <c r="AO1411" s="86"/>
      <c r="AP1411" s="86"/>
      <c r="AQ1411" s="86"/>
      <c r="AR1411" s="86"/>
      <c r="AS1411" s="86"/>
      <c r="AT1411" s="86"/>
      <c r="AU1411" s="86"/>
    </row>
    <row r="1412" spans="3:64" x14ac:dyDescent="0.2">
      <c r="C1412" s="18"/>
      <c r="D1412" s="18"/>
      <c r="Q1412" s="1"/>
      <c r="AA1412" s="86"/>
      <c r="AB1412" s="86"/>
      <c r="AC1412" s="86"/>
      <c r="AD1412" s="86"/>
      <c r="AE1412" s="86"/>
      <c r="AG1412" s="87"/>
      <c r="AN1412" s="86"/>
      <c r="AO1412" s="86"/>
      <c r="AP1412" s="86"/>
      <c r="AQ1412" s="86"/>
      <c r="AR1412" s="86"/>
      <c r="AS1412" s="86"/>
      <c r="AT1412" s="86"/>
      <c r="AU1412" s="86"/>
    </row>
    <row r="1413" spans="3:64" x14ac:dyDescent="0.2">
      <c r="C1413" s="18"/>
      <c r="D1413" s="18"/>
      <c r="Q1413" s="1"/>
      <c r="AA1413" s="86"/>
      <c r="AB1413" s="86"/>
      <c r="AC1413" s="86"/>
      <c r="AD1413" s="86"/>
      <c r="AE1413" s="86"/>
      <c r="AG1413" s="87"/>
      <c r="AN1413" s="86"/>
      <c r="AO1413" s="86"/>
      <c r="AP1413" s="86"/>
      <c r="AQ1413" s="86"/>
      <c r="AR1413" s="86"/>
      <c r="AS1413" s="86"/>
      <c r="AT1413" s="86"/>
      <c r="AU1413" s="86"/>
    </row>
    <row r="1414" spans="3:64" x14ac:dyDescent="0.2">
      <c r="C1414" s="18"/>
      <c r="D1414" s="18"/>
      <c r="Q1414" s="1"/>
      <c r="AA1414" s="86"/>
      <c r="AB1414" s="86"/>
      <c r="AC1414" s="86"/>
      <c r="AD1414" s="86"/>
      <c r="AE1414" s="86"/>
      <c r="AG1414" s="87"/>
      <c r="AN1414" s="86"/>
      <c r="AO1414" s="86"/>
      <c r="AP1414" s="86"/>
      <c r="AQ1414" s="86"/>
      <c r="AR1414" s="86"/>
      <c r="AS1414" s="86"/>
      <c r="AT1414" s="86"/>
      <c r="AU1414" s="86"/>
    </row>
    <row r="1415" spans="3:64" x14ac:dyDescent="0.2">
      <c r="C1415" s="18"/>
      <c r="D1415" s="18"/>
      <c r="Q1415" s="1"/>
      <c r="AA1415" s="86"/>
      <c r="AB1415" s="86"/>
      <c r="AC1415" s="86"/>
      <c r="AD1415" s="86"/>
      <c r="AE1415" s="86"/>
      <c r="AG1415" s="87"/>
      <c r="AN1415" s="86"/>
      <c r="AO1415" s="86"/>
      <c r="AP1415" s="86"/>
      <c r="AQ1415" s="86"/>
      <c r="AR1415" s="86"/>
      <c r="AS1415" s="86"/>
      <c r="AT1415" s="86"/>
      <c r="AU1415" s="86"/>
    </row>
    <row r="1416" spans="3:64" x14ac:dyDescent="0.2">
      <c r="C1416" s="18"/>
      <c r="D1416" s="18"/>
      <c r="Q1416" s="1"/>
      <c r="AA1416" s="86"/>
      <c r="AB1416" s="86"/>
      <c r="AC1416" s="86"/>
      <c r="AD1416" s="86"/>
      <c r="AE1416" s="86"/>
      <c r="AG1416" s="87"/>
      <c r="AN1416" s="86"/>
      <c r="AO1416" s="86"/>
      <c r="AP1416" s="86"/>
      <c r="AQ1416" s="86"/>
      <c r="AR1416" s="86"/>
      <c r="AS1416" s="86"/>
      <c r="AT1416" s="86"/>
      <c r="AU1416" s="86"/>
    </row>
    <row r="1417" spans="3:64" x14ac:dyDescent="0.2">
      <c r="C1417" s="18"/>
      <c r="D1417" s="18"/>
      <c r="Q1417" s="1"/>
      <c r="AA1417" s="86"/>
      <c r="AB1417" s="86"/>
      <c r="AC1417" s="86"/>
      <c r="AD1417" s="86"/>
      <c r="AE1417" s="86"/>
      <c r="AG1417" s="87"/>
      <c r="AN1417" s="86"/>
      <c r="AO1417" s="86"/>
      <c r="AP1417" s="86"/>
      <c r="AQ1417" s="86"/>
      <c r="AR1417" s="86"/>
      <c r="AS1417" s="86"/>
      <c r="AT1417" s="86"/>
      <c r="AU1417" s="86"/>
    </row>
    <row r="1418" spans="3:64" x14ac:dyDescent="0.2">
      <c r="C1418" s="18"/>
      <c r="D1418" s="18"/>
      <c r="Q1418" s="1"/>
      <c r="AA1418" s="86"/>
      <c r="AB1418" s="86"/>
      <c r="AC1418" s="86"/>
      <c r="AD1418" s="86"/>
      <c r="AE1418" s="86"/>
      <c r="AG1418" s="87"/>
      <c r="AN1418" s="86"/>
      <c r="AO1418" s="86"/>
      <c r="AP1418" s="86"/>
      <c r="AQ1418" s="86"/>
      <c r="AR1418" s="86"/>
      <c r="AS1418" s="86"/>
      <c r="AT1418" s="86"/>
      <c r="AU1418" s="86"/>
    </row>
    <row r="1419" spans="3:64" x14ac:dyDescent="0.2">
      <c r="C1419" s="18"/>
      <c r="D1419" s="18"/>
      <c r="Q1419" s="1"/>
      <c r="AA1419" s="86"/>
      <c r="AB1419" s="86"/>
      <c r="AC1419" s="86"/>
      <c r="AD1419" s="86"/>
      <c r="AE1419" s="86"/>
      <c r="AG1419" s="87"/>
      <c r="AN1419" s="86"/>
      <c r="AO1419" s="86"/>
      <c r="AP1419" s="86"/>
      <c r="AQ1419" s="86"/>
      <c r="AR1419" s="86"/>
      <c r="AS1419" s="86"/>
      <c r="AT1419" s="86"/>
      <c r="AU1419" s="86"/>
    </row>
    <row r="1420" spans="3:64" x14ac:dyDescent="0.2">
      <c r="C1420" s="18"/>
      <c r="D1420" s="18"/>
      <c r="Q1420" s="1"/>
      <c r="AA1420" s="86"/>
      <c r="AB1420" s="86"/>
      <c r="AC1420" s="86"/>
      <c r="AD1420" s="86"/>
      <c r="AE1420" s="86"/>
      <c r="AG1420" s="87"/>
      <c r="AN1420" s="86"/>
      <c r="AO1420" s="86"/>
      <c r="AP1420" s="86"/>
      <c r="AQ1420" s="86"/>
      <c r="AR1420" s="86"/>
      <c r="AS1420" s="86"/>
      <c r="AT1420" s="86"/>
      <c r="AU1420" s="86"/>
    </row>
    <row r="1421" spans="3:64" x14ac:dyDescent="0.2">
      <c r="C1421" s="18"/>
      <c r="D1421" s="18"/>
      <c r="Q1421" s="1"/>
      <c r="AA1421" s="86"/>
      <c r="AB1421" s="86"/>
      <c r="AC1421" s="86"/>
      <c r="AD1421" s="86"/>
      <c r="AE1421" s="86"/>
      <c r="AG1421" s="87"/>
      <c r="AN1421" s="86"/>
      <c r="AO1421" s="86"/>
      <c r="AP1421" s="86"/>
      <c r="AQ1421" s="86"/>
      <c r="AR1421" s="86"/>
      <c r="AS1421" s="86"/>
      <c r="AT1421" s="86"/>
      <c r="AU1421" s="86"/>
    </row>
    <row r="1422" spans="3:64" x14ac:dyDescent="0.2">
      <c r="C1422" s="18"/>
      <c r="D1422" s="18"/>
      <c r="Q1422" s="1"/>
      <c r="AA1422" s="86"/>
      <c r="AB1422" s="86"/>
      <c r="AC1422" s="86"/>
      <c r="AD1422" s="86"/>
      <c r="AE1422" s="86"/>
      <c r="AG1422" s="87"/>
      <c r="AN1422" s="86"/>
      <c r="AO1422" s="86"/>
      <c r="AP1422" s="86"/>
      <c r="AQ1422" s="86"/>
      <c r="AR1422" s="86"/>
      <c r="AS1422" s="86"/>
      <c r="AT1422" s="86"/>
      <c r="AU1422" s="86"/>
    </row>
    <row r="1423" spans="3:64" x14ac:dyDescent="0.2">
      <c r="C1423" s="18"/>
      <c r="D1423" s="18"/>
      <c r="Q1423" s="1"/>
      <c r="AA1423" s="86"/>
      <c r="AB1423" s="86"/>
      <c r="AC1423" s="86"/>
      <c r="AD1423" s="86"/>
      <c r="AE1423" s="86"/>
      <c r="AG1423" s="87"/>
      <c r="AN1423" s="86"/>
      <c r="AO1423" s="86"/>
      <c r="AP1423" s="86"/>
      <c r="AQ1423" s="86"/>
      <c r="AR1423" s="86"/>
      <c r="AS1423" s="86"/>
      <c r="AT1423" s="86"/>
      <c r="AU1423" s="86"/>
    </row>
    <row r="1424" spans="3:64" x14ac:dyDescent="0.2">
      <c r="C1424" s="18"/>
      <c r="D1424" s="18"/>
      <c r="Q1424" s="1"/>
      <c r="AA1424" s="86"/>
      <c r="AB1424" s="86"/>
      <c r="AC1424" s="86"/>
      <c r="AD1424" s="86"/>
      <c r="AE1424" s="86"/>
      <c r="AG1424" s="87"/>
      <c r="AN1424" s="86"/>
      <c r="AO1424" s="86"/>
      <c r="AP1424" s="86"/>
      <c r="AQ1424" s="86"/>
      <c r="AR1424" s="86"/>
      <c r="AS1424" s="86"/>
      <c r="AT1424" s="86"/>
      <c r="AU1424" s="86"/>
    </row>
    <row r="1425" spans="3:64" x14ac:dyDescent="0.2">
      <c r="C1425" s="18"/>
      <c r="D1425" s="18"/>
      <c r="Q1425" s="1"/>
      <c r="AA1425" s="86"/>
      <c r="AB1425" s="86"/>
      <c r="AC1425" s="86"/>
      <c r="AD1425" s="86"/>
      <c r="AE1425" s="86"/>
      <c r="AG1425" s="87"/>
      <c r="AN1425" s="86"/>
      <c r="AO1425" s="86"/>
      <c r="AP1425" s="86"/>
      <c r="AQ1425" s="86"/>
      <c r="AR1425" s="86"/>
      <c r="AS1425" s="86"/>
      <c r="AT1425" s="86"/>
      <c r="AU1425" s="86"/>
    </row>
    <row r="1426" spans="3:64" x14ac:dyDescent="0.2">
      <c r="C1426" s="18"/>
      <c r="D1426" s="18"/>
      <c r="Q1426" s="1"/>
      <c r="AA1426" s="86"/>
      <c r="AB1426" s="86"/>
      <c r="AC1426" s="86"/>
      <c r="AD1426" s="86"/>
      <c r="AE1426" s="86"/>
      <c r="AG1426" s="87"/>
      <c r="AN1426" s="86"/>
      <c r="AO1426" s="86"/>
      <c r="AP1426" s="86"/>
      <c r="AQ1426" s="86"/>
      <c r="AR1426" s="86"/>
      <c r="AS1426" s="86"/>
      <c r="AT1426" s="86"/>
      <c r="AU1426" s="86"/>
      <c r="AV1426" s="86"/>
      <c r="AW1426" s="86"/>
      <c r="AX1426" s="86"/>
      <c r="AY1426" s="86"/>
      <c r="AZ1426" s="86"/>
      <c r="BA1426" s="86"/>
      <c r="BB1426" s="86"/>
      <c r="BC1426" s="86"/>
      <c r="BD1426" s="86"/>
      <c r="BE1426" s="86"/>
      <c r="BF1426" s="86"/>
      <c r="BG1426" s="86"/>
      <c r="BH1426" s="86"/>
      <c r="BI1426" s="86"/>
      <c r="BJ1426" s="86"/>
      <c r="BK1426" s="86"/>
      <c r="BL1426" s="86"/>
    </row>
    <row r="1427" spans="3:64" x14ac:dyDescent="0.2">
      <c r="C1427" s="18"/>
      <c r="D1427" s="18"/>
      <c r="Q1427" s="1"/>
      <c r="AA1427" s="86"/>
      <c r="AB1427" s="86"/>
      <c r="AC1427" s="86"/>
      <c r="AD1427" s="86"/>
      <c r="AE1427" s="86"/>
      <c r="AG1427" s="87"/>
      <c r="AN1427" s="86"/>
      <c r="AO1427" s="86"/>
      <c r="AP1427" s="86"/>
      <c r="AQ1427" s="86"/>
      <c r="AR1427" s="86"/>
      <c r="AS1427" s="86"/>
      <c r="AT1427" s="86"/>
      <c r="AU1427" s="86"/>
    </row>
    <row r="1428" spans="3:64" x14ac:dyDescent="0.2">
      <c r="C1428" s="18"/>
      <c r="D1428" s="18"/>
      <c r="Q1428" s="1"/>
      <c r="AA1428" s="86"/>
      <c r="AB1428" s="86"/>
      <c r="AC1428" s="86"/>
      <c r="AD1428" s="86"/>
      <c r="AE1428" s="86"/>
      <c r="AG1428" s="87"/>
      <c r="AN1428" s="86"/>
      <c r="AO1428" s="86"/>
      <c r="AP1428" s="86"/>
      <c r="AQ1428" s="86"/>
      <c r="AR1428" s="86"/>
      <c r="AS1428" s="86"/>
      <c r="AT1428" s="86"/>
      <c r="AU1428" s="86"/>
      <c r="AV1428" s="86"/>
    </row>
    <row r="1429" spans="3:64" x14ac:dyDescent="0.2">
      <c r="Q1429" s="1"/>
      <c r="AA1429" s="86"/>
      <c r="AB1429" s="86"/>
      <c r="AC1429" s="86"/>
      <c r="AD1429" s="86"/>
      <c r="AE1429" s="86"/>
      <c r="AG1429" s="87"/>
      <c r="AN1429" s="86"/>
      <c r="AO1429" s="86"/>
      <c r="AP1429" s="86"/>
      <c r="AQ1429" s="86"/>
      <c r="AR1429" s="86"/>
      <c r="AS1429" s="86"/>
      <c r="AT1429" s="86"/>
      <c r="AU1429" s="86"/>
      <c r="AV1429" s="86"/>
    </row>
    <row r="1430" spans="3:64" x14ac:dyDescent="0.2">
      <c r="AA1430" s="86"/>
      <c r="AB1430" s="86"/>
      <c r="AC1430" s="86"/>
      <c r="AD1430" s="86"/>
      <c r="AE1430" s="86"/>
      <c r="AG1430" s="87"/>
      <c r="AN1430" s="86"/>
      <c r="AO1430" s="86"/>
      <c r="AP1430" s="86"/>
      <c r="AQ1430" s="86"/>
      <c r="AR1430" s="86"/>
      <c r="AS1430" s="86"/>
      <c r="AT1430" s="86"/>
      <c r="AU1430" s="86"/>
      <c r="AV1430" s="86"/>
    </row>
    <row r="1431" spans="3:64" x14ac:dyDescent="0.2">
      <c r="AA1431" s="86"/>
      <c r="AB1431" s="86"/>
      <c r="AC1431" s="86"/>
      <c r="AD1431" s="86"/>
      <c r="AE1431" s="86"/>
      <c r="AG1431" s="87"/>
      <c r="AN1431" s="86"/>
      <c r="AO1431" s="86"/>
      <c r="AP1431" s="86"/>
      <c r="AQ1431" s="86"/>
      <c r="AR1431" s="86"/>
      <c r="AS1431" s="86"/>
      <c r="AT1431" s="86"/>
      <c r="AU1431" s="86"/>
      <c r="AV1431" s="86"/>
      <c r="AX1431" s="86"/>
    </row>
    <row r="1432" spans="3:64" x14ac:dyDescent="0.2">
      <c r="AA1432" s="86"/>
      <c r="AB1432" s="86"/>
      <c r="AC1432" s="86"/>
      <c r="AD1432" s="86"/>
      <c r="AE1432" s="86"/>
      <c r="AG1432" s="87"/>
      <c r="AN1432" s="86"/>
      <c r="AO1432" s="86"/>
      <c r="AP1432" s="86"/>
      <c r="AQ1432" s="86"/>
      <c r="AR1432" s="86"/>
      <c r="AS1432" s="86"/>
      <c r="AT1432" s="86"/>
      <c r="AU1432" s="86"/>
      <c r="AV1432" s="86"/>
      <c r="AX1432" s="86"/>
    </row>
    <row r="1433" spans="3:64" x14ac:dyDescent="0.2">
      <c r="AA1433" s="86"/>
      <c r="AB1433" s="86"/>
      <c r="AC1433" s="86"/>
      <c r="AD1433" s="86"/>
      <c r="AE1433" s="86"/>
      <c r="AG1433" s="87"/>
      <c r="AN1433" s="86"/>
      <c r="AO1433" s="86"/>
      <c r="AP1433" s="86"/>
      <c r="AQ1433" s="86"/>
      <c r="AR1433" s="86"/>
      <c r="AS1433" s="86"/>
      <c r="AT1433" s="86"/>
      <c r="AU1433" s="86"/>
      <c r="AV1433" s="86"/>
      <c r="AW1433" s="86"/>
      <c r="AX1433" s="86"/>
      <c r="AY1433" s="86"/>
      <c r="AZ1433" s="86"/>
      <c r="BA1433" s="86"/>
      <c r="BB1433" s="86"/>
      <c r="BC1433" s="86"/>
      <c r="BD1433" s="86"/>
      <c r="BE1433" s="86"/>
      <c r="BF1433" s="86"/>
      <c r="BG1433" s="86"/>
      <c r="BH1433" s="86"/>
      <c r="BI1433" s="86"/>
      <c r="BJ1433" s="86"/>
      <c r="BK1433" s="86"/>
      <c r="BL1433" s="86"/>
    </row>
    <row r="1434" spans="3:64" x14ac:dyDescent="0.2">
      <c r="AA1434" s="86"/>
      <c r="AB1434" s="86"/>
      <c r="AC1434" s="86"/>
      <c r="AD1434" s="86"/>
      <c r="AE1434" s="86"/>
      <c r="AG1434" s="87"/>
      <c r="AN1434" s="86"/>
      <c r="AO1434" s="86"/>
      <c r="AP1434" s="86"/>
      <c r="AQ1434" s="86"/>
      <c r="AR1434" s="86"/>
      <c r="AS1434" s="86"/>
      <c r="AT1434" s="86"/>
      <c r="AU1434" s="86"/>
    </row>
    <row r="1435" spans="3:64" x14ac:dyDescent="0.2">
      <c r="AA1435" s="86"/>
      <c r="AB1435" s="86"/>
      <c r="AC1435" s="86"/>
      <c r="AD1435" s="86"/>
      <c r="AE1435" s="86"/>
      <c r="AG1435" s="87"/>
      <c r="AN1435" s="86"/>
      <c r="AO1435" s="86"/>
      <c r="AP1435" s="86"/>
      <c r="AQ1435" s="86"/>
      <c r="AR1435" s="86"/>
      <c r="AS1435" s="86"/>
      <c r="AT1435" s="86"/>
      <c r="AU1435" s="86"/>
    </row>
    <row r="1436" spans="3:64" x14ac:dyDescent="0.2">
      <c r="AA1436" s="86"/>
      <c r="AB1436" s="86"/>
      <c r="AC1436" s="86"/>
      <c r="AD1436" s="86"/>
      <c r="AE1436" s="86"/>
      <c r="AG1436" s="87"/>
      <c r="AN1436" s="86"/>
      <c r="AO1436" s="86"/>
      <c r="AP1436" s="86"/>
      <c r="AQ1436" s="86"/>
      <c r="AR1436" s="86"/>
      <c r="AS1436" s="86"/>
      <c r="AT1436" s="86"/>
      <c r="AU1436" s="86"/>
    </row>
    <row r="1437" spans="3:64" x14ac:dyDescent="0.2">
      <c r="AA1437" s="86"/>
      <c r="AB1437" s="86"/>
      <c r="AC1437" s="86"/>
      <c r="AD1437" s="86"/>
      <c r="AE1437" s="86"/>
      <c r="AG1437" s="87"/>
      <c r="AN1437" s="86"/>
      <c r="AO1437" s="86"/>
      <c r="AP1437" s="86"/>
      <c r="AQ1437" s="86"/>
      <c r="AR1437" s="86"/>
      <c r="AS1437" s="86"/>
      <c r="AT1437" s="86"/>
      <c r="AU1437" s="86"/>
      <c r="AV1437" s="86"/>
      <c r="AW1437" s="86"/>
      <c r="AX1437" s="86"/>
      <c r="AY1437" s="86"/>
      <c r="AZ1437" s="86"/>
      <c r="BA1437" s="86"/>
      <c r="BB1437" s="86"/>
      <c r="BC1437" s="86"/>
      <c r="BD1437" s="86"/>
      <c r="BE1437" s="86"/>
      <c r="BF1437" s="86"/>
      <c r="BG1437" s="86"/>
      <c r="BH1437" s="86"/>
      <c r="BI1437" s="86"/>
      <c r="BJ1437" s="86"/>
      <c r="BK1437" s="86"/>
      <c r="BL1437" s="86"/>
    </row>
    <row r="1438" spans="3:64" x14ac:dyDescent="0.2">
      <c r="AA1438" s="86"/>
      <c r="AB1438" s="86"/>
      <c r="AC1438" s="86"/>
      <c r="AD1438" s="86"/>
      <c r="AE1438" s="86"/>
      <c r="AG1438" s="87"/>
      <c r="AN1438" s="86"/>
      <c r="AO1438" s="86"/>
      <c r="AP1438" s="86"/>
      <c r="AQ1438" s="86"/>
      <c r="AR1438" s="86"/>
      <c r="AS1438" s="86"/>
      <c r="AT1438" s="86"/>
      <c r="AU1438" s="86"/>
      <c r="AV1438" s="86"/>
      <c r="AX1438" s="86"/>
    </row>
    <row r="1439" spans="3:64" x14ac:dyDescent="0.2">
      <c r="AA1439" s="86"/>
      <c r="AB1439" s="86"/>
      <c r="AC1439" s="86"/>
      <c r="AD1439" s="86"/>
      <c r="AE1439" s="86"/>
      <c r="AG1439" s="87"/>
      <c r="AN1439" s="86"/>
      <c r="AO1439" s="86"/>
      <c r="AP1439" s="86"/>
      <c r="AQ1439" s="86"/>
      <c r="AR1439" s="86"/>
      <c r="AS1439" s="86"/>
      <c r="AT1439" s="86"/>
      <c r="AU1439" s="86"/>
      <c r="AV1439" s="86"/>
      <c r="AX1439" s="86"/>
      <c r="AY1439" s="86"/>
      <c r="AZ1439" s="86"/>
      <c r="BA1439" s="86"/>
      <c r="BB1439" s="86"/>
      <c r="BC1439" s="86"/>
      <c r="BD1439" s="86"/>
      <c r="BE1439" s="86"/>
      <c r="BF1439" s="86"/>
      <c r="BG1439" s="86"/>
      <c r="BH1439" s="86"/>
      <c r="BI1439" s="86"/>
      <c r="BJ1439" s="86"/>
      <c r="BK1439" s="86"/>
      <c r="BL1439" s="86"/>
    </row>
    <row r="1440" spans="3:64" x14ac:dyDescent="0.2">
      <c r="AA1440" s="86"/>
      <c r="AB1440" s="86"/>
      <c r="AC1440" s="86"/>
      <c r="AD1440" s="86"/>
      <c r="AE1440" s="86"/>
      <c r="AG1440" s="87"/>
      <c r="AN1440" s="86"/>
      <c r="AO1440" s="86"/>
      <c r="AP1440" s="86"/>
      <c r="AQ1440" s="86"/>
      <c r="AR1440" s="86"/>
      <c r="AS1440" s="86"/>
      <c r="AT1440" s="86"/>
      <c r="AU1440" s="86"/>
      <c r="AV1440" s="86"/>
      <c r="AW1440" s="86"/>
      <c r="AX1440" s="86"/>
      <c r="AY1440" s="86"/>
      <c r="AZ1440" s="86"/>
      <c r="BA1440" s="86"/>
      <c r="BB1440" s="86"/>
      <c r="BC1440" s="86"/>
      <c r="BD1440" s="86"/>
      <c r="BE1440" s="86"/>
      <c r="BF1440" s="86"/>
      <c r="BG1440" s="86"/>
      <c r="BH1440" s="86"/>
      <c r="BI1440" s="86"/>
      <c r="BJ1440" s="86"/>
      <c r="BK1440" s="86"/>
      <c r="BL1440" s="86"/>
    </row>
    <row r="1441" spans="27:64" x14ac:dyDescent="0.2">
      <c r="AA1441" s="86"/>
      <c r="AB1441" s="86"/>
      <c r="AC1441" s="86"/>
      <c r="AD1441" s="86"/>
      <c r="AE1441" s="86"/>
      <c r="AG1441" s="87"/>
      <c r="AN1441" s="86"/>
      <c r="AO1441" s="86"/>
      <c r="AP1441" s="86"/>
      <c r="AQ1441" s="86"/>
      <c r="AR1441" s="86"/>
      <c r="AS1441" s="86"/>
      <c r="AT1441" s="86"/>
      <c r="AU1441" s="86"/>
      <c r="AV1441" s="86"/>
      <c r="AW1441" s="86"/>
      <c r="AX1441" s="86"/>
      <c r="AY1441" s="86"/>
      <c r="AZ1441" s="86"/>
      <c r="BA1441" s="86"/>
      <c r="BB1441" s="86"/>
      <c r="BC1441" s="86"/>
      <c r="BD1441" s="86"/>
      <c r="BE1441" s="86"/>
      <c r="BF1441" s="86"/>
      <c r="BG1441" s="86"/>
      <c r="BH1441" s="86"/>
      <c r="BI1441" s="86"/>
      <c r="BJ1441" s="86"/>
      <c r="BK1441" s="86"/>
      <c r="BL1441" s="86"/>
    </row>
    <row r="1442" spans="27:64" x14ac:dyDescent="0.2">
      <c r="AA1442" s="86"/>
      <c r="AB1442" s="86"/>
      <c r="AC1442" s="86"/>
      <c r="AD1442" s="86"/>
      <c r="AE1442" s="86"/>
      <c r="AG1442" s="87"/>
      <c r="AN1442" s="86"/>
      <c r="AO1442" s="86"/>
      <c r="AP1442" s="86"/>
      <c r="AQ1442" s="86"/>
      <c r="AR1442" s="86"/>
      <c r="AS1442" s="86"/>
      <c r="AT1442" s="86"/>
      <c r="AU1442" s="86"/>
      <c r="AV1442" s="86"/>
    </row>
    <row r="1443" spans="27:64" x14ac:dyDescent="0.2">
      <c r="AA1443" s="86"/>
      <c r="AB1443" s="86"/>
      <c r="AC1443" s="86"/>
      <c r="AD1443" s="86"/>
      <c r="AE1443" s="86"/>
      <c r="AG1443" s="87"/>
      <c r="AN1443" s="86"/>
      <c r="AO1443" s="86"/>
      <c r="AP1443" s="86"/>
      <c r="AQ1443" s="86"/>
      <c r="AR1443" s="86"/>
      <c r="AS1443" s="86"/>
      <c r="AT1443" s="86"/>
      <c r="AU1443" s="86"/>
    </row>
    <row r="1444" spans="27:64" x14ac:dyDescent="0.2">
      <c r="AA1444" s="86"/>
      <c r="AB1444" s="86"/>
      <c r="AC1444" s="86"/>
      <c r="AD1444" s="86"/>
      <c r="AE1444" s="86"/>
      <c r="AG1444" s="87"/>
      <c r="AN1444" s="86"/>
      <c r="AO1444" s="86"/>
      <c r="AP1444" s="86"/>
      <c r="AQ1444" s="86"/>
      <c r="AR1444" s="86"/>
      <c r="AS1444" s="86"/>
      <c r="AT1444" s="86"/>
      <c r="AU1444" s="86"/>
      <c r="AV1444" s="86"/>
      <c r="AX1444" s="86"/>
    </row>
    <row r="1445" spans="27:64" x14ac:dyDescent="0.2">
      <c r="AA1445" s="86"/>
      <c r="AB1445" s="86"/>
      <c r="AC1445" s="86"/>
      <c r="AD1445" s="86"/>
      <c r="AE1445" s="86"/>
      <c r="AG1445" s="87"/>
      <c r="AN1445" s="86"/>
      <c r="AO1445" s="86"/>
      <c r="AP1445" s="86"/>
      <c r="AQ1445" s="86"/>
      <c r="AR1445" s="86"/>
      <c r="AS1445" s="86"/>
      <c r="AT1445" s="86"/>
      <c r="AU1445" s="86"/>
      <c r="AV1445" s="86"/>
      <c r="AX1445" s="86"/>
      <c r="AY1445" s="86"/>
      <c r="AZ1445" s="86"/>
      <c r="BA1445" s="86"/>
      <c r="BB1445" s="86"/>
      <c r="BC1445" s="86"/>
      <c r="BD1445" s="86"/>
      <c r="BE1445" s="86"/>
      <c r="BF1445" s="86"/>
      <c r="BG1445" s="86"/>
      <c r="BH1445" s="86"/>
      <c r="BI1445" s="86"/>
      <c r="BJ1445" s="86"/>
      <c r="BK1445" s="86"/>
      <c r="BL1445" s="86"/>
    </row>
    <row r="1446" spans="27:64" x14ac:dyDescent="0.2">
      <c r="AA1446" s="86"/>
      <c r="AB1446" s="86"/>
      <c r="AC1446" s="86"/>
      <c r="AD1446" s="86"/>
      <c r="AE1446" s="86"/>
      <c r="AG1446" s="87"/>
      <c r="AN1446" s="86"/>
      <c r="AO1446" s="86"/>
      <c r="AP1446" s="86"/>
      <c r="AQ1446" s="86"/>
      <c r="AR1446" s="86"/>
      <c r="AS1446" s="86"/>
      <c r="AT1446" s="86"/>
      <c r="AU1446" s="86"/>
      <c r="AV1446" s="86"/>
      <c r="AW1446" s="86"/>
      <c r="AX1446" s="86"/>
      <c r="AY1446" s="86"/>
      <c r="AZ1446" s="86"/>
      <c r="BA1446" s="86"/>
      <c r="BB1446" s="86"/>
      <c r="BC1446" s="86"/>
      <c r="BD1446" s="86"/>
      <c r="BE1446" s="86"/>
      <c r="BF1446" s="86"/>
      <c r="BG1446" s="86"/>
      <c r="BH1446" s="86"/>
      <c r="BI1446" s="86"/>
      <c r="BJ1446" s="86"/>
      <c r="BK1446" s="86"/>
      <c r="BL1446" s="86"/>
    </row>
    <row r="1447" spans="27:64" x14ac:dyDescent="0.2">
      <c r="AA1447" s="86"/>
      <c r="AB1447" s="86"/>
      <c r="AC1447" s="86"/>
      <c r="AD1447" s="86"/>
      <c r="AE1447" s="86"/>
      <c r="AG1447" s="87"/>
      <c r="AN1447" s="86"/>
      <c r="AO1447" s="86"/>
      <c r="AP1447" s="86"/>
      <c r="AQ1447" s="86"/>
      <c r="AR1447" s="86"/>
      <c r="AS1447" s="86"/>
      <c r="AT1447" s="86"/>
      <c r="AU1447" s="86"/>
      <c r="AV1447" s="86"/>
      <c r="AW1447" s="86"/>
      <c r="AX1447" s="86"/>
      <c r="AY1447" s="86"/>
      <c r="AZ1447" s="86"/>
      <c r="BA1447" s="86"/>
      <c r="BB1447" s="86"/>
      <c r="BC1447" s="86"/>
      <c r="BD1447" s="86"/>
      <c r="BE1447" s="86"/>
      <c r="BF1447" s="86"/>
      <c r="BG1447" s="86"/>
      <c r="BH1447" s="86"/>
      <c r="BI1447" s="86"/>
      <c r="BJ1447" s="86"/>
      <c r="BK1447" s="86"/>
      <c r="BL1447" s="86"/>
    </row>
    <row r="1448" spans="27:64" x14ac:dyDescent="0.2">
      <c r="AA1448" s="86"/>
      <c r="AB1448" s="86"/>
      <c r="AC1448" s="86"/>
      <c r="AD1448" s="86"/>
      <c r="AE1448" s="86"/>
      <c r="AG1448" s="87"/>
      <c r="AN1448" s="86"/>
      <c r="AO1448" s="86"/>
      <c r="AP1448" s="86"/>
      <c r="AQ1448" s="86"/>
      <c r="AR1448" s="86"/>
      <c r="AS1448" s="86"/>
      <c r="AT1448" s="86"/>
      <c r="AU1448" s="86"/>
    </row>
    <row r="1449" spans="27:64" x14ac:dyDescent="0.2">
      <c r="AA1449" s="86"/>
      <c r="AB1449" s="86"/>
      <c r="AC1449" s="86"/>
      <c r="AD1449" s="86"/>
      <c r="AE1449" s="86"/>
      <c r="AG1449" s="87"/>
      <c r="AN1449" s="86"/>
      <c r="AO1449" s="86"/>
      <c r="AP1449" s="86"/>
      <c r="AQ1449" s="86"/>
      <c r="AR1449" s="86"/>
      <c r="AS1449" s="86"/>
      <c r="AT1449" s="86"/>
      <c r="AU1449" s="86"/>
    </row>
    <row r="1450" spans="27:64" x14ac:dyDescent="0.2">
      <c r="AA1450" s="86"/>
      <c r="AB1450" s="86"/>
      <c r="AC1450" s="86"/>
      <c r="AD1450" s="86"/>
      <c r="AE1450" s="86"/>
      <c r="AG1450" s="87"/>
      <c r="AN1450" s="86"/>
      <c r="AO1450" s="86"/>
      <c r="AP1450" s="86"/>
      <c r="AQ1450" s="86"/>
      <c r="AR1450" s="86"/>
      <c r="AS1450" s="86"/>
      <c r="AT1450" s="86"/>
      <c r="AU1450" s="86"/>
      <c r="AV1450" s="86"/>
      <c r="AX1450" s="86"/>
      <c r="AY1450" s="86"/>
      <c r="AZ1450" s="86"/>
      <c r="BA1450" s="86"/>
      <c r="BB1450" s="86"/>
      <c r="BC1450" s="86"/>
      <c r="BD1450" s="86"/>
      <c r="BE1450" s="86"/>
      <c r="BF1450" s="86"/>
      <c r="BG1450" s="86"/>
      <c r="BH1450" s="86"/>
      <c r="BI1450" s="86"/>
      <c r="BJ1450" s="86"/>
      <c r="BK1450" s="86"/>
      <c r="BL1450" s="86"/>
    </row>
    <row r="1451" spans="27:64" x14ac:dyDescent="0.2">
      <c r="AA1451" s="86"/>
      <c r="AB1451" s="86"/>
      <c r="AC1451" s="86"/>
      <c r="AD1451" s="86"/>
      <c r="AE1451" s="86"/>
      <c r="AG1451" s="87"/>
      <c r="AN1451" s="86"/>
      <c r="AO1451" s="86"/>
      <c r="AP1451" s="86"/>
      <c r="AQ1451" s="86"/>
      <c r="AR1451" s="86"/>
      <c r="AS1451" s="86"/>
      <c r="AT1451" s="86"/>
      <c r="AU1451" s="86"/>
      <c r="AV1451" s="86"/>
      <c r="AW1451" s="86"/>
      <c r="AX1451" s="86"/>
      <c r="AY1451" s="86"/>
      <c r="AZ1451" s="86"/>
      <c r="BA1451" s="86"/>
      <c r="BB1451" s="86"/>
      <c r="BC1451" s="86"/>
      <c r="BD1451" s="86"/>
      <c r="BE1451" s="86"/>
      <c r="BF1451" s="86"/>
      <c r="BG1451" s="86"/>
      <c r="BH1451" s="86"/>
      <c r="BI1451" s="86"/>
      <c r="BJ1451" s="86"/>
      <c r="BK1451" s="86"/>
      <c r="BL1451" s="86"/>
    </row>
    <row r="1452" spans="27:64" x14ac:dyDescent="0.2">
      <c r="AA1452" s="86"/>
      <c r="AB1452" s="86"/>
      <c r="AC1452" s="86"/>
      <c r="AD1452" s="86"/>
      <c r="AE1452" s="86"/>
      <c r="AG1452" s="87"/>
      <c r="AN1452" s="86"/>
      <c r="AO1452" s="86"/>
      <c r="AP1452" s="86"/>
      <c r="AQ1452" s="86"/>
      <c r="AR1452" s="86"/>
      <c r="AS1452" s="86"/>
      <c r="AT1452" s="86"/>
      <c r="AU1452" s="86"/>
      <c r="AV1452" s="86"/>
      <c r="AW1452" s="86"/>
      <c r="AX1452" s="86"/>
      <c r="AY1452" s="86"/>
      <c r="AZ1452" s="86"/>
      <c r="BA1452" s="86"/>
      <c r="BB1452" s="86"/>
      <c r="BC1452" s="86"/>
      <c r="BD1452" s="86"/>
      <c r="BE1452" s="86"/>
      <c r="BF1452" s="86"/>
      <c r="BG1452" s="86"/>
      <c r="BH1452" s="86"/>
      <c r="BI1452" s="86"/>
      <c r="BJ1452" s="86"/>
      <c r="BK1452" s="86"/>
      <c r="BL1452" s="86"/>
    </row>
    <row r="1453" spans="27:64" x14ac:dyDescent="0.2">
      <c r="AA1453" s="86"/>
      <c r="AB1453" s="86"/>
      <c r="AC1453" s="86"/>
      <c r="AD1453" s="86"/>
      <c r="AE1453" s="86"/>
      <c r="AG1453" s="87"/>
      <c r="AN1453" s="86"/>
      <c r="AO1453" s="86"/>
      <c r="AP1453" s="86"/>
      <c r="AQ1453" s="86"/>
      <c r="AR1453" s="86"/>
      <c r="AS1453" s="86"/>
      <c r="AT1453" s="86"/>
      <c r="AU1453" s="86"/>
    </row>
    <row r="1454" spans="27:64" x14ac:dyDescent="0.2">
      <c r="AA1454" s="86"/>
      <c r="AB1454" s="86"/>
      <c r="AC1454" s="86"/>
      <c r="AD1454" s="86"/>
      <c r="AE1454" s="86"/>
      <c r="AG1454" s="87"/>
      <c r="AN1454" s="86"/>
      <c r="AO1454" s="86"/>
      <c r="AP1454" s="86"/>
      <c r="AQ1454" s="86"/>
      <c r="AR1454" s="86"/>
      <c r="AS1454" s="86"/>
      <c r="AT1454" s="86"/>
      <c r="AU1454" s="86"/>
      <c r="AV1454" s="86"/>
      <c r="AW1454" s="86"/>
      <c r="AX1454" s="86"/>
      <c r="AY1454" s="86"/>
      <c r="AZ1454" s="86"/>
      <c r="BA1454" s="86"/>
      <c r="BB1454" s="86"/>
      <c r="BC1454" s="86"/>
      <c r="BD1454" s="86"/>
      <c r="BE1454" s="86"/>
      <c r="BF1454" s="86"/>
      <c r="BG1454" s="86"/>
      <c r="BH1454" s="86"/>
      <c r="BI1454" s="86"/>
      <c r="BJ1454" s="86"/>
      <c r="BK1454" s="86"/>
      <c r="BL1454" s="86"/>
    </row>
    <row r="1455" spans="27:64" x14ac:dyDescent="0.2">
      <c r="AA1455" s="86"/>
      <c r="AB1455" s="86"/>
      <c r="AC1455" s="86"/>
      <c r="AD1455" s="86"/>
      <c r="AE1455" s="86"/>
      <c r="AG1455" s="87"/>
      <c r="AN1455" s="86"/>
      <c r="AO1455" s="86"/>
      <c r="AP1455" s="86"/>
      <c r="AQ1455" s="86"/>
      <c r="AR1455" s="86"/>
      <c r="AS1455" s="86"/>
      <c r="AT1455" s="86"/>
      <c r="AU1455" s="86"/>
      <c r="AV1455" s="86"/>
    </row>
    <row r="1456" spans="27:64" x14ac:dyDescent="0.2">
      <c r="AA1456" s="86"/>
      <c r="AB1456" s="86"/>
      <c r="AC1456" s="86"/>
      <c r="AD1456" s="86"/>
      <c r="AE1456" s="86"/>
      <c r="AG1456" s="87"/>
      <c r="AN1456" s="86"/>
      <c r="AO1456" s="86"/>
      <c r="AP1456" s="86"/>
      <c r="AQ1456" s="86"/>
      <c r="AR1456" s="86"/>
      <c r="AS1456" s="86"/>
      <c r="AT1456" s="86"/>
      <c r="AU1456" s="86"/>
      <c r="AV1456" s="86"/>
    </row>
    <row r="1457" spans="27:64" x14ac:dyDescent="0.2">
      <c r="AA1457" s="86"/>
      <c r="AB1457" s="86"/>
      <c r="AC1457" s="86"/>
      <c r="AD1457" s="86"/>
      <c r="AE1457" s="86"/>
      <c r="AG1457" s="87"/>
      <c r="AN1457" s="86"/>
      <c r="AO1457" s="86"/>
      <c r="AP1457" s="86"/>
      <c r="AQ1457" s="86"/>
      <c r="AR1457" s="86"/>
      <c r="AS1457" s="86"/>
      <c r="AT1457" s="86"/>
      <c r="AU1457" s="86"/>
      <c r="AV1457" s="86"/>
    </row>
    <row r="1458" spans="27:64" x14ac:dyDescent="0.2">
      <c r="AA1458" s="86"/>
      <c r="AB1458" s="86"/>
      <c r="AC1458" s="86"/>
      <c r="AD1458" s="86"/>
      <c r="AE1458" s="86"/>
      <c r="AG1458" s="87"/>
      <c r="AN1458" s="86"/>
      <c r="AO1458" s="86"/>
      <c r="AP1458" s="86"/>
      <c r="AQ1458" s="86"/>
      <c r="AR1458" s="86"/>
      <c r="AS1458" s="86"/>
      <c r="AT1458" s="86"/>
      <c r="AU1458" s="86"/>
      <c r="AV1458" s="86"/>
      <c r="AW1458" s="86"/>
      <c r="AX1458" s="86"/>
      <c r="AY1458" s="86"/>
      <c r="AZ1458" s="86"/>
      <c r="BA1458" s="86"/>
      <c r="BB1458" s="86"/>
      <c r="BC1458" s="86"/>
      <c r="BD1458" s="86"/>
      <c r="BE1458" s="86"/>
      <c r="BF1458" s="86"/>
      <c r="BG1458" s="86"/>
      <c r="BH1458" s="86"/>
      <c r="BI1458" s="86"/>
      <c r="BJ1458" s="86"/>
      <c r="BK1458" s="86"/>
      <c r="BL1458" s="86"/>
    </row>
    <row r="1459" spans="27:64" x14ac:dyDescent="0.2">
      <c r="AA1459" s="86"/>
      <c r="AB1459" s="86"/>
      <c r="AC1459" s="86"/>
      <c r="AD1459" s="86"/>
      <c r="AE1459" s="86"/>
      <c r="AG1459" s="87"/>
      <c r="AN1459" s="86"/>
      <c r="AO1459" s="86"/>
      <c r="AP1459" s="86"/>
      <c r="AQ1459" s="86"/>
      <c r="AR1459" s="86"/>
      <c r="AS1459" s="86"/>
      <c r="AT1459" s="86"/>
      <c r="AU1459" s="86"/>
      <c r="AV1459" s="86"/>
      <c r="AW1459" s="86"/>
      <c r="AX1459" s="86"/>
      <c r="AY1459" s="86"/>
      <c r="AZ1459" s="86"/>
      <c r="BA1459" s="86"/>
      <c r="BB1459" s="86"/>
      <c r="BC1459" s="86"/>
      <c r="BD1459" s="86"/>
      <c r="BE1459" s="86"/>
      <c r="BF1459" s="86"/>
      <c r="BG1459" s="86"/>
      <c r="BH1459" s="86"/>
      <c r="BI1459" s="86"/>
      <c r="BJ1459" s="86"/>
      <c r="BK1459" s="86"/>
      <c r="BL1459" s="86"/>
    </row>
    <row r="1460" spans="27:64" x14ac:dyDescent="0.2">
      <c r="AA1460" s="86"/>
      <c r="AB1460" s="86"/>
      <c r="AC1460" s="86"/>
      <c r="AD1460" s="86"/>
      <c r="AE1460" s="86"/>
      <c r="AG1460" s="87"/>
      <c r="AN1460" s="86"/>
      <c r="AO1460" s="86"/>
      <c r="AP1460" s="86"/>
      <c r="AQ1460" s="86"/>
      <c r="AR1460" s="86"/>
      <c r="AS1460" s="86"/>
      <c r="AT1460" s="86"/>
      <c r="AU1460" s="86"/>
    </row>
    <row r="1461" spans="27:64" x14ac:dyDescent="0.2">
      <c r="AA1461" s="86"/>
      <c r="AB1461" s="86"/>
      <c r="AC1461" s="86"/>
      <c r="AD1461" s="86"/>
      <c r="AE1461" s="86"/>
      <c r="AG1461" s="87"/>
      <c r="AN1461" s="86"/>
      <c r="AO1461" s="86"/>
      <c r="AP1461" s="86"/>
      <c r="AQ1461" s="86"/>
      <c r="AR1461" s="86"/>
      <c r="AS1461" s="86"/>
      <c r="AT1461" s="86"/>
      <c r="AU1461" s="86"/>
      <c r="AV1461" s="86"/>
      <c r="AW1461" s="86"/>
      <c r="AX1461" s="86"/>
      <c r="AY1461" s="86"/>
      <c r="AZ1461" s="86"/>
      <c r="BA1461" s="86"/>
      <c r="BB1461" s="86"/>
      <c r="BC1461" s="86"/>
      <c r="BD1461" s="86"/>
      <c r="BE1461" s="86"/>
      <c r="BF1461" s="86"/>
      <c r="BG1461" s="86"/>
      <c r="BH1461" s="86"/>
      <c r="BI1461" s="86"/>
      <c r="BJ1461" s="86"/>
      <c r="BK1461" s="86"/>
      <c r="BL1461" s="86"/>
    </row>
    <row r="1462" spans="27:64" x14ac:dyDescent="0.2">
      <c r="AA1462" s="86"/>
      <c r="AB1462" s="86"/>
      <c r="AC1462" s="86"/>
      <c r="AD1462" s="86"/>
      <c r="AE1462" s="86"/>
      <c r="AG1462" s="87"/>
      <c r="AN1462" s="86"/>
      <c r="AO1462" s="86"/>
      <c r="AP1462" s="86"/>
      <c r="AQ1462" s="86"/>
      <c r="AR1462" s="86"/>
      <c r="AS1462" s="86"/>
      <c r="AT1462" s="86"/>
      <c r="AU1462" s="86"/>
      <c r="AV1462" s="86"/>
    </row>
    <row r="1463" spans="27:64" x14ac:dyDescent="0.2">
      <c r="AA1463" s="86"/>
      <c r="AB1463" s="86"/>
      <c r="AC1463" s="86"/>
      <c r="AD1463" s="86"/>
      <c r="AE1463" s="86"/>
      <c r="AG1463" s="87"/>
      <c r="AN1463" s="86"/>
      <c r="AO1463" s="86"/>
      <c r="AP1463" s="86"/>
      <c r="AQ1463" s="86"/>
      <c r="AR1463" s="86"/>
      <c r="AS1463" s="86"/>
      <c r="AT1463" s="86"/>
      <c r="AU1463" s="86"/>
      <c r="AV1463" s="86"/>
    </row>
    <row r="1464" spans="27:64" x14ac:dyDescent="0.2">
      <c r="AA1464" s="86"/>
      <c r="AB1464" s="86"/>
      <c r="AC1464" s="86"/>
      <c r="AD1464" s="86"/>
      <c r="AE1464" s="86"/>
      <c r="AG1464" s="87"/>
      <c r="AN1464" s="86"/>
      <c r="AO1464" s="86"/>
      <c r="AP1464" s="86"/>
      <c r="AQ1464" s="86"/>
      <c r="AR1464" s="86"/>
      <c r="AS1464" s="86"/>
      <c r="AT1464" s="86"/>
      <c r="AU1464" s="86"/>
    </row>
    <row r="1465" spans="27:64" x14ac:dyDescent="0.2">
      <c r="AA1465" s="86"/>
      <c r="AB1465" s="86"/>
      <c r="AC1465" s="86"/>
      <c r="AD1465" s="86"/>
      <c r="AE1465" s="86"/>
      <c r="AG1465" s="87"/>
      <c r="AN1465" s="86"/>
      <c r="AO1465" s="86"/>
      <c r="AP1465" s="86"/>
      <c r="AQ1465" s="86"/>
      <c r="AR1465" s="86"/>
      <c r="AS1465" s="86"/>
      <c r="AT1465" s="86"/>
      <c r="AU1465" s="86"/>
      <c r="AV1465" s="86"/>
      <c r="AX1465" s="86"/>
      <c r="AY1465" s="86"/>
      <c r="AZ1465" s="86"/>
      <c r="BA1465" s="86"/>
      <c r="BB1465" s="86"/>
      <c r="BC1465" s="86"/>
      <c r="BD1465" s="86"/>
      <c r="BE1465" s="86"/>
      <c r="BF1465" s="86"/>
      <c r="BG1465" s="86"/>
      <c r="BH1465" s="86"/>
      <c r="BI1465" s="86"/>
      <c r="BJ1465" s="86"/>
      <c r="BK1465" s="86"/>
      <c r="BL1465" s="86"/>
    </row>
    <row r="1466" spans="27:64" x14ac:dyDescent="0.2">
      <c r="AA1466" s="86"/>
      <c r="AB1466" s="86"/>
      <c r="AC1466" s="86"/>
      <c r="AD1466" s="86"/>
      <c r="AE1466" s="86"/>
      <c r="AG1466" s="87"/>
      <c r="AN1466" s="86"/>
      <c r="AO1466" s="86"/>
      <c r="AP1466" s="86"/>
      <c r="AQ1466" s="86"/>
      <c r="AR1466" s="86"/>
      <c r="AS1466" s="86"/>
      <c r="AT1466" s="86"/>
      <c r="AU1466" s="86"/>
      <c r="AV1466" s="86"/>
      <c r="AX1466" s="86"/>
    </row>
    <row r="1467" spans="27:64" x14ac:dyDescent="0.2">
      <c r="AA1467" s="86"/>
      <c r="AB1467" s="86"/>
      <c r="AC1467" s="86"/>
      <c r="AD1467" s="86"/>
      <c r="AE1467" s="86"/>
      <c r="AG1467" s="87"/>
      <c r="AN1467" s="86"/>
      <c r="AO1467" s="86"/>
      <c r="AP1467" s="86"/>
      <c r="AQ1467" s="86"/>
      <c r="AR1467" s="86"/>
      <c r="AS1467" s="86"/>
      <c r="AT1467" s="86"/>
      <c r="AU1467" s="86"/>
      <c r="AV1467" s="86"/>
      <c r="AX1467" s="86"/>
    </row>
    <row r="1468" spans="27:64" x14ac:dyDescent="0.2">
      <c r="AA1468" s="86"/>
      <c r="AB1468" s="86"/>
      <c r="AC1468" s="86"/>
      <c r="AD1468" s="86"/>
      <c r="AE1468" s="86"/>
      <c r="AG1468" s="87"/>
      <c r="AN1468" s="86"/>
      <c r="AO1468" s="86"/>
      <c r="AP1468" s="86"/>
      <c r="AQ1468" s="86"/>
      <c r="AR1468" s="86"/>
      <c r="AS1468" s="86"/>
      <c r="AT1468" s="86"/>
      <c r="AU1468" s="86"/>
      <c r="AV1468" s="86"/>
      <c r="AW1468" s="86"/>
      <c r="AX1468" s="86"/>
      <c r="AY1468" s="86"/>
      <c r="AZ1468" s="86"/>
      <c r="BA1468" s="86"/>
      <c r="BB1468" s="86"/>
      <c r="BC1468" s="86"/>
      <c r="BD1468" s="86"/>
      <c r="BE1468" s="86"/>
      <c r="BF1468" s="86"/>
      <c r="BG1468" s="86"/>
      <c r="BH1468" s="86"/>
      <c r="BI1468" s="86"/>
      <c r="BJ1468" s="86"/>
      <c r="BK1468" s="86"/>
      <c r="BL1468" s="86"/>
    </row>
    <row r="1469" spans="27:64" x14ac:dyDescent="0.2">
      <c r="AA1469" s="86"/>
      <c r="AB1469" s="86"/>
      <c r="AC1469" s="86"/>
      <c r="AD1469" s="86"/>
      <c r="AE1469" s="86"/>
      <c r="AG1469" s="87"/>
      <c r="AN1469" s="86"/>
      <c r="AO1469" s="86"/>
      <c r="AP1469" s="86"/>
      <c r="AQ1469" s="86"/>
      <c r="AR1469" s="86"/>
      <c r="AS1469" s="86"/>
      <c r="AT1469" s="86"/>
      <c r="AU1469" s="86"/>
      <c r="AV1469" s="86"/>
      <c r="AW1469" s="86"/>
      <c r="AX1469" s="86"/>
      <c r="AY1469" s="86"/>
      <c r="AZ1469" s="86"/>
      <c r="BA1469" s="86"/>
      <c r="BB1469" s="86"/>
      <c r="BC1469" s="86"/>
      <c r="BD1469" s="86"/>
      <c r="BE1469" s="86"/>
      <c r="BF1469" s="86"/>
      <c r="BG1469" s="86"/>
      <c r="BH1469" s="86"/>
      <c r="BI1469" s="86"/>
      <c r="BJ1469" s="86"/>
      <c r="BK1469" s="86"/>
      <c r="BL1469" s="86"/>
    </row>
    <row r="1470" spans="27:64" x14ac:dyDescent="0.2">
      <c r="AA1470" s="86"/>
      <c r="AB1470" s="86"/>
      <c r="AC1470" s="86"/>
      <c r="AD1470" s="86"/>
      <c r="AE1470" s="86"/>
      <c r="AG1470" s="87"/>
      <c r="AN1470" s="86"/>
      <c r="AO1470" s="86"/>
      <c r="AP1470" s="86"/>
      <c r="AQ1470" s="86"/>
      <c r="AR1470" s="86"/>
      <c r="AS1470" s="86"/>
      <c r="AT1470" s="86"/>
      <c r="AU1470" s="86"/>
      <c r="AV1470" s="86"/>
      <c r="AW1470" s="86"/>
      <c r="AX1470" s="86"/>
      <c r="AY1470" s="86"/>
      <c r="AZ1470" s="86"/>
      <c r="BA1470" s="86"/>
      <c r="BB1470" s="86"/>
      <c r="BC1470" s="86"/>
      <c r="BD1470" s="86"/>
      <c r="BE1470" s="86"/>
      <c r="BF1470" s="86"/>
      <c r="BG1470" s="86"/>
      <c r="BH1470" s="86"/>
      <c r="BI1470" s="86"/>
      <c r="BJ1470" s="86"/>
      <c r="BK1470" s="86"/>
      <c r="BL1470" s="86"/>
    </row>
    <row r="1471" spans="27:64" x14ac:dyDescent="0.2">
      <c r="AA1471" s="86"/>
      <c r="AB1471" s="86"/>
      <c r="AC1471" s="86"/>
      <c r="AD1471" s="86"/>
      <c r="AE1471" s="86"/>
      <c r="AG1471" s="87"/>
      <c r="AN1471" s="86"/>
      <c r="AO1471" s="86"/>
      <c r="AP1471" s="86"/>
      <c r="AQ1471" s="86"/>
      <c r="AR1471" s="86"/>
      <c r="AS1471" s="86"/>
      <c r="AT1471" s="86"/>
      <c r="AU1471" s="86"/>
      <c r="AV1471" s="86"/>
      <c r="AW1471" s="86"/>
      <c r="AX1471" s="86"/>
      <c r="AY1471" s="86"/>
      <c r="AZ1471" s="86"/>
      <c r="BA1471" s="86"/>
      <c r="BB1471" s="86"/>
      <c r="BC1471" s="86"/>
      <c r="BD1471" s="86"/>
      <c r="BE1471" s="86"/>
      <c r="BF1471" s="86"/>
      <c r="BG1471" s="86"/>
      <c r="BH1471" s="86"/>
      <c r="BI1471" s="86"/>
      <c r="BJ1471" s="86"/>
      <c r="BK1471" s="86"/>
      <c r="BL1471" s="86"/>
    </row>
    <row r="1472" spans="27:64" x14ac:dyDescent="0.2">
      <c r="AA1472" s="86"/>
      <c r="AB1472" s="86"/>
      <c r="AC1472" s="86"/>
      <c r="AD1472" s="86"/>
      <c r="AE1472" s="86"/>
      <c r="AG1472" s="87"/>
      <c r="AN1472" s="86"/>
      <c r="AO1472" s="86"/>
      <c r="AP1472" s="86"/>
      <c r="AQ1472" s="86"/>
      <c r="AR1472" s="86"/>
      <c r="AS1472" s="86"/>
      <c r="AT1472" s="86"/>
      <c r="AU1472" s="86"/>
      <c r="AV1472" s="86"/>
    </row>
    <row r="1473" spans="27:64" x14ac:dyDescent="0.2">
      <c r="AA1473" s="86"/>
      <c r="AB1473" s="86"/>
      <c r="AC1473" s="86"/>
      <c r="AD1473" s="86"/>
      <c r="AE1473" s="86"/>
      <c r="AG1473" s="87"/>
      <c r="AN1473" s="86"/>
      <c r="AO1473" s="86"/>
      <c r="AP1473" s="86"/>
      <c r="AQ1473" s="86"/>
      <c r="AR1473" s="86"/>
      <c r="AS1473" s="86"/>
      <c r="AT1473" s="86"/>
      <c r="AU1473" s="86"/>
    </row>
    <row r="1474" spans="27:64" x14ac:dyDescent="0.2">
      <c r="AA1474" s="86"/>
      <c r="AB1474" s="86"/>
      <c r="AC1474" s="86"/>
      <c r="AD1474" s="86"/>
      <c r="AE1474" s="86"/>
      <c r="AG1474" s="87"/>
      <c r="AN1474" s="86"/>
      <c r="AO1474" s="86"/>
      <c r="AP1474" s="86"/>
      <c r="AQ1474" s="86"/>
      <c r="AR1474" s="86"/>
      <c r="AS1474" s="86"/>
      <c r="AT1474" s="86"/>
      <c r="AU1474" s="86"/>
    </row>
    <row r="1475" spans="27:64" x14ac:dyDescent="0.2">
      <c r="AA1475" s="86"/>
      <c r="AB1475" s="86"/>
      <c r="AC1475" s="86"/>
      <c r="AD1475" s="86"/>
      <c r="AE1475" s="86"/>
      <c r="AG1475" s="87"/>
      <c r="AN1475" s="86"/>
      <c r="AO1475" s="86"/>
      <c r="AP1475" s="86"/>
      <c r="AQ1475" s="86"/>
      <c r="AR1475" s="86"/>
      <c r="AS1475" s="86"/>
      <c r="AT1475" s="86"/>
      <c r="AU1475" s="86"/>
      <c r="AV1475" s="86"/>
    </row>
    <row r="1476" spans="27:64" x14ac:dyDescent="0.2">
      <c r="AA1476" s="86"/>
      <c r="AB1476" s="86"/>
      <c r="AC1476" s="86"/>
      <c r="AD1476" s="86"/>
      <c r="AE1476" s="86"/>
      <c r="AG1476" s="87"/>
      <c r="AN1476" s="86"/>
      <c r="AO1476" s="86"/>
      <c r="AP1476" s="86"/>
      <c r="AQ1476" s="86"/>
      <c r="AR1476" s="86"/>
      <c r="AS1476" s="86"/>
      <c r="AT1476" s="86"/>
      <c r="AU1476" s="86"/>
      <c r="AV1476" s="86"/>
      <c r="AW1476" s="86"/>
      <c r="AX1476" s="86"/>
      <c r="AY1476" s="86"/>
      <c r="AZ1476" s="86"/>
      <c r="BA1476" s="86"/>
      <c r="BB1476" s="86"/>
      <c r="BC1476" s="86"/>
      <c r="BD1476" s="86"/>
      <c r="BE1476" s="86"/>
      <c r="BF1476" s="86"/>
      <c r="BG1476" s="86"/>
      <c r="BH1476" s="86"/>
      <c r="BI1476" s="86"/>
      <c r="BJ1476" s="86"/>
      <c r="BK1476" s="86"/>
      <c r="BL1476" s="86"/>
    </row>
    <row r="1477" spans="27:64" x14ac:dyDescent="0.2">
      <c r="AA1477" s="86"/>
      <c r="AB1477" s="86"/>
      <c r="AC1477" s="86"/>
      <c r="AD1477" s="86"/>
      <c r="AE1477" s="86"/>
      <c r="AG1477" s="87"/>
      <c r="AN1477" s="86"/>
      <c r="AO1477" s="86"/>
      <c r="AP1477" s="86"/>
      <c r="AQ1477" s="86"/>
      <c r="AR1477" s="86"/>
      <c r="AS1477" s="86"/>
      <c r="AT1477" s="86"/>
      <c r="AU1477" s="86"/>
      <c r="AV1477" s="86"/>
      <c r="AW1477" s="86"/>
      <c r="AX1477" s="86"/>
      <c r="AY1477" s="86"/>
      <c r="AZ1477" s="86"/>
      <c r="BA1477" s="86"/>
      <c r="BB1477" s="86"/>
      <c r="BC1477" s="86"/>
      <c r="BD1477" s="86"/>
      <c r="BE1477" s="86"/>
      <c r="BF1477" s="86"/>
      <c r="BG1477" s="86"/>
      <c r="BH1477" s="86"/>
      <c r="BI1477" s="86"/>
      <c r="BJ1477" s="86"/>
      <c r="BK1477" s="86"/>
      <c r="BL1477" s="86"/>
    </row>
    <row r="1478" spans="27:64" x14ac:dyDescent="0.2">
      <c r="AA1478" s="86"/>
      <c r="AB1478" s="86"/>
      <c r="AC1478" s="86"/>
      <c r="AD1478" s="86"/>
      <c r="AE1478" s="86"/>
      <c r="AG1478" s="87"/>
      <c r="AN1478" s="86"/>
      <c r="AO1478" s="86"/>
      <c r="AP1478" s="86"/>
      <c r="AQ1478" s="86"/>
      <c r="AR1478" s="86"/>
      <c r="AS1478" s="86"/>
      <c r="AT1478" s="86"/>
      <c r="AU1478" s="86"/>
    </row>
    <row r="1479" spans="27:64" x14ac:dyDescent="0.2">
      <c r="AA1479" s="86"/>
      <c r="AB1479" s="86"/>
      <c r="AC1479" s="86"/>
      <c r="AD1479" s="86"/>
      <c r="AE1479" s="86"/>
      <c r="AG1479" s="87"/>
      <c r="AN1479" s="86"/>
      <c r="AO1479" s="86"/>
      <c r="AP1479" s="86"/>
      <c r="AQ1479" s="86"/>
      <c r="AR1479" s="86"/>
      <c r="AS1479" s="86"/>
      <c r="AT1479" s="86"/>
      <c r="AU1479" s="86"/>
      <c r="AV1479" s="86"/>
      <c r="AX1479" s="86"/>
    </row>
    <row r="1480" spans="27:64" x14ac:dyDescent="0.2">
      <c r="AA1480" s="86"/>
      <c r="AB1480" s="86"/>
      <c r="AC1480" s="86"/>
      <c r="AD1480" s="86"/>
      <c r="AE1480" s="86"/>
      <c r="AG1480" s="87"/>
      <c r="AN1480" s="86"/>
      <c r="AO1480" s="86"/>
      <c r="AP1480" s="86"/>
      <c r="AQ1480" s="86"/>
      <c r="AR1480" s="86"/>
      <c r="AS1480" s="86"/>
      <c r="AT1480" s="86"/>
      <c r="AU1480" s="86"/>
      <c r="AV1480" s="86"/>
    </row>
    <row r="1481" spans="27:64" x14ac:dyDescent="0.2">
      <c r="AA1481" s="86"/>
      <c r="AB1481" s="86"/>
      <c r="AC1481" s="86"/>
      <c r="AD1481" s="86"/>
      <c r="AE1481" s="86"/>
      <c r="AG1481" s="87"/>
      <c r="AN1481" s="86"/>
      <c r="AO1481" s="86"/>
      <c r="AP1481" s="86"/>
      <c r="AQ1481" s="86"/>
      <c r="AR1481" s="86"/>
      <c r="AS1481" s="86"/>
      <c r="AT1481" s="86"/>
      <c r="AU1481" s="86"/>
    </row>
    <row r="1482" spans="27:64" x14ac:dyDescent="0.2">
      <c r="AA1482" s="86"/>
      <c r="AB1482" s="86"/>
      <c r="AC1482" s="86"/>
      <c r="AD1482" s="86"/>
      <c r="AE1482" s="86"/>
      <c r="AG1482" s="87"/>
      <c r="AN1482" s="86"/>
      <c r="AO1482" s="86"/>
      <c r="AP1482" s="86"/>
      <c r="AQ1482" s="86"/>
      <c r="AR1482" s="86"/>
      <c r="AS1482" s="86"/>
      <c r="AT1482" s="86"/>
      <c r="AU1482" s="86"/>
    </row>
    <row r="1483" spans="27:64" x14ac:dyDescent="0.2">
      <c r="AA1483" s="86"/>
      <c r="AB1483" s="86"/>
      <c r="AC1483" s="86"/>
      <c r="AD1483" s="86"/>
      <c r="AE1483" s="86"/>
      <c r="AG1483" s="87"/>
      <c r="AN1483" s="86"/>
      <c r="AO1483" s="86"/>
      <c r="AP1483" s="86"/>
      <c r="AQ1483" s="86"/>
      <c r="AR1483" s="86"/>
      <c r="AS1483" s="86"/>
      <c r="AT1483" s="86"/>
      <c r="AU1483" s="86"/>
    </row>
    <row r="1484" spans="27:64" x14ac:dyDescent="0.2">
      <c r="AA1484" s="86"/>
      <c r="AB1484" s="86"/>
      <c r="AC1484" s="86"/>
      <c r="AD1484" s="86"/>
      <c r="AE1484" s="86"/>
      <c r="AG1484" s="87"/>
      <c r="AN1484" s="86"/>
      <c r="AO1484" s="86"/>
      <c r="AP1484" s="86"/>
      <c r="AQ1484" s="86"/>
      <c r="AR1484" s="86"/>
      <c r="AS1484" s="86"/>
      <c r="AT1484" s="86"/>
      <c r="AU1484" s="86"/>
    </row>
    <row r="1485" spans="27:64" x14ac:dyDescent="0.2">
      <c r="AA1485" s="86"/>
      <c r="AB1485" s="86"/>
      <c r="AC1485" s="86"/>
      <c r="AD1485" s="86"/>
      <c r="AE1485" s="86"/>
      <c r="AG1485" s="87"/>
      <c r="AN1485" s="86"/>
      <c r="AO1485" s="86"/>
      <c r="AP1485" s="86"/>
      <c r="AQ1485" s="86"/>
      <c r="AR1485" s="86"/>
      <c r="AS1485" s="86"/>
      <c r="AT1485" s="86"/>
      <c r="AU1485" s="86"/>
      <c r="AV1485" s="86"/>
      <c r="AW1485" s="86"/>
      <c r="AX1485" s="86"/>
      <c r="AY1485" s="86"/>
      <c r="AZ1485" s="86"/>
      <c r="BA1485" s="86"/>
      <c r="BB1485" s="86"/>
      <c r="BC1485" s="86"/>
      <c r="BD1485" s="86"/>
      <c r="BE1485" s="86"/>
      <c r="BF1485" s="86"/>
      <c r="BG1485" s="86"/>
      <c r="BH1485" s="86"/>
      <c r="BI1485" s="86"/>
      <c r="BJ1485" s="86"/>
      <c r="BK1485" s="86"/>
      <c r="BL1485" s="86"/>
    </row>
    <row r="1486" spans="27:64" x14ac:dyDescent="0.2">
      <c r="AA1486" s="86"/>
      <c r="AB1486" s="86"/>
      <c r="AC1486" s="86"/>
      <c r="AD1486" s="86"/>
      <c r="AE1486" s="86"/>
      <c r="AG1486" s="87"/>
      <c r="AN1486" s="86"/>
      <c r="AO1486" s="86"/>
      <c r="AP1486" s="86"/>
      <c r="AQ1486" s="86"/>
      <c r="AR1486" s="86"/>
      <c r="AS1486" s="86"/>
      <c r="AT1486" s="86"/>
      <c r="AU1486" s="86"/>
    </row>
    <row r="1487" spans="27:64" x14ac:dyDescent="0.2">
      <c r="AA1487" s="86"/>
      <c r="AB1487" s="86"/>
      <c r="AC1487" s="86"/>
      <c r="AD1487" s="86"/>
      <c r="AE1487" s="86"/>
      <c r="AG1487" s="87"/>
      <c r="AN1487" s="86"/>
      <c r="AO1487" s="86"/>
      <c r="AP1487" s="86"/>
      <c r="AQ1487" s="86"/>
      <c r="AR1487" s="86"/>
      <c r="AS1487" s="86"/>
      <c r="AT1487" s="86"/>
      <c r="AU1487" s="86"/>
      <c r="AV1487" s="86"/>
      <c r="AW1487" s="86"/>
      <c r="AX1487" s="86"/>
      <c r="AY1487" s="86"/>
      <c r="AZ1487" s="86"/>
      <c r="BA1487" s="86"/>
      <c r="BB1487" s="86"/>
      <c r="BC1487" s="86"/>
      <c r="BD1487" s="86"/>
      <c r="BE1487" s="86"/>
      <c r="BF1487" s="86"/>
      <c r="BG1487" s="86"/>
      <c r="BH1487" s="86"/>
      <c r="BI1487" s="86"/>
      <c r="BJ1487" s="86"/>
      <c r="BK1487" s="86"/>
      <c r="BL1487" s="86"/>
    </row>
    <row r="1488" spans="27:64" x14ac:dyDescent="0.2">
      <c r="AA1488" s="86"/>
      <c r="AB1488" s="86"/>
      <c r="AC1488" s="86"/>
      <c r="AD1488" s="86"/>
      <c r="AE1488" s="86"/>
      <c r="AG1488" s="87"/>
      <c r="AN1488" s="86"/>
      <c r="AO1488" s="86"/>
      <c r="AP1488" s="86"/>
      <c r="AQ1488" s="86"/>
      <c r="AR1488" s="86"/>
      <c r="AS1488" s="86"/>
      <c r="AT1488" s="86"/>
      <c r="AU1488" s="86"/>
      <c r="AV1488" s="86"/>
      <c r="AX1488" s="86"/>
    </row>
    <row r="1489" spans="27:64" x14ac:dyDescent="0.2">
      <c r="AA1489" s="86"/>
      <c r="AB1489" s="86"/>
      <c r="AC1489" s="86"/>
      <c r="AD1489" s="86"/>
      <c r="AE1489" s="86"/>
      <c r="AG1489" s="87"/>
      <c r="AN1489" s="86"/>
      <c r="AO1489" s="86"/>
      <c r="AP1489" s="86"/>
      <c r="AQ1489" s="86"/>
      <c r="AR1489" s="86"/>
      <c r="AS1489" s="86"/>
      <c r="AT1489" s="86"/>
      <c r="AU1489" s="86"/>
      <c r="AV1489" s="86"/>
    </row>
    <row r="1490" spans="27:64" x14ac:dyDescent="0.2">
      <c r="AA1490" s="86"/>
      <c r="AB1490" s="86"/>
      <c r="AC1490" s="86"/>
      <c r="AD1490" s="86"/>
      <c r="AE1490" s="86"/>
      <c r="AG1490" s="87"/>
      <c r="AN1490" s="86"/>
      <c r="AO1490" s="86"/>
      <c r="AP1490" s="86"/>
      <c r="AQ1490" s="86"/>
      <c r="AR1490" s="86"/>
      <c r="AS1490" s="86"/>
      <c r="AT1490" s="86"/>
      <c r="AU1490" s="86"/>
      <c r="AV1490" s="86"/>
    </row>
    <row r="1491" spans="27:64" x14ac:dyDescent="0.2">
      <c r="AA1491" s="86"/>
      <c r="AB1491" s="86"/>
      <c r="AC1491" s="86"/>
      <c r="AD1491" s="86"/>
      <c r="AE1491" s="86"/>
      <c r="AG1491" s="87"/>
      <c r="AN1491" s="86"/>
      <c r="AO1491" s="86"/>
      <c r="AP1491" s="86"/>
      <c r="AQ1491" s="86"/>
      <c r="AR1491" s="86"/>
      <c r="AS1491" s="86"/>
      <c r="AT1491" s="86"/>
      <c r="AU1491" s="86"/>
      <c r="AV1491" s="86"/>
      <c r="AX1491" s="86"/>
    </row>
    <row r="1492" spans="27:64" x14ac:dyDescent="0.2">
      <c r="AA1492" s="86"/>
      <c r="AB1492" s="86"/>
      <c r="AC1492" s="86"/>
      <c r="AD1492" s="86"/>
      <c r="AE1492" s="86"/>
      <c r="AG1492" s="87"/>
      <c r="AN1492" s="86"/>
      <c r="AO1492" s="86"/>
      <c r="AP1492" s="86"/>
      <c r="AQ1492" s="86"/>
      <c r="AR1492" s="86"/>
      <c r="AS1492" s="86"/>
      <c r="AT1492" s="86"/>
      <c r="AU1492" s="86"/>
      <c r="AV1492" s="86"/>
      <c r="AW1492" s="86"/>
      <c r="AX1492" s="86"/>
      <c r="AY1492" s="86"/>
      <c r="AZ1492" s="86"/>
      <c r="BA1492" s="86"/>
      <c r="BB1492" s="86"/>
      <c r="BC1492" s="86"/>
      <c r="BD1492" s="86"/>
      <c r="BE1492" s="86"/>
      <c r="BF1492" s="86"/>
      <c r="BG1492" s="86"/>
      <c r="BH1492" s="86"/>
      <c r="BI1492" s="86"/>
      <c r="BJ1492" s="86"/>
      <c r="BK1492" s="86"/>
      <c r="BL1492" s="86"/>
    </row>
    <row r="1493" spans="27:64" x14ac:dyDescent="0.2">
      <c r="AA1493" s="86"/>
      <c r="AB1493" s="86"/>
      <c r="AC1493" s="86"/>
      <c r="AD1493" s="86"/>
      <c r="AE1493" s="86"/>
      <c r="AG1493" s="87"/>
      <c r="AN1493" s="86"/>
      <c r="AO1493" s="86"/>
      <c r="AP1493" s="86"/>
      <c r="AQ1493" s="86"/>
      <c r="AR1493" s="86"/>
      <c r="AS1493" s="86"/>
      <c r="AT1493" s="86"/>
      <c r="AU1493" s="86"/>
      <c r="AV1493" s="86"/>
    </row>
    <row r="1494" spans="27:64" x14ac:dyDescent="0.2">
      <c r="AA1494" s="86"/>
      <c r="AB1494" s="86"/>
      <c r="AC1494" s="86"/>
      <c r="AD1494" s="86"/>
      <c r="AE1494" s="86"/>
      <c r="AG1494" s="87"/>
      <c r="AN1494" s="86"/>
      <c r="AO1494" s="86"/>
      <c r="AP1494" s="86"/>
      <c r="AQ1494" s="86"/>
      <c r="AR1494" s="86"/>
      <c r="AS1494" s="86"/>
      <c r="AT1494" s="86"/>
      <c r="AU1494" s="86"/>
      <c r="AV1494" s="86"/>
      <c r="AX1494" s="86"/>
    </row>
    <row r="1495" spans="27:64" x14ac:dyDescent="0.2">
      <c r="AA1495" s="86"/>
      <c r="AB1495" s="86"/>
      <c r="AC1495" s="86"/>
      <c r="AD1495" s="86"/>
      <c r="AE1495" s="86"/>
      <c r="AG1495" s="87"/>
      <c r="AN1495" s="86"/>
      <c r="AO1495" s="86"/>
      <c r="AP1495" s="86"/>
      <c r="AQ1495" s="86"/>
      <c r="AR1495" s="86"/>
      <c r="AS1495" s="86"/>
      <c r="AT1495" s="86"/>
      <c r="AU1495" s="86"/>
      <c r="AV1495" s="86"/>
      <c r="AW1495" s="86"/>
      <c r="AX1495" s="86"/>
      <c r="AY1495" s="86"/>
      <c r="AZ1495" s="86"/>
      <c r="BA1495" s="86"/>
      <c r="BB1495" s="86"/>
      <c r="BC1495" s="86"/>
      <c r="BD1495" s="86"/>
      <c r="BE1495" s="86"/>
      <c r="BF1495" s="86"/>
      <c r="BG1495" s="86"/>
      <c r="BH1495" s="86"/>
      <c r="BI1495" s="86"/>
      <c r="BJ1495" s="86"/>
      <c r="BK1495" s="86"/>
      <c r="BL1495" s="86"/>
    </row>
    <row r="1496" spans="27:64" x14ac:dyDescent="0.2">
      <c r="AA1496" s="86"/>
      <c r="AB1496" s="86"/>
      <c r="AC1496" s="86"/>
      <c r="AD1496" s="86"/>
      <c r="AE1496" s="86"/>
      <c r="AG1496" s="87"/>
      <c r="AN1496" s="86"/>
      <c r="AO1496" s="86"/>
      <c r="AP1496" s="86"/>
      <c r="AQ1496" s="86"/>
      <c r="AR1496" s="86"/>
      <c r="AS1496" s="86"/>
      <c r="AT1496" s="86"/>
      <c r="AU1496" s="86"/>
      <c r="AV1496" s="86"/>
    </row>
    <row r="1497" spans="27:64" x14ac:dyDescent="0.2">
      <c r="AA1497" s="86"/>
      <c r="AB1497" s="86"/>
      <c r="AC1497" s="86"/>
      <c r="AD1497" s="86"/>
      <c r="AE1497" s="86"/>
      <c r="AG1497" s="87"/>
      <c r="AN1497" s="86"/>
      <c r="AO1497" s="86"/>
      <c r="AP1497" s="86"/>
      <c r="AQ1497" s="86"/>
      <c r="AR1497" s="86"/>
      <c r="AS1497" s="86"/>
      <c r="AT1497" s="86"/>
      <c r="AU1497" s="86"/>
      <c r="AV1497" s="86"/>
    </row>
    <row r="1498" spans="27:64" x14ac:dyDescent="0.2">
      <c r="AA1498" s="86"/>
      <c r="AB1498" s="86"/>
      <c r="AC1498" s="86"/>
      <c r="AD1498" s="86"/>
      <c r="AE1498" s="86"/>
      <c r="AG1498" s="87"/>
      <c r="AN1498" s="86"/>
      <c r="AO1498" s="86"/>
      <c r="AP1498" s="86"/>
      <c r="AQ1498" s="86"/>
      <c r="AR1498" s="86"/>
      <c r="AS1498" s="86"/>
      <c r="AT1498" s="86"/>
      <c r="AU1498" s="86"/>
      <c r="AV1498" s="86"/>
      <c r="AX1498" s="86"/>
      <c r="AY1498" s="86"/>
      <c r="AZ1498" s="86"/>
      <c r="BA1498" s="86"/>
      <c r="BB1498" s="86"/>
      <c r="BC1498" s="86"/>
      <c r="BD1498" s="86"/>
      <c r="BE1498" s="86"/>
      <c r="BF1498" s="86"/>
      <c r="BG1498" s="86"/>
      <c r="BH1498" s="86"/>
      <c r="BI1498" s="86"/>
      <c r="BJ1498" s="86"/>
      <c r="BK1498" s="86"/>
      <c r="BL1498" s="86"/>
    </row>
    <row r="1499" spans="27:64" x14ac:dyDescent="0.2">
      <c r="AA1499" s="86"/>
      <c r="AB1499" s="86"/>
      <c r="AC1499" s="86"/>
      <c r="AD1499" s="86"/>
      <c r="AE1499" s="86"/>
      <c r="AG1499" s="87"/>
      <c r="AN1499" s="86"/>
      <c r="AO1499" s="86"/>
      <c r="AP1499" s="86"/>
      <c r="AQ1499" s="86"/>
      <c r="AR1499" s="86"/>
      <c r="AS1499" s="86"/>
      <c r="AT1499" s="86"/>
      <c r="AU1499" s="86"/>
      <c r="AV1499" s="86"/>
    </row>
    <row r="1500" spans="27:64" x14ac:dyDescent="0.2">
      <c r="AA1500" s="86"/>
      <c r="AB1500" s="86"/>
      <c r="AC1500" s="86"/>
      <c r="AD1500" s="86"/>
      <c r="AE1500" s="86"/>
      <c r="AG1500" s="87"/>
      <c r="AN1500" s="86"/>
      <c r="AO1500" s="86"/>
      <c r="AP1500" s="86"/>
      <c r="AQ1500" s="86"/>
      <c r="AR1500" s="86"/>
      <c r="AS1500" s="86"/>
      <c r="AT1500" s="86"/>
      <c r="AU1500" s="86"/>
      <c r="AV1500" s="86"/>
      <c r="AX1500" s="86"/>
      <c r="AY1500" s="86"/>
      <c r="AZ1500" s="86"/>
      <c r="BA1500" s="86"/>
      <c r="BB1500" s="86"/>
      <c r="BC1500" s="86"/>
      <c r="BD1500" s="86"/>
      <c r="BE1500" s="86"/>
      <c r="BF1500" s="86"/>
      <c r="BG1500" s="86"/>
      <c r="BH1500" s="86"/>
      <c r="BI1500" s="86"/>
      <c r="BJ1500" s="86"/>
      <c r="BK1500" s="86"/>
      <c r="BL1500" s="86"/>
    </row>
    <row r="1501" spans="27:64" x14ac:dyDescent="0.2">
      <c r="AA1501" s="86"/>
      <c r="AB1501" s="86"/>
      <c r="AC1501" s="86"/>
      <c r="AD1501" s="86"/>
      <c r="AE1501" s="86"/>
      <c r="AG1501" s="87"/>
      <c r="AN1501" s="86"/>
      <c r="AO1501" s="86"/>
      <c r="AP1501" s="86"/>
      <c r="AQ1501" s="86"/>
      <c r="AR1501" s="86"/>
      <c r="AS1501" s="86"/>
      <c r="AT1501" s="86"/>
      <c r="AU1501" s="86"/>
    </row>
    <row r="1502" spans="27:64" x14ac:dyDescent="0.2">
      <c r="AA1502" s="86"/>
      <c r="AB1502" s="86"/>
      <c r="AC1502" s="86"/>
      <c r="AD1502" s="86"/>
      <c r="AE1502" s="86"/>
      <c r="AG1502" s="87"/>
      <c r="AN1502" s="86"/>
      <c r="AO1502" s="86"/>
      <c r="AP1502" s="86"/>
      <c r="AQ1502" s="86"/>
      <c r="AR1502" s="86"/>
      <c r="AS1502" s="86"/>
      <c r="AT1502" s="86"/>
      <c r="AU1502" s="86"/>
      <c r="AV1502" s="86"/>
      <c r="AX1502" s="86"/>
    </row>
    <row r="1503" spans="27:64" x14ac:dyDescent="0.2">
      <c r="AA1503" s="86"/>
      <c r="AB1503" s="86"/>
      <c r="AC1503" s="86"/>
      <c r="AD1503" s="86"/>
      <c r="AE1503" s="86"/>
      <c r="AG1503" s="87"/>
      <c r="AN1503" s="86"/>
      <c r="AO1503" s="86"/>
      <c r="AP1503" s="86"/>
      <c r="AQ1503" s="86"/>
      <c r="AR1503" s="86"/>
      <c r="AS1503" s="86"/>
      <c r="AT1503" s="86"/>
      <c r="AU1503" s="86"/>
    </row>
    <row r="1504" spans="27:64" x14ac:dyDescent="0.2">
      <c r="AA1504" s="86"/>
      <c r="AB1504" s="86"/>
      <c r="AC1504" s="86"/>
      <c r="AD1504" s="86"/>
      <c r="AE1504" s="86"/>
      <c r="AG1504" s="87"/>
      <c r="AN1504" s="86"/>
      <c r="AO1504" s="86"/>
      <c r="AP1504" s="86"/>
      <c r="AQ1504" s="86"/>
      <c r="AR1504" s="86"/>
      <c r="AS1504" s="86"/>
      <c r="AT1504" s="86"/>
      <c r="AU1504" s="86"/>
      <c r="AV1504" s="86"/>
    </row>
    <row r="1505" spans="27:64" x14ac:dyDescent="0.2">
      <c r="AA1505" s="86"/>
      <c r="AB1505" s="86"/>
      <c r="AC1505" s="86"/>
      <c r="AD1505" s="86"/>
      <c r="AE1505" s="86"/>
      <c r="AG1505" s="87"/>
      <c r="AN1505" s="86"/>
      <c r="AO1505" s="86"/>
      <c r="AP1505" s="86"/>
      <c r="AQ1505" s="86"/>
      <c r="AR1505" s="86"/>
      <c r="AS1505" s="86"/>
      <c r="AT1505" s="86"/>
      <c r="AU1505" s="86"/>
      <c r="AV1505" s="86"/>
      <c r="AW1505" s="86"/>
      <c r="AX1505" s="86"/>
      <c r="AY1505" s="86"/>
      <c r="AZ1505" s="86"/>
      <c r="BA1505" s="86"/>
      <c r="BB1505" s="86"/>
      <c r="BC1505" s="86"/>
      <c r="BD1505" s="86"/>
      <c r="BE1505" s="86"/>
      <c r="BF1505" s="86"/>
      <c r="BG1505" s="86"/>
      <c r="BH1505" s="86"/>
      <c r="BI1505" s="86"/>
      <c r="BJ1505" s="86"/>
      <c r="BK1505" s="86"/>
      <c r="BL1505" s="86"/>
    </row>
    <row r="1506" spans="27:64" x14ac:dyDescent="0.2">
      <c r="AA1506" s="86"/>
      <c r="AB1506" s="86"/>
      <c r="AC1506" s="86"/>
      <c r="AD1506" s="86"/>
      <c r="AE1506" s="86"/>
      <c r="AG1506" s="87"/>
      <c r="AN1506" s="86"/>
      <c r="AO1506" s="86"/>
      <c r="AP1506" s="86"/>
      <c r="AQ1506" s="86"/>
      <c r="AR1506" s="86"/>
      <c r="AS1506" s="86"/>
      <c r="AT1506" s="86"/>
      <c r="AU1506" s="86"/>
    </row>
    <row r="1507" spans="27:64" x14ac:dyDescent="0.2">
      <c r="AA1507" s="86"/>
      <c r="AB1507" s="86"/>
      <c r="AC1507" s="86"/>
      <c r="AD1507" s="86"/>
      <c r="AE1507" s="86"/>
      <c r="AG1507" s="87"/>
      <c r="AN1507" s="86"/>
      <c r="AO1507" s="86"/>
      <c r="AP1507" s="86"/>
      <c r="AQ1507" s="86"/>
      <c r="AR1507" s="86"/>
      <c r="AS1507" s="86"/>
      <c r="AT1507" s="86"/>
      <c r="AU1507" s="86"/>
      <c r="AV1507" s="86"/>
      <c r="AX1507" s="86"/>
    </row>
    <row r="1508" spans="27:64" x14ac:dyDescent="0.2">
      <c r="AA1508" s="86"/>
      <c r="AB1508" s="86"/>
      <c r="AC1508" s="86"/>
      <c r="AD1508" s="86"/>
      <c r="AE1508" s="86"/>
      <c r="AG1508" s="87"/>
      <c r="AN1508" s="86"/>
      <c r="AO1508" s="86"/>
      <c r="AP1508" s="86"/>
      <c r="AQ1508" s="86"/>
      <c r="AR1508" s="86"/>
      <c r="AS1508" s="86"/>
      <c r="AT1508" s="86"/>
      <c r="AU1508" s="86"/>
      <c r="AV1508" s="86"/>
      <c r="AW1508" s="86"/>
      <c r="AX1508" s="86"/>
      <c r="AY1508" s="86"/>
      <c r="AZ1508" s="86"/>
      <c r="BA1508" s="86"/>
      <c r="BB1508" s="86"/>
      <c r="BC1508" s="86"/>
      <c r="BD1508" s="86"/>
      <c r="BE1508" s="86"/>
      <c r="BF1508" s="86"/>
      <c r="BG1508" s="86"/>
      <c r="BH1508" s="86"/>
      <c r="BI1508" s="86"/>
      <c r="BJ1508" s="86"/>
      <c r="BK1508" s="86"/>
      <c r="BL1508" s="86"/>
    </row>
    <row r="1509" spans="27:64" x14ac:dyDescent="0.2">
      <c r="AA1509" s="86"/>
      <c r="AB1509" s="86"/>
      <c r="AC1509" s="86"/>
      <c r="AD1509" s="86"/>
      <c r="AE1509" s="86"/>
      <c r="AG1509" s="87"/>
      <c r="AN1509" s="86"/>
      <c r="AO1509" s="86"/>
      <c r="AP1509" s="86"/>
      <c r="AQ1509" s="86"/>
      <c r="AR1509" s="86"/>
      <c r="AS1509" s="86"/>
      <c r="AT1509" s="86"/>
      <c r="AU1509" s="86"/>
      <c r="AV1509" s="86"/>
      <c r="AW1509" s="86"/>
      <c r="AX1509" s="86"/>
      <c r="AY1509" s="86"/>
      <c r="AZ1509" s="86"/>
      <c r="BA1509" s="86"/>
      <c r="BB1509" s="86"/>
      <c r="BC1509" s="86"/>
      <c r="BD1509" s="86"/>
      <c r="BE1509" s="86"/>
      <c r="BF1509" s="86"/>
      <c r="BG1509" s="86"/>
      <c r="BH1509" s="86"/>
      <c r="BI1509" s="86"/>
      <c r="BJ1509" s="86"/>
      <c r="BK1509" s="86"/>
      <c r="BL1509" s="86"/>
    </row>
    <row r="1510" spans="27:64" x14ac:dyDescent="0.2">
      <c r="AA1510" s="86"/>
      <c r="AB1510" s="86"/>
      <c r="AC1510" s="86"/>
      <c r="AD1510" s="86"/>
      <c r="AE1510" s="86"/>
      <c r="AG1510" s="87"/>
      <c r="AN1510" s="86"/>
      <c r="AO1510" s="86"/>
      <c r="AP1510" s="86"/>
      <c r="AQ1510" s="86"/>
      <c r="AR1510" s="86"/>
      <c r="AS1510" s="86"/>
      <c r="AT1510" s="86"/>
      <c r="AU1510" s="86"/>
      <c r="AV1510" s="86"/>
      <c r="AW1510" s="86"/>
      <c r="AX1510" s="86"/>
      <c r="AY1510" s="86"/>
      <c r="AZ1510" s="86"/>
      <c r="BA1510" s="86"/>
      <c r="BB1510" s="86"/>
      <c r="BC1510" s="86"/>
      <c r="BD1510" s="86"/>
      <c r="BE1510" s="86"/>
      <c r="BF1510" s="86"/>
      <c r="BG1510" s="86"/>
      <c r="BH1510" s="86"/>
      <c r="BI1510" s="86"/>
      <c r="BJ1510" s="86"/>
      <c r="BK1510" s="86"/>
      <c r="BL1510" s="86"/>
    </row>
    <row r="1511" spans="27:64" x14ac:dyDescent="0.2">
      <c r="AA1511" s="86"/>
      <c r="AB1511" s="86"/>
      <c r="AC1511" s="86"/>
      <c r="AD1511" s="86"/>
      <c r="AE1511" s="86"/>
      <c r="AG1511" s="87"/>
      <c r="AN1511" s="86"/>
      <c r="AO1511" s="86"/>
      <c r="AP1511" s="86"/>
      <c r="AQ1511" s="86"/>
      <c r="AR1511" s="86"/>
      <c r="AS1511" s="86"/>
      <c r="AT1511" s="86"/>
      <c r="AU1511" s="86"/>
      <c r="AV1511" s="86"/>
    </row>
    <row r="1512" spans="27:64" x14ac:dyDescent="0.2">
      <c r="AA1512" s="86"/>
      <c r="AB1512" s="86"/>
      <c r="AC1512" s="86"/>
      <c r="AD1512" s="86"/>
      <c r="AE1512" s="86"/>
      <c r="AG1512" s="87"/>
      <c r="AN1512" s="86"/>
      <c r="AO1512" s="86"/>
      <c r="AP1512" s="86"/>
      <c r="AQ1512" s="86"/>
      <c r="AR1512" s="86"/>
      <c r="AS1512" s="86"/>
      <c r="AT1512" s="86"/>
      <c r="AU1512" s="86"/>
      <c r="AV1512" s="86"/>
    </row>
    <row r="1513" spans="27:64" x14ac:dyDescent="0.2">
      <c r="AA1513" s="86"/>
      <c r="AB1513" s="86"/>
      <c r="AC1513" s="86"/>
      <c r="AD1513" s="86"/>
      <c r="AE1513" s="86"/>
      <c r="AG1513" s="87"/>
      <c r="AN1513" s="86"/>
      <c r="AO1513" s="86"/>
      <c r="AP1513" s="86"/>
      <c r="AQ1513" s="86"/>
      <c r="AR1513" s="86"/>
      <c r="AS1513" s="86"/>
      <c r="AT1513" s="86"/>
      <c r="AU1513" s="86"/>
      <c r="AV1513" s="86"/>
      <c r="AX1513" s="86"/>
      <c r="AY1513" s="86"/>
      <c r="AZ1513" s="86"/>
      <c r="BA1513" s="86"/>
      <c r="BB1513" s="86"/>
      <c r="BC1513" s="86"/>
      <c r="BD1513" s="86"/>
      <c r="BE1513" s="86"/>
      <c r="BF1513" s="86"/>
      <c r="BG1513" s="86"/>
      <c r="BH1513" s="86"/>
      <c r="BI1513" s="86"/>
      <c r="BJ1513" s="86"/>
      <c r="BK1513" s="86"/>
      <c r="BL1513" s="86"/>
    </row>
    <row r="1514" spans="27:64" x14ac:dyDescent="0.2">
      <c r="AA1514" s="86"/>
      <c r="AB1514" s="86"/>
      <c r="AC1514" s="86"/>
      <c r="AD1514" s="86"/>
      <c r="AE1514" s="86"/>
      <c r="AG1514" s="87"/>
      <c r="AN1514" s="86"/>
      <c r="AO1514" s="86"/>
      <c r="AP1514" s="86"/>
      <c r="AQ1514" s="86"/>
      <c r="AR1514" s="86"/>
      <c r="AS1514" s="86"/>
      <c r="AT1514" s="86"/>
      <c r="AU1514" s="86"/>
      <c r="AV1514" s="86"/>
    </row>
    <row r="1515" spans="27:64" x14ac:dyDescent="0.2">
      <c r="AA1515" s="86"/>
      <c r="AB1515" s="86"/>
      <c r="AC1515" s="86"/>
      <c r="AD1515" s="86"/>
      <c r="AE1515" s="86"/>
      <c r="AG1515" s="87"/>
      <c r="AN1515" s="86"/>
      <c r="AO1515" s="86"/>
      <c r="AP1515" s="86"/>
      <c r="AQ1515" s="86"/>
      <c r="AR1515" s="86"/>
      <c r="AS1515" s="86"/>
      <c r="AT1515" s="86"/>
      <c r="AU1515" s="86"/>
      <c r="AV1515" s="86"/>
      <c r="AX1515" s="86"/>
      <c r="AY1515" s="86"/>
      <c r="AZ1515" s="86"/>
      <c r="BA1515" s="86"/>
      <c r="BB1515" s="86"/>
      <c r="BC1515" s="86"/>
      <c r="BD1515" s="86"/>
      <c r="BE1515" s="86"/>
      <c r="BF1515" s="86"/>
      <c r="BG1515" s="86"/>
      <c r="BH1515" s="86"/>
      <c r="BI1515" s="86"/>
      <c r="BJ1515" s="86"/>
      <c r="BK1515" s="86"/>
      <c r="BL1515" s="86"/>
    </row>
    <row r="1516" spans="27:64" x14ac:dyDescent="0.2">
      <c r="AA1516" s="86"/>
      <c r="AB1516" s="86"/>
      <c r="AC1516" s="86"/>
      <c r="AD1516" s="86"/>
      <c r="AE1516" s="86"/>
      <c r="AG1516" s="87"/>
      <c r="AN1516" s="86"/>
      <c r="AO1516" s="86"/>
      <c r="AP1516" s="86"/>
      <c r="AQ1516" s="86"/>
      <c r="AR1516" s="86"/>
      <c r="AS1516" s="86"/>
      <c r="AT1516" s="86"/>
      <c r="AU1516" s="86"/>
      <c r="AV1516" s="86"/>
    </row>
    <row r="1517" spans="27:64" x14ac:dyDescent="0.2">
      <c r="AA1517" s="86"/>
      <c r="AB1517" s="86"/>
      <c r="AC1517" s="86"/>
      <c r="AD1517" s="86"/>
      <c r="AE1517" s="86"/>
      <c r="AG1517" s="87"/>
      <c r="AN1517" s="86"/>
      <c r="AO1517" s="86"/>
      <c r="AP1517" s="86"/>
      <c r="AQ1517" s="86"/>
      <c r="AR1517" s="86"/>
      <c r="AS1517" s="86"/>
      <c r="AT1517" s="86"/>
      <c r="AU1517" s="86"/>
      <c r="AV1517" s="86"/>
    </row>
    <row r="1518" spans="27:64" x14ac:dyDescent="0.2">
      <c r="AA1518" s="86"/>
      <c r="AB1518" s="86"/>
      <c r="AC1518" s="86"/>
      <c r="AD1518" s="86"/>
      <c r="AE1518" s="86"/>
      <c r="AG1518" s="87"/>
      <c r="AN1518" s="86"/>
      <c r="AO1518" s="86"/>
      <c r="AP1518" s="86"/>
      <c r="AQ1518" s="86"/>
      <c r="AR1518" s="86"/>
      <c r="AS1518" s="86"/>
      <c r="AT1518" s="86"/>
      <c r="AU1518" s="86"/>
      <c r="AV1518" s="86"/>
      <c r="AX1518" s="86"/>
    </row>
    <row r="1519" spans="27:64" x14ac:dyDescent="0.2">
      <c r="AA1519" s="86"/>
      <c r="AB1519" s="86"/>
      <c r="AC1519" s="86"/>
      <c r="AD1519" s="86"/>
      <c r="AE1519" s="86"/>
      <c r="AG1519" s="87"/>
      <c r="AN1519" s="86"/>
      <c r="AO1519" s="86"/>
      <c r="AP1519" s="86"/>
      <c r="AQ1519" s="86"/>
      <c r="AR1519" s="86"/>
      <c r="AS1519" s="86"/>
      <c r="AT1519" s="86"/>
      <c r="AU1519" s="86"/>
      <c r="AV1519" s="86"/>
    </row>
    <row r="1520" spans="27:64" x14ac:dyDescent="0.2">
      <c r="AA1520" s="86"/>
      <c r="AB1520" s="86"/>
      <c r="AC1520" s="86"/>
      <c r="AD1520" s="86"/>
      <c r="AE1520" s="86"/>
      <c r="AG1520" s="87"/>
      <c r="AN1520" s="86"/>
      <c r="AO1520" s="86"/>
      <c r="AP1520" s="86"/>
      <c r="AQ1520" s="86"/>
      <c r="AR1520" s="86"/>
      <c r="AS1520" s="86"/>
      <c r="AT1520" s="86"/>
      <c r="AU1520" s="86"/>
      <c r="AV1520" s="86"/>
      <c r="AX1520" s="86"/>
    </row>
    <row r="1521" spans="27:64" x14ac:dyDescent="0.2">
      <c r="AA1521" s="86"/>
      <c r="AB1521" s="86"/>
      <c r="AC1521" s="86"/>
      <c r="AD1521" s="86"/>
      <c r="AE1521" s="86"/>
      <c r="AG1521" s="87"/>
      <c r="AN1521" s="86"/>
      <c r="AO1521" s="86"/>
      <c r="AP1521" s="86"/>
      <c r="AQ1521" s="86"/>
      <c r="AR1521" s="86"/>
      <c r="AS1521" s="86"/>
      <c r="AT1521" s="86"/>
      <c r="AU1521" s="86"/>
      <c r="AV1521" s="86"/>
    </row>
    <row r="1522" spans="27:64" x14ac:dyDescent="0.2">
      <c r="AA1522" s="86"/>
      <c r="AB1522" s="86"/>
      <c r="AC1522" s="86"/>
      <c r="AD1522" s="86"/>
      <c r="AE1522" s="86"/>
      <c r="AG1522" s="87"/>
      <c r="AN1522" s="86"/>
      <c r="AO1522" s="86"/>
      <c r="AP1522" s="86"/>
      <c r="AQ1522" s="86"/>
      <c r="AR1522" s="86"/>
      <c r="AS1522" s="86"/>
      <c r="AT1522" s="86"/>
      <c r="AU1522" s="86"/>
      <c r="AV1522" s="86"/>
    </row>
    <row r="1523" spans="27:64" x14ac:dyDescent="0.2">
      <c r="AA1523" s="86"/>
      <c r="AB1523" s="86"/>
      <c r="AC1523" s="86"/>
      <c r="AD1523" s="86"/>
      <c r="AE1523" s="86"/>
      <c r="AG1523" s="87"/>
      <c r="AN1523" s="86"/>
      <c r="AO1523" s="86"/>
      <c r="AP1523" s="86"/>
      <c r="AQ1523" s="86"/>
      <c r="AR1523" s="86"/>
      <c r="AS1523" s="86"/>
      <c r="AT1523" s="86"/>
      <c r="AU1523" s="86"/>
      <c r="AV1523" s="86"/>
    </row>
    <row r="1524" spans="27:64" x14ac:dyDescent="0.2">
      <c r="AA1524" s="86"/>
      <c r="AB1524" s="86"/>
      <c r="AC1524" s="86"/>
      <c r="AD1524" s="86"/>
      <c r="AE1524" s="86"/>
      <c r="AG1524" s="87"/>
      <c r="AN1524" s="86"/>
      <c r="AO1524" s="86"/>
      <c r="AP1524" s="86"/>
      <c r="AQ1524" s="86"/>
      <c r="AR1524" s="86"/>
      <c r="AS1524" s="86"/>
      <c r="AT1524" s="86"/>
      <c r="AU1524" s="86"/>
    </row>
    <row r="1525" spans="27:64" x14ac:dyDescent="0.2">
      <c r="AA1525" s="86"/>
      <c r="AB1525" s="86"/>
      <c r="AC1525" s="86"/>
      <c r="AD1525" s="86"/>
      <c r="AE1525" s="86"/>
      <c r="AG1525" s="87"/>
      <c r="AN1525" s="86"/>
      <c r="AO1525" s="86"/>
      <c r="AP1525" s="86"/>
      <c r="AQ1525" s="86"/>
      <c r="AR1525" s="86"/>
      <c r="AS1525" s="86"/>
      <c r="AT1525" s="86"/>
      <c r="AU1525" s="86"/>
      <c r="AV1525" s="86"/>
    </row>
    <row r="1526" spans="27:64" x14ac:dyDescent="0.2">
      <c r="AA1526" s="86"/>
      <c r="AB1526" s="86"/>
      <c r="AC1526" s="86"/>
      <c r="AD1526" s="86"/>
      <c r="AE1526" s="86"/>
      <c r="AG1526" s="87"/>
      <c r="AN1526" s="86"/>
      <c r="AO1526" s="86"/>
      <c r="AP1526" s="86"/>
      <c r="AQ1526" s="86"/>
      <c r="AR1526" s="86"/>
      <c r="AS1526" s="86"/>
      <c r="AT1526" s="86"/>
      <c r="AU1526" s="86"/>
      <c r="AV1526" s="86"/>
      <c r="AW1526" s="86"/>
      <c r="AX1526" s="86"/>
      <c r="AY1526" s="86"/>
      <c r="AZ1526" s="86"/>
      <c r="BA1526" s="86"/>
      <c r="BB1526" s="86"/>
      <c r="BC1526" s="86"/>
      <c r="BD1526" s="86"/>
      <c r="BE1526" s="86"/>
      <c r="BF1526" s="86"/>
      <c r="BG1526" s="86"/>
      <c r="BH1526" s="86"/>
      <c r="BI1526" s="86"/>
      <c r="BJ1526" s="86"/>
      <c r="BK1526" s="86"/>
      <c r="BL1526" s="86"/>
    </row>
    <row r="1527" spans="27:64" x14ac:dyDescent="0.2">
      <c r="AA1527" s="86"/>
      <c r="AB1527" s="86"/>
      <c r="AC1527" s="86"/>
      <c r="AD1527" s="86"/>
      <c r="AE1527" s="86"/>
      <c r="AG1527" s="87"/>
      <c r="AN1527" s="86"/>
      <c r="AO1527" s="86"/>
      <c r="AP1527" s="86"/>
      <c r="AQ1527" s="86"/>
      <c r="AR1527" s="86"/>
      <c r="AS1527" s="86"/>
      <c r="AT1527" s="86"/>
      <c r="AU1527" s="86"/>
    </row>
    <row r="1528" spans="27:64" x14ac:dyDescent="0.2">
      <c r="AA1528" s="86"/>
      <c r="AB1528" s="86"/>
      <c r="AC1528" s="86"/>
      <c r="AD1528" s="86"/>
      <c r="AE1528" s="86"/>
      <c r="AG1528" s="87"/>
      <c r="AN1528" s="86"/>
      <c r="AO1528" s="86"/>
      <c r="AP1528" s="86"/>
      <c r="AQ1528" s="86"/>
      <c r="AR1528" s="86"/>
      <c r="AS1528" s="86"/>
      <c r="AT1528" s="86"/>
      <c r="AU1528" s="86"/>
    </row>
    <row r="1529" spans="27:64" x14ac:dyDescent="0.2">
      <c r="AA1529" s="86"/>
      <c r="AB1529" s="86"/>
      <c r="AC1529" s="86"/>
      <c r="AD1529" s="86"/>
      <c r="AE1529" s="86"/>
      <c r="AG1529" s="87"/>
      <c r="AN1529" s="86"/>
      <c r="AO1529" s="86"/>
      <c r="AP1529" s="86"/>
      <c r="AQ1529" s="86"/>
      <c r="AR1529" s="86"/>
      <c r="AS1529" s="86"/>
      <c r="AT1529" s="86"/>
      <c r="AU1529" s="86"/>
    </row>
    <row r="1530" spans="27:64" x14ac:dyDescent="0.2">
      <c r="AA1530" s="86"/>
      <c r="AB1530" s="86"/>
      <c r="AC1530" s="86"/>
      <c r="AD1530" s="86"/>
      <c r="AE1530" s="86"/>
      <c r="AG1530" s="87"/>
      <c r="AN1530" s="86"/>
      <c r="AO1530" s="86"/>
      <c r="AP1530" s="86"/>
      <c r="AQ1530" s="86"/>
      <c r="AR1530" s="86"/>
      <c r="AS1530" s="86"/>
      <c r="AT1530" s="86"/>
      <c r="AU1530" s="86"/>
      <c r="AV1530" s="86"/>
    </row>
    <row r="1531" spans="27:64" x14ac:dyDescent="0.2">
      <c r="AA1531" s="86"/>
      <c r="AB1531" s="86"/>
      <c r="AC1531" s="86"/>
      <c r="AD1531" s="86"/>
      <c r="AE1531" s="86"/>
      <c r="AG1531" s="87"/>
      <c r="AN1531" s="86"/>
      <c r="AO1531" s="86"/>
      <c r="AP1531" s="86"/>
      <c r="AQ1531" s="86"/>
      <c r="AR1531" s="86"/>
      <c r="AS1531" s="86"/>
      <c r="AT1531" s="86"/>
      <c r="AU1531" s="86"/>
      <c r="AV1531" s="86"/>
    </row>
    <row r="1532" spans="27:64" x14ac:dyDescent="0.2">
      <c r="AA1532" s="86"/>
      <c r="AB1532" s="86"/>
      <c r="AC1532" s="86"/>
      <c r="AD1532" s="86"/>
      <c r="AE1532" s="86"/>
      <c r="AG1532" s="87"/>
      <c r="AN1532" s="86"/>
      <c r="AO1532" s="86"/>
      <c r="AP1532" s="86"/>
      <c r="AQ1532" s="86"/>
      <c r="AR1532" s="86"/>
      <c r="AS1532" s="86"/>
      <c r="AT1532" s="86"/>
      <c r="AU1532" s="86"/>
      <c r="AV1532" s="86"/>
    </row>
    <row r="1533" spans="27:64" x14ac:dyDescent="0.2">
      <c r="AA1533" s="86"/>
      <c r="AB1533" s="86"/>
      <c r="AC1533" s="86"/>
      <c r="AD1533" s="86"/>
      <c r="AE1533" s="86"/>
      <c r="AG1533" s="87"/>
      <c r="AN1533" s="86"/>
      <c r="AO1533" s="86"/>
      <c r="AP1533" s="86"/>
      <c r="AQ1533" s="86"/>
      <c r="AR1533" s="86"/>
      <c r="AS1533" s="86"/>
      <c r="AT1533" s="86"/>
      <c r="AU1533" s="86"/>
    </row>
    <row r="1534" spans="27:64" x14ac:dyDescent="0.2">
      <c r="AA1534" s="86"/>
      <c r="AB1534" s="86"/>
      <c r="AC1534" s="86"/>
      <c r="AD1534" s="86"/>
      <c r="AE1534" s="86"/>
      <c r="AG1534" s="87"/>
      <c r="AN1534" s="86"/>
      <c r="AO1534" s="86"/>
      <c r="AP1534" s="86"/>
      <c r="AQ1534" s="86"/>
      <c r="AR1534" s="86"/>
      <c r="AS1534" s="86"/>
      <c r="AT1534" s="86"/>
      <c r="AU1534" s="86"/>
      <c r="AV1534" s="86"/>
      <c r="AW1534" s="86"/>
      <c r="AX1534" s="86"/>
      <c r="AY1534" s="86"/>
      <c r="AZ1534" s="86"/>
      <c r="BA1534" s="86"/>
      <c r="BB1534" s="86"/>
      <c r="BC1534" s="86"/>
      <c r="BD1534" s="86"/>
      <c r="BE1534" s="86"/>
      <c r="BF1534" s="86"/>
      <c r="BG1534" s="86"/>
      <c r="BH1534" s="86"/>
      <c r="BI1534" s="86"/>
      <c r="BJ1534" s="86"/>
      <c r="BK1534" s="86"/>
      <c r="BL1534" s="86"/>
    </row>
    <row r="1535" spans="27:64" x14ac:dyDescent="0.2">
      <c r="AA1535" s="86"/>
      <c r="AB1535" s="86"/>
      <c r="AC1535" s="86"/>
      <c r="AD1535" s="86"/>
      <c r="AE1535" s="86"/>
      <c r="AG1535" s="87"/>
      <c r="AN1535" s="86"/>
      <c r="AO1535" s="86"/>
      <c r="AP1535" s="86"/>
      <c r="AQ1535" s="86"/>
      <c r="AR1535" s="86"/>
      <c r="AS1535" s="86"/>
      <c r="AT1535" s="86"/>
      <c r="AU1535" s="86"/>
      <c r="AV1535" s="86"/>
      <c r="AX1535" s="86"/>
      <c r="AY1535" s="86"/>
      <c r="AZ1535" s="86"/>
      <c r="BA1535" s="86"/>
      <c r="BB1535" s="86"/>
      <c r="BC1535" s="86"/>
      <c r="BD1535" s="86"/>
      <c r="BE1535" s="86"/>
      <c r="BF1535" s="86"/>
      <c r="BG1535" s="86"/>
      <c r="BH1535" s="86"/>
      <c r="BI1535" s="86"/>
      <c r="BJ1535" s="86"/>
      <c r="BK1535" s="86"/>
      <c r="BL1535" s="86"/>
    </row>
    <row r="1536" spans="27:64" x14ac:dyDescent="0.2">
      <c r="AA1536" s="86"/>
      <c r="AB1536" s="86"/>
      <c r="AC1536" s="86"/>
      <c r="AD1536" s="86"/>
      <c r="AE1536" s="86"/>
      <c r="AG1536" s="87"/>
      <c r="AN1536" s="86"/>
      <c r="AO1536" s="86"/>
      <c r="AP1536" s="86"/>
      <c r="AQ1536" s="86"/>
      <c r="AR1536" s="86"/>
      <c r="AS1536" s="86"/>
      <c r="AT1536" s="86"/>
      <c r="AU1536" s="86"/>
    </row>
    <row r="1537" spans="27:64" x14ac:dyDescent="0.2">
      <c r="AA1537" s="86"/>
      <c r="AB1537" s="86"/>
      <c r="AC1537" s="86"/>
      <c r="AD1537" s="86"/>
      <c r="AE1537" s="86"/>
      <c r="AG1537" s="87"/>
      <c r="AN1537" s="86"/>
      <c r="AO1537" s="86"/>
      <c r="AP1537" s="86"/>
      <c r="AQ1537" s="86"/>
      <c r="AR1537" s="86"/>
      <c r="AS1537" s="86"/>
      <c r="AT1537" s="86"/>
      <c r="AU1537" s="86"/>
      <c r="AV1537" s="86"/>
    </row>
    <row r="1538" spans="27:64" x14ac:dyDescent="0.2">
      <c r="AA1538" s="86"/>
      <c r="AB1538" s="86"/>
      <c r="AC1538" s="86"/>
      <c r="AD1538" s="86"/>
      <c r="AE1538" s="86"/>
      <c r="AG1538" s="87"/>
      <c r="AN1538" s="86"/>
      <c r="AO1538" s="86"/>
      <c r="AP1538" s="86"/>
      <c r="AQ1538" s="86"/>
      <c r="AR1538" s="86"/>
      <c r="AS1538" s="86"/>
      <c r="AT1538" s="86"/>
      <c r="AU1538" s="86"/>
    </row>
    <row r="1539" spans="27:64" x14ac:dyDescent="0.2">
      <c r="AA1539" s="86"/>
      <c r="AB1539" s="86"/>
      <c r="AC1539" s="86"/>
      <c r="AD1539" s="86"/>
      <c r="AE1539" s="86"/>
      <c r="AG1539" s="87"/>
      <c r="AN1539" s="86"/>
      <c r="AO1539" s="86"/>
      <c r="AP1539" s="86"/>
      <c r="AQ1539" s="86"/>
      <c r="AR1539" s="86"/>
      <c r="AS1539" s="86"/>
      <c r="AT1539" s="86"/>
      <c r="AU1539" s="86"/>
      <c r="AV1539" s="86"/>
      <c r="AW1539" s="86"/>
      <c r="AX1539" s="86"/>
      <c r="AY1539" s="86"/>
      <c r="AZ1539" s="86"/>
      <c r="BA1539" s="86"/>
      <c r="BB1539" s="86"/>
      <c r="BC1539" s="86"/>
      <c r="BD1539" s="86"/>
      <c r="BE1539" s="86"/>
      <c r="BF1539" s="86"/>
      <c r="BG1539" s="86"/>
      <c r="BH1539" s="86"/>
      <c r="BI1539" s="86"/>
      <c r="BJ1539" s="86"/>
      <c r="BK1539" s="86"/>
      <c r="BL1539" s="86"/>
    </row>
    <row r="1540" spans="27:64" x14ac:dyDescent="0.2">
      <c r="AA1540" s="86"/>
      <c r="AB1540" s="86"/>
      <c r="AC1540" s="86"/>
      <c r="AD1540" s="86"/>
      <c r="AE1540" s="86"/>
      <c r="AG1540" s="87"/>
      <c r="AN1540" s="86"/>
      <c r="AO1540" s="86"/>
      <c r="AP1540" s="86"/>
      <c r="AQ1540" s="86"/>
      <c r="AR1540" s="86"/>
      <c r="AS1540" s="86"/>
      <c r="AT1540" s="86"/>
      <c r="AU1540" s="86"/>
    </row>
    <row r="1541" spans="27:64" x14ac:dyDescent="0.2">
      <c r="AA1541" s="86"/>
      <c r="AB1541" s="86"/>
      <c r="AC1541" s="86"/>
      <c r="AD1541" s="86"/>
      <c r="AE1541" s="86"/>
      <c r="AG1541" s="87"/>
      <c r="AN1541" s="86"/>
      <c r="AO1541" s="86"/>
      <c r="AP1541" s="86"/>
      <c r="AQ1541" s="86"/>
      <c r="AR1541" s="86"/>
      <c r="AS1541" s="86"/>
      <c r="AT1541" s="86"/>
      <c r="AU1541" s="86"/>
      <c r="AV1541" s="86"/>
      <c r="AX1541" s="86"/>
    </row>
    <row r="1542" spans="27:64" x14ac:dyDescent="0.2">
      <c r="AA1542" s="86"/>
      <c r="AB1542" s="86"/>
      <c r="AC1542" s="86"/>
      <c r="AD1542" s="86"/>
      <c r="AE1542" s="86"/>
      <c r="AG1542" s="87"/>
      <c r="AN1542" s="86"/>
      <c r="AO1542" s="86"/>
      <c r="AP1542" s="86"/>
      <c r="AQ1542" s="86"/>
      <c r="AR1542" s="86"/>
      <c r="AS1542" s="86"/>
      <c r="AT1542" s="86"/>
      <c r="AU1542" s="86"/>
      <c r="AV1542" s="86"/>
      <c r="AX1542" s="86"/>
    </row>
    <row r="1543" spans="27:64" x14ac:dyDescent="0.2">
      <c r="AA1543" s="86"/>
      <c r="AB1543" s="86"/>
      <c r="AC1543" s="86"/>
      <c r="AD1543" s="86"/>
      <c r="AE1543" s="86"/>
      <c r="AG1543" s="87"/>
      <c r="AN1543" s="86"/>
      <c r="AO1543" s="86"/>
      <c r="AP1543" s="86"/>
      <c r="AQ1543" s="86"/>
      <c r="AR1543" s="86"/>
      <c r="AS1543" s="86"/>
      <c r="AT1543" s="86"/>
      <c r="AU1543" s="86"/>
      <c r="AV1543" s="86"/>
      <c r="AX1543" s="86"/>
    </row>
    <row r="1544" spans="27:64" x14ac:dyDescent="0.2">
      <c r="AA1544" s="86"/>
      <c r="AB1544" s="86"/>
      <c r="AC1544" s="86"/>
      <c r="AD1544" s="86"/>
      <c r="AE1544" s="86"/>
      <c r="AG1544" s="87"/>
      <c r="AN1544" s="86"/>
      <c r="AO1544" s="86"/>
      <c r="AP1544" s="86"/>
      <c r="AQ1544" s="86"/>
      <c r="AR1544" s="86"/>
      <c r="AS1544" s="86"/>
      <c r="AT1544" s="86"/>
      <c r="AU1544" s="86"/>
      <c r="AV1544" s="86"/>
    </row>
    <row r="1545" spans="27:64" x14ac:dyDescent="0.2">
      <c r="AA1545" s="86"/>
      <c r="AB1545" s="86"/>
      <c r="AC1545" s="86"/>
      <c r="AD1545" s="86"/>
      <c r="AE1545" s="86"/>
      <c r="AG1545" s="87"/>
      <c r="AN1545" s="86"/>
      <c r="AO1545" s="86"/>
      <c r="AP1545" s="86"/>
      <c r="AQ1545" s="86"/>
      <c r="AR1545" s="86"/>
      <c r="AS1545" s="86"/>
      <c r="AT1545" s="86"/>
      <c r="AU1545" s="86"/>
    </row>
    <row r="1546" spans="27:64" x14ac:dyDescent="0.2">
      <c r="AA1546" s="86"/>
      <c r="AB1546" s="86"/>
      <c r="AC1546" s="86"/>
      <c r="AD1546" s="86"/>
      <c r="AE1546" s="86"/>
      <c r="AG1546" s="87"/>
      <c r="AN1546" s="86"/>
      <c r="AO1546" s="86"/>
      <c r="AP1546" s="86"/>
      <c r="AQ1546" s="86"/>
      <c r="AR1546" s="86"/>
      <c r="AS1546" s="86"/>
      <c r="AT1546" s="86"/>
      <c r="AU1546" s="86"/>
      <c r="AV1546" s="86"/>
    </row>
    <row r="1547" spans="27:64" x14ac:dyDescent="0.2">
      <c r="AA1547" s="86"/>
      <c r="AB1547" s="86"/>
      <c r="AC1547" s="86"/>
      <c r="AD1547" s="86"/>
      <c r="AE1547" s="86"/>
      <c r="AG1547" s="87"/>
      <c r="AN1547" s="86"/>
      <c r="AO1547" s="86"/>
      <c r="AP1547" s="86"/>
      <c r="AQ1547" s="86"/>
      <c r="AR1547" s="86"/>
      <c r="AS1547" s="86"/>
      <c r="AT1547" s="86"/>
      <c r="AU1547" s="86"/>
      <c r="AV1547" s="86"/>
    </row>
    <row r="1548" spans="27:64" x14ac:dyDescent="0.2">
      <c r="AA1548" s="86"/>
      <c r="AB1548" s="86"/>
      <c r="AC1548" s="86"/>
      <c r="AD1548" s="86"/>
      <c r="AE1548" s="86"/>
      <c r="AG1548" s="87"/>
      <c r="AN1548" s="86"/>
      <c r="AO1548" s="86"/>
      <c r="AP1548" s="86"/>
      <c r="AQ1548" s="86"/>
      <c r="AR1548" s="86"/>
      <c r="AS1548" s="86"/>
      <c r="AT1548" s="86"/>
      <c r="AU1548" s="86"/>
      <c r="AV1548" s="86"/>
      <c r="AW1548" s="86"/>
      <c r="AX1548" s="86"/>
      <c r="AY1548" s="86"/>
      <c r="AZ1548" s="86"/>
      <c r="BA1548" s="86"/>
      <c r="BB1548" s="86"/>
      <c r="BC1548" s="86"/>
      <c r="BD1548" s="86"/>
      <c r="BE1548" s="86"/>
      <c r="BF1548" s="86"/>
      <c r="BG1548" s="86"/>
      <c r="BH1548" s="86"/>
      <c r="BI1548" s="86"/>
      <c r="BJ1548" s="86"/>
      <c r="BK1548" s="86"/>
      <c r="BL1548" s="86"/>
    </row>
    <row r="1549" spans="27:64" x14ac:dyDescent="0.2">
      <c r="AA1549" s="86"/>
      <c r="AB1549" s="86"/>
      <c r="AC1549" s="86"/>
      <c r="AD1549" s="86"/>
      <c r="AE1549" s="86"/>
      <c r="AG1549" s="87"/>
      <c r="AN1549" s="86"/>
      <c r="AO1549" s="86"/>
      <c r="AP1549" s="86"/>
      <c r="AQ1549" s="86"/>
      <c r="AR1549" s="86"/>
      <c r="AS1549" s="86"/>
      <c r="AT1549" s="86"/>
      <c r="AU1549" s="86"/>
    </row>
    <row r="1550" spans="27:64" x14ac:dyDescent="0.2">
      <c r="AA1550" s="86"/>
      <c r="AB1550" s="86"/>
      <c r="AC1550" s="86"/>
      <c r="AD1550" s="86"/>
      <c r="AE1550" s="86"/>
      <c r="AG1550" s="87"/>
      <c r="AN1550" s="86"/>
      <c r="AO1550" s="86"/>
      <c r="AP1550" s="86"/>
      <c r="AQ1550" s="86"/>
      <c r="AR1550" s="86"/>
      <c r="AS1550" s="86"/>
      <c r="AT1550" s="86"/>
      <c r="AU1550" s="86"/>
    </row>
    <row r="1551" spans="27:64" x14ac:dyDescent="0.2">
      <c r="AA1551" s="86"/>
      <c r="AB1551" s="86"/>
      <c r="AC1551" s="86"/>
      <c r="AD1551" s="86"/>
      <c r="AE1551" s="86"/>
      <c r="AG1551" s="87"/>
      <c r="AN1551" s="86"/>
      <c r="AO1551" s="86"/>
      <c r="AP1551" s="86"/>
      <c r="AQ1551" s="86"/>
      <c r="AR1551" s="86"/>
      <c r="AS1551" s="86"/>
      <c r="AT1551" s="86"/>
      <c r="AU1551" s="86"/>
      <c r="AV1551" s="86"/>
      <c r="AW1551" s="86"/>
      <c r="AX1551" s="86"/>
      <c r="AY1551" s="86"/>
      <c r="AZ1551" s="86"/>
      <c r="BA1551" s="86"/>
      <c r="BB1551" s="86"/>
      <c r="BC1551" s="86"/>
      <c r="BD1551" s="86"/>
      <c r="BE1551" s="86"/>
      <c r="BF1551" s="86"/>
      <c r="BG1551" s="86"/>
      <c r="BH1551" s="86"/>
      <c r="BI1551" s="86"/>
      <c r="BJ1551" s="86"/>
      <c r="BK1551" s="86"/>
      <c r="BL1551" s="86"/>
    </row>
    <row r="1552" spans="27:64" x14ac:dyDescent="0.2">
      <c r="AA1552" s="86"/>
      <c r="AB1552" s="86"/>
      <c r="AC1552" s="86"/>
      <c r="AD1552" s="86"/>
      <c r="AE1552" s="86"/>
      <c r="AG1552" s="87"/>
      <c r="AN1552" s="86"/>
      <c r="AO1552" s="86"/>
      <c r="AP1552" s="86"/>
      <c r="AQ1552" s="86"/>
      <c r="AR1552" s="86"/>
      <c r="AS1552" s="86"/>
      <c r="AT1552" s="86"/>
      <c r="AU1552" s="86"/>
      <c r="AV1552" s="86"/>
      <c r="AX1552" s="86"/>
      <c r="AY1552" s="86"/>
      <c r="AZ1552" s="86"/>
      <c r="BA1552" s="86"/>
      <c r="BB1552" s="86"/>
      <c r="BC1552" s="86"/>
      <c r="BD1552" s="86"/>
      <c r="BE1552" s="86"/>
      <c r="BF1552" s="86"/>
      <c r="BG1552" s="86"/>
      <c r="BH1552" s="86"/>
      <c r="BI1552" s="86"/>
      <c r="BJ1552" s="86"/>
      <c r="BK1552" s="86"/>
      <c r="BL1552" s="86"/>
    </row>
    <row r="1553" spans="27:64" x14ac:dyDescent="0.2">
      <c r="AA1553" s="86"/>
      <c r="AB1553" s="86"/>
      <c r="AC1553" s="86"/>
      <c r="AD1553" s="86"/>
      <c r="AE1553" s="86"/>
      <c r="AG1553" s="87"/>
      <c r="AN1553" s="86"/>
      <c r="AO1553" s="86"/>
      <c r="AP1553" s="86"/>
      <c r="AQ1553" s="86"/>
      <c r="AR1553" s="86"/>
      <c r="AS1553" s="86"/>
      <c r="AT1553" s="86"/>
      <c r="AU1553" s="86"/>
      <c r="AV1553" s="86"/>
      <c r="AX1553" s="86"/>
    </row>
    <row r="1554" spans="27:64" x14ac:dyDescent="0.2">
      <c r="AA1554" s="86"/>
      <c r="AB1554" s="86"/>
      <c r="AC1554" s="86"/>
      <c r="AD1554" s="86"/>
      <c r="AE1554" s="86"/>
      <c r="AG1554" s="87"/>
      <c r="AN1554" s="86"/>
      <c r="AO1554" s="86"/>
      <c r="AP1554" s="86"/>
      <c r="AQ1554" s="86"/>
      <c r="AR1554" s="86"/>
      <c r="AS1554" s="86"/>
      <c r="AT1554" s="86"/>
      <c r="AU1554" s="86"/>
    </row>
    <row r="1555" spans="27:64" x14ac:dyDescent="0.2">
      <c r="AA1555" s="86"/>
      <c r="AB1555" s="86"/>
      <c r="AC1555" s="86"/>
      <c r="AD1555" s="86"/>
      <c r="AE1555" s="86"/>
      <c r="AG1555" s="87"/>
      <c r="AN1555" s="86"/>
      <c r="AO1555" s="86"/>
      <c r="AP1555" s="86"/>
      <c r="AQ1555" s="86"/>
      <c r="AR1555" s="86"/>
      <c r="AS1555" s="86"/>
      <c r="AT1555" s="86"/>
      <c r="AU1555" s="86"/>
      <c r="AV1555" s="86"/>
    </row>
    <row r="1556" spans="27:64" x14ac:dyDescent="0.2">
      <c r="AA1556" s="86"/>
      <c r="AB1556" s="86"/>
      <c r="AC1556" s="86"/>
      <c r="AD1556" s="86"/>
      <c r="AE1556" s="86"/>
      <c r="AG1556" s="87"/>
      <c r="AN1556" s="86"/>
      <c r="AO1556" s="86"/>
      <c r="AP1556" s="86"/>
      <c r="AQ1556" s="86"/>
      <c r="AR1556" s="86"/>
      <c r="AS1556" s="86"/>
      <c r="AT1556" s="86"/>
      <c r="AU1556" s="86"/>
      <c r="AV1556" s="86"/>
    </row>
    <row r="1557" spans="27:64" x14ac:dyDescent="0.2">
      <c r="AA1557" s="86"/>
      <c r="AB1557" s="86"/>
      <c r="AC1557" s="86"/>
      <c r="AD1557" s="86"/>
      <c r="AE1557" s="86"/>
      <c r="AG1557" s="87"/>
      <c r="AN1557" s="86"/>
      <c r="AO1557" s="86"/>
      <c r="AP1557" s="86"/>
      <c r="AQ1557" s="86"/>
      <c r="AR1557" s="86"/>
      <c r="AS1557" s="86"/>
      <c r="AT1557" s="86"/>
      <c r="AU1557" s="86"/>
      <c r="AV1557" s="86"/>
      <c r="AX1557" s="86"/>
    </row>
    <row r="1558" spans="27:64" x14ac:dyDescent="0.2">
      <c r="AA1558" s="86"/>
      <c r="AB1558" s="86"/>
      <c r="AC1558" s="86"/>
      <c r="AD1558" s="86"/>
      <c r="AE1558" s="86"/>
      <c r="AG1558" s="87"/>
      <c r="AN1558" s="86"/>
      <c r="AO1558" s="86"/>
      <c r="AP1558" s="86"/>
      <c r="AQ1558" s="86"/>
      <c r="AR1558" s="86"/>
      <c r="AS1558" s="86"/>
      <c r="AT1558" s="86"/>
      <c r="AU1558" s="86"/>
      <c r="AV1558" s="86"/>
      <c r="AX1558" s="86"/>
      <c r="AY1558" s="86"/>
      <c r="AZ1558" s="86"/>
      <c r="BA1558" s="86"/>
      <c r="BB1558" s="86"/>
      <c r="BC1558" s="86"/>
      <c r="BD1558" s="86"/>
      <c r="BE1558" s="86"/>
      <c r="BF1558" s="86"/>
      <c r="BG1558" s="86"/>
      <c r="BH1558" s="86"/>
      <c r="BI1558" s="86"/>
      <c r="BJ1558" s="86"/>
      <c r="BK1558" s="86"/>
      <c r="BL1558" s="86"/>
    </row>
    <row r="1559" spans="27:64" x14ac:dyDescent="0.2">
      <c r="AA1559" s="86"/>
      <c r="AB1559" s="86"/>
      <c r="AC1559" s="86"/>
      <c r="AD1559" s="86"/>
      <c r="AE1559" s="86"/>
      <c r="AG1559" s="87"/>
      <c r="AN1559" s="86"/>
      <c r="AO1559" s="86"/>
      <c r="AP1559" s="86"/>
      <c r="AQ1559" s="86"/>
      <c r="AR1559" s="86"/>
      <c r="AS1559" s="86"/>
      <c r="AT1559" s="86"/>
      <c r="AU1559" s="86"/>
      <c r="AV1559" s="86"/>
    </row>
    <row r="1560" spans="27:64" x14ac:dyDescent="0.2">
      <c r="AA1560" s="86"/>
      <c r="AB1560" s="86"/>
      <c r="AC1560" s="86"/>
      <c r="AD1560" s="86"/>
      <c r="AE1560" s="86"/>
      <c r="AG1560" s="87"/>
      <c r="AN1560" s="86"/>
      <c r="AO1560" s="86"/>
      <c r="AP1560" s="86"/>
      <c r="AQ1560" s="86"/>
      <c r="AR1560" s="86"/>
      <c r="AS1560" s="86"/>
      <c r="AT1560" s="86"/>
      <c r="AU1560" s="86"/>
      <c r="AV1560" s="86"/>
    </row>
    <row r="1561" spans="27:64" x14ac:dyDescent="0.2">
      <c r="AA1561" s="86"/>
      <c r="AB1561" s="86"/>
      <c r="AC1561" s="86"/>
      <c r="AD1561" s="86"/>
      <c r="AE1561" s="86"/>
      <c r="AG1561" s="87"/>
      <c r="AN1561" s="86"/>
      <c r="AO1561" s="86"/>
      <c r="AP1561" s="86"/>
      <c r="AQ1561" s="86"/>
      <c r="AR1561" s="86"/>
      <c r="AS1561" s="86"/>
      <c r="AT1561" s="86"/>
      <c r="AU1561" s="86"/>
      <c r="AV1561" s="86"/>
    </row>
    <row r="1562" spans="27:64" x14ac:dyDescent="0.2">
      <c r="AA1562" s="86"/>
      <c r="AB1562" s="86"/>
      <c r="AC1562" s="86"/>
      <c r="AD1562" s="86"/>
      <c r="AE1562" s="86"/>
      <c r="AG1562" s="87"/>
      <c r="AN1562" s="86"/>
      <c r="AO1562" s="86"/>
      <c r="AP1562" s="86"/>
      <c r="AQ1562" s="86"/>
      <c r="AR1562" s="86"/>
      <c r="AS1562" s="86"/>
      <c r="AT1562" s="86"/>
      <c r="AU1562" s="86"/>
      <c r="AV1562" s="86"/>
      <c r="AX1562" s="86"/>
    </row>
    <row r="1563" spans="27:64" x14ac:dyDescent="0.2">
      <c r="AA1563" s="86"/>
      <c r="AB1563" s="86"/>
      <c r="AC1563" s="86"/>
      <c r="AD1563" s="86"/>
      <c r="AE1563" s="86"/>
      <c r="AG1563" s="87"/>
      <c r="AN1563" s="86"/>
      <c r="AO1563" s="86"/>
      <c r="AP1563" s="86"/>
      <c r="AQ1563" s="86"/>
      <c r="AR1563" s="86"/>
      <c r="AS1563" s="86"/>
      <c r="AT1563" s="86"/>
      <c r="AU1563" s="86"/>
      <c r="AV1563" s="86"/>
      <c r="AX1563" s="86"/>
      <c r="AY1563" s="86"/>
      <c r="AZ1563" s="86"/>
      <c r="BA1563" s="86"/>
      <c r="BB1563" s="86"/>
      <c r="BC1563" s="86"/>
      <c r="BD1563" s="86"/>
      <c r="BE1563" s="86"/>
      <c r="BF1563" s="86"/>
      <c r="BG1563" s="86"/>
      <c r="BH1563" s="86"/>
      <c r="BI1563" s="86"/>
      <c r="BJ1563" s="86"/>
      <c r="BK1563" s="86"/>
      <c r="BL1563" s="86"/>
    </row>
    <row r="1564" spans="27:64" x14ac:dyDescent="0.2">
      <c r="AA1564" s="86"/>
      <c r="AB1564" s="86"/>
      <c r="AC1564" s="86"/>
      <c r="AD1564" s="86"/>
      <c r="AE1564" s="86"/>
      <c r="AG1564" s="87"/>
      <c r="AN1564" s="86"/>
      <c r="AO1564" s="86"/>
      <c r="AP1564" s="86"/>
      <c r="AQ1564" s="86"/>
      <c r="AR1564" s="86"/>
      <c r="AS1564" s="86"/>
      <c r="AT1564" s="86"/>
      <c r="AU1564" s="86"/>
    </row>
    <row r="1565" spans="27:64" x14ac:dyDescent="0.2">
      <c r="AA1565" s="86"/>
      <c r="AB1565" s="86"/>
      <c r="AC1565" s="86"/>
      <c r="AD1565" s="86"/>
      <c r="AE1565" s="86"/>
      <c r="AG1565" s="87"/>
      <c r="AN1565" s="86"/>
      <c r="AO1565" s="86"/>
      <c r="AP1565" s="86"/>
      <c r="AQ1565" s="86"/>
      <c r="AR1565" s="86"/>
      <c r="AS1565" s="86"/>
      <c r="AT1565" s="86"/>
      <c r="AU1565" s="86"/>
      <c r="AV1565" s="86"/>
    </row>
    <row r="1566" spans="27:64" x14ac:dyDescent="0.2">
      <c r="AA1566" s="86"/>
      <c r="AB1566" s="86"/>
      <c r="AC1566" s="86"/>
      <c r="AD1566" s="86"/>
      <c r="AE1566" s="86"/>
      <c r="AG1566" s="87"/>
      <c r="AN1566" s="86"/>
      <c r="AO1566" s="86"/>
      <c r="AP1566" s="86"/>
      <c r="AQ1566" s="86"/>
      <c r="AR1566" s="86"/>
      <c r="AS1566" s="86"/>
      <c r="AT1566" s="86"/>
      <c r="AU1566" s="86"/>
      <c r="AV1566" s="86"/>
    </row>
    <row r="1567" spans="27:64" x14ac:dyDescent="0.2">
      <c r="AA1567" s="86"/>
      <c r="AB1567" s="86"/>
      <c r="AC1567" s="86"/>
      <c r="AD1567" s="86"/>
      <c r="AE1567" s="86"/>
      <c r="AG1567" s="87"/>
      <c r="AN1567" s="86"/>
      <c r="AO1567" s="86"/>
      <c r="AP1567" s="86"/>
      <c r="AQ1567" s="86"/>
      <c r="AR1567" s="86"/>
      <c r="AS1567" s="86"/>
      <c r="AT1567" s="86"/>
      <c r="AU1567" s="86"/>
      <c r="AV1567" s="86"/>
      <c r="AX1567" s="86"/>
    </row>
    <row r="1568" spans="27:64" x14ac:dyDescent="0.2">
      <c r="AA1568" s="86"/>
      <c r="AB1568" s="86"/>
      <c r="AC1568" s="86"/>
      <c r="AD1568" s="86"/>
      <c r="AE1568" s="86"/>
      <c r="AG1568" s="87"/>
      <c r="AN1568" s="86"/>
      <c r="AO1568" s="86"/>
      <c r="AP1568" s="86"/>
      <c r="AQ1568" s="86"/>
      <c r="AR1568" s="86"/>
      <c r="AS1568" s="86"/>
      <c r="AT1568" s="86"/>
      <c r="AU1568" s="86"/>
      <c r="AV1568" s="86"/>
    </row>
    <row r="1569" spans="27:64" x14ac:dyDescent="0.2">
      <c r="AA1569" s="86"/>
      <c r="AB1569" s="86"/>
      <c r="AC1569" s="86"/>
      <c r="AD1569" s="86"/>
      <c r="AE1569" s="86"/>
      <c r="AG1569" s="87"/>
      <c r="AN1569" s="86"/>
      <c r="AO1569" s="86"/>
      <c r="AP1569" s="86"/>
      <c r="AQ1569" s="86"/>
      <c r="AR1569" s="86"/>
      <c r="AS1569" s="86"/>
      <c r="AT1569" s="86"/>
      <c r="AU1569" s="86"/>
    </row>
    <row r="1570" spans="27:64" x14ac:dyDescent="0.2">
      <c r="AA1570" s="86"/>
      <c r="AB1570" s="86"/>
      <c r="AC1570" s="86"/>
      <c r="AD1570" s="86"/>
      <c r="AE1570" s="86"/>
      <c r="AG1570" s="87"/>
      <c r="AN1570" s="86"/>
      <c r="AO1570" s="86"/>
      <c r="AP1570" s="86"/>
      <c r="AQ1570" s="86"/>
      <c r="AR1570" s="86"/>
      <c r="AS1570" s="86"/>
      <c r="AT1570" s="86"/>
      <c r="AU1570" s="86"/>
    </row>
    <row r="1571" spans="27:64" x14ac:dyDescent="0.2">
      <c r="AA1571" s="86"/>
      <c r="AB1571" s="86"/>
      <c r="AC1571" s="86"/>
      <c r="AD1571" s="86"/>
      <c r="AE1571" s="86"/>
      <c r="AG1571" s="87"/>
      <c r="AN1571" s="86"/>
      <c r="AO1571" s="86"/>
      <c r="AP1571" s="86"/>
      <c r="AQ1571" s="86"/>
      <c r="AR1571" s="86"/>
      <c r="AS1571" s="86"/>
      <c r="AT1571" s="86"/>
      <c r="AU1571" s="86"/>
      <c r="AV1571" s="86"/>
      <c r="AW1571" s="86"/>
      <c r="AX1571" s="86"/>
      <c r="AY1571" s="86"/>
      <c r="AZ1571" s="86"/>
      <c r="BA1571" s="86"/>
      <c r="BB1571" s="86"/>
      <c r="BC1571" s="86"/>
      <c r="BD1571" s="86"/>
      <c r="BE1571" s="86"/>
      <c r="BF1571" s="86"/>
      <c r="BG1571" s="86"/>
      <c r="BH1571" s="86"/>
      <c r="BI1571" s="86"/>
      <c r="BJ1571" s="86"/>
      <c r="BK1571" s="86"/>
      <c r="BL1571" s="86"/>
    </row>
    <row r="1572" spans="27:64" x14ac:dyDescent="0.2">
      <c r="AA1572" s="86"/>
      <c r="AB1572" s="86"/>
      <c r="AC1572" s="86"/>
      <c r="AD1572" s="86"/>
      <c r="AE1572" s="86"/>
      <c r="AG1572" s="87"/>
      <c r="AN1572" s="86"/>
      <c r="AO1572" s="86"/>
      <c r="AP1572" s="86"/>
      <c r="AQ1572" s="86"/>
      <c r="AR1572" s="86"/>
      <c r="AS1572" s="86"/>
      <c r="AT1572" s="86"/>
      <c r="AU1572" s="86"/>
    </row>
    <row r="1573" spans="27:64" x14ac:dyDescent="0.2">
      <c r="AA1573" s="86"/>
      <c r="AB1573" s="86"/>
      <c r="AC1573" s="86"/>
      <c r="AD1573" s="86"/>
      <c r="AE1573" s="86"/>
      <c r="AG1573" s="87"/>
      <c r="AN1573" s="86"/>
      <c r="AO1573" s="86"/>
      <c r="AP1573" s="86"/>
      <c r="AQ1573" s="86"/>
      <c r="AR1573" s="86"/>
      <c r="AS1573" s="86"/>
      <c r="AT1573" s="86"/>
      <c r="AU1573" s="86"/>
      <c r="AV1573" s="86"/>
      <c r="AW1573" s="86"/>
      <c r="AX1573" s="86"/>
      <c r="AY1573" s="86"/>
      <c r="AZ1573" s="86"/>
      <c r="BA1573" s="86"/>
      <c r="BB1573" s="86"/>
      <c r="BC1573" s="86"/>
      <c r="BD1573" s="86"/>
      <c r="BE1573" s="86"/>
      <c r="BF1573" s="86"/>
      <c r="BG1573" s="86"/>
      <c r="BH1573" s="86"/>
      <c r="BI1573" s="86"/>
      <c r="BJ1573" s="86"/>
      <c r="BK1573" s="86"/>
      <c r="BL1573" s="86"/>
    </row>
    <row r="1574" spans="27:64" x14ac:dyDescent="0.2">
      <c r="AA1574" s="86"/>
      <c r="AB1574" s="86"/>
      <c r="AC1574" s="86"/>
      <c r="AD1574" s="86"/>
      <c r="AE1574" s="86"/>
      <c r="AG1574" s="87"/>
      <c r="AN1574" s="86"/>
      <c r="AO1574" s="86"/>
      <c r="AP1574" s="86"/>
      <c r="AQ1574" s="86"/>
      <c r="AR1574" s="86"/>
      <c r="AS1574" s="86"/>
      <c r="AT1574" s="86"/>
      <c r="AU1574" s="86"/>
      <c r="AV1574" s="86"/>
      <c r="AX1574" s="86"/>
      <c r="AY1574" s="86"/>
      <c r="AZ1574" s="86"/>
      <c r="BA1574" s="86"/>
      <c r="BB1574" s="86"/>
      <c r="BC1574" s="86"/>
      <c r="BD1574" s="86"/>
      <c r="BE1574" s="86"/>
      <c r="BF1574" s="86"/>
      <c r="BG1574" s="86"/>
      <c r="BH1574" s="86"/>
      <c r="BI1574" s="86"/>
      <c r="BJ1574" s="86"/>
      <c r="BK1574" s="86"/>
      <c r="BL1574" s="86"/>
    </row>
    <row r="1575" spans="27:64" x14ac:dyDescent="0.2">
      <c r="AA1575" s="86"/>
      <c r="AB1575" s="86"/>
      <c r="AC1575" s="86"/>
      <c r="AD1575" s="86"/>
      <c r="AE1575" s="86"/>
      <c r="AG1575" s="87"/>
      <c r="AN1575" s="86"/>
      <c r="AO1575" s="86"/>
      <c r="AP1575" s="86"/>
      <c r="AQ1575" s="86"/>
      <c r="AR1575" s="86"/>
      <c r="AS1575" s="86"/>
      <c r="AT1575" s="86"/>
      <c r="AU1575" s="86"/>
      <c r="AV1575" s="86"/>
      <c r="AW1575" s="86"/>
      <c r="AX1575" s="86"/>
      <c r="AY1575" s="86"/>
      <c r="AZ1575" s="86"/>
      <c r="BA1575" s="86"/>
      <c r="BB1575" s="86"/>
      <c r="BC1575" s="86"/>
      <c r="BD1575" s="86"/>
      <c r="BE1575" s="86"/>
      <c r="BF1575" s="86"/>
      <c r="BG1575" s="86"/>
      <c r="BH1575" s="86"/>
      <c r="BI1575" s="86"/>
      <c r="BJ1575" s="86"/>
      <c r="BK1575" s="86"/>
      <c r="BL1575" s="86"/>
    </row>
    <row r="1576" spans="27:64" x14ac:dyDescent="0.2">
      <c r="AA1576" s="86"/>
      <c r="AB1576" s="86"/>
      <c r="AC1576" s="86"/>
      <c r="AD1576" s="86"/>
      <c r="AE1576" s="86"/>
      <c r="AG1576" s="87"/>
      <c r="AN1576" s="86"/>
      <c r="AO1576" s="86"/>
      <c r="AP1576" s="86"/>
      <c r="AQ1576" s="86"/>
      <c r="AR1576" s="86"/>
      <c r="AS1576" s="86"/>
      <c r="AT1576" s="86"/>
      <c r="AU1576" s="86"/>
      <c r="AV1576" s="86"/>
      <c r="AX1576" s="86"/>
      <c r="AY1576" s="86"/>
      <c r="AZ1576" s="86"/>
      <c r="BA1576" s="86"/>
      <c r="BB1576" s="86"/>
      <c r="BC1576" s="86"/>
      <c r="BD1576" s="86"/>
      <c r="BE1576" s="86"/>
      <c r="BF1576" s="86"/>
      <c r="BG1576" s="86"/>
      <c r="BH1576" s="86"/>
      <c r="BI1576" s="86"/>
      <c r="BJ1576" s="86"/>
      <c r="BK1576" s="86"/>
      <c r="BL1576" s="86"/>
    </row>
    <row r="1577" spans="27:64" x14ac:dyDescent="0.2">
      <c r="AA1577" s="86"/>
      <c r="AB1577" s="86"/>
      <c r="AC1577" s="86"/>
      <c r="AD1577" s="86"/>
      <c r="AE1577" s="86"/>
      <c r="AG1577" s="87"/>
      <c r="AN1577" s="86"/>
      <c r="AO1577" s="86"/>
      <c r="AP1577" s="86"/>
      <c r="AQ1577" s="86"/>
      <c r="AR1577" s="86"/>
      <c r="AS1577" s="86"/>
      <c r="AT1577" s="86"/>
      <c r="AU1577" s="86"/>
      <c r="AV1577" s="86"/>
      <c r="AW1577" s="86"/>
      <c r="AX1577" s="86"/>
      <c r="AY1577" s="86"/>
      <c r="AZ1577" s="86"/>
      <c r="BA1577" s="86"/>
      <c r="BB1577" s="86"/>
      <c r="BC1577" s="86"/>
      <c r="BD1577" s="86"/>
      <c r="BE1577" s="86"/>
      <c r="BF1577" s="86"/>
      <c r="BG1577" s="86"/>
      <c r="BH1577" s="86"/>
      <c r="BI1577" s="86"/>
      <c r="BJ1577" s="86"/>
      <c r="BK1577" s="86"/>
      <c r="BL1577" s="86"/>
    </row>
    <row r="1578" spans="27:64" x14ac:dyDescent="0.2">
      <c r="AA1578" s="86"/>
      <c r="AB1578" s="86"/>
      <c r="AC1578" s="86"/>
      <c r="AD1578" s="86"/>
      <c r="AE1578" s="86"/>
      <c r="AG1578" s="87"/>
      <c r="AN1578" s="86"/>
      <c r="AO1578" s="86"/>
      <c r="AP1578" s="86"/>
      <c r="AQ1578" s="86"/>
      <c r="AR1578" s="86"/>
      <c r="AS1578" s="86"/>
      <c r="AT1578" s="86"/>
      <c r="AU1578" s="86"/>
      <c r="AV1578" s="86"/>
      <c r="AX1578" s="86"/>
    </row>
    <row r="1579" spans="27:64" x14ac:dyDescent="0.2">
      <c r="AA1579" s="86"/>
      <c r="AB1579" s="86"/>
      <c r="AC1579" s="86"/>
      <c r="AD1579" s="86"/>
      <c r="AE1579" s="86"/>
      <c r="AG1579" s="87"/>
      <c r="AN1579" s="86"/>
      <c r="AO1579" s="86"/>
      <c r="AP1579" s="86"/>
      <c r="AQ1579" s="86"/>
      <c r="AR1579" s="86"/>
      <c r="AS1579" s="86"/>
      <c r="AT1579" s="86"/>
      <c r="AU1579" s="86"/>
      <c r="AV1579" s="86"/>
      <c r="AW1579" s="86"/>
      <c r="AX1579" s="86"/>
      <c r="AY1579" s="86"/>
      <c r="AZ1579" s="86"/>
      <c r="BA1579" s="86"/>
      <c r="BB1579" s="86"/>
      <c r="BC1579" s="86"/>
      <c r="BD1579" s="86"/>
      <c r="BE1579" s="86"/>
      <c r="BF1579" s="86"/>
      <c r="BG1579" s="86"/>
      <c r="BH1579" s="86"/>
      <c r="BI1579" s="86"/>
      <c r="BJ1579" s="86"/>
      <c r="BK1579" s="86"/>
      <c r="BL1579" s="86"/>
    </row>
    <row r="1580" spans="27:64" x14ac:dyDescent="0.2">
      <c r="AA1580" s="86"/>
      <c r="AB1580" s="86"/>
      <c r="AC1580" s="86"/>
      <c r="AD1580" s="86"/>
      <c r="AE1580" s="86"/>
      <c r="AG1580" s="87"/>
      <c r="AN1580" s="86"/>
      <c r="AO1580" s="86"/>
      <c r="AP1580" s="86"/>
      <c r="AQ1580" s="86"/>
      <c r="AR1580" s="86"/>
      <c r="AS1580" s="86"/>
      <c r="AT1580" s="86"/>
      <c r="AU1580" s="86"/>
      <c r="AV1580" s="86"/>
      <c r="AX1580" s="86"/>
    </row>
    <row r="1581" spans="27:64" x14ac:dyDescent="0.2">
      <c r="AA1581" s="86"/>
      <c r="AB1581" s="86"/>
      <c r="AC1581" s="86"/>
      <c r="AD1581" s="86"/>
      <c r="AE1581" s="86"/>
      <c r="AG1581" s="87"/>
      <c r="AN1581" s="86"/>
      <c r="AO1581" s="86"/>
      <c r="AP1581" s="86"/>
      <c r="AQ1581" s="86"/>
      <c r="AR1581" s="86"/>
      <c r="AS1581" s="86"/>
      <c r="AT1581" s="86"/>
      <c r="AU1581" s="86"/>
      <c r="AV1581" s="86"/>
      <c r="AW1581" s="86"/>
      <c r="AX1581" s="86"/>
      <c r="AY1581" s="86"/>
      <c r="AZ1581" s="86"/>
      <c r="BA1581" s="86"/>
      <c r="BB1581" s="86"/>
      <c r="BC1581" s="86"/>
      <c r="BD1581" s="86"/>
      <c r="BE1581" s="86"/>
      <c r="BF1581" s="86"/>
      <c r="BG1581" s="86"/>
      <c r="BH1581" s="86"/>
      <c r="BI1581" s="86"/>
      <c r="BJ1581" s="86"/>
      <c r="BK1581" s="86"/>
      <c r="BL1581" s="86"/>
    </row>
    <row r="1582" spans="27:64" x14ac:dyDescent="0.2">
      <c r="AA1582" s="86"/>
      <c r="AB1582" s="86"/>
      <c r="AC1582" s="86"/>
      <c r="AD1582" s="86"/>
      <c r="AE1582" s="86"/>
      <c r="AG1582" s="87"/>
      <c r="AN1582" s="86"/>
      <c r="AO1582" s="86"/>
      <c r="AP1582" s="86"/>
      <c r="AQ1582" s="86"/>
      <c r="AR1582" s="86"/>
      <c r="AS1582" s="86"/>
      <c r="AT1582" s="86"/>
      <c r="AU1582" s="86"/>
      <c r="AV1582" s="86"/>
      <c r="AW1582" s="86"/>
      <c r="AX1582" s="86"/>
      <c r="AY1582" s="86"/>
      <c r="AZ1582" s="86"/>
      <c r="BA1582" s="86"/>
      <c r="BB1582" s="86"/>
      <c r="BC1582" s="86"/>
      <c r="BD1582" s="86"/>
      <c r="BE1582" s="86"/>
      <c r="BF1582" s="86"/>
      <c r="BG1582" s="86"/>
      <c r="BH1582" s="86"/>
      <c r="BI1582" s="86"/>
      <c r="BJ1582" s="86"/>
      <c r="BK1582" s="86"/>
      <c r="BL1582" s="86"/>
    </row>
    <row r="1583" spans="27:64" x14ac:dyDescent="0.2">
      <c r="AA1583" s="86"/>
      <c r="AB1583" s="86"/>
      <c r="AC1583" s="86"/>
      <c r="AD1583" s="86"/>
      <c r="AE1583" s="86"/>
      <c r="AG1583" s="87"/>
      <c r="AN1583" s="86"/>
      <c r="AO1583" s="86"/>
      <c r="AP1583" s="86"/>
      <c r="AQ1583" s="86"/>
      <c r="AR1583" s="86"/>
      <c r="AS1583" s="86"/>
      <c r="AT1583" s="86"/>
      <c r="AU1583" s="86"/>
      <c r="AV1583" s="86"/>
      <c r="AW1583" s="86"/>
      <c r="AX1583" s="86"/>
      <c r="AY1583" s="86"/>
      <c r="AZ1583" s="86"/>
      <c r="BA1583" s="86"/>
      <c r="BB1583" s="86"/>
      <c r="BC1583" s="86"/>
      <c r="BD1583" s="86"/>
      <c r="BE1583" s="86"/>
      <c r="BF1583" s="86"/>
      <c r="BG1583" s="86"/>
      <c r="BH1583" s="86"/>
      <c r="BI1583" s="86"/>
      <c r="BJ1583" s="86"/>
      <c r="BK1583" s="86"/>
      <c r="BL1583" s="86"/>
    </row>
    <row r="1584" spans="27:64" x14ac:dyDescent="0.2">
      <c r="AA1584" s="86"/>
      <c r="AB1584" s="86"/>
      <c r="AC1584" s="86"/>
      <c r="AD1584" s="86"/>
      <c r="AE1584" s="86"/>
      <c r="AG1584" s="87"/>
      <c r="AN1584" s="86"/>
      <c r="AO1584" s="86"/>
      <c r="AP1584" s="86"/>
      <c r="AQ1584" s="86"/>
      <c r="AR1584" s="86"/>
      <c r="AS1584" s="86"/>
      <c r="AT1584" s="86"/>
      <c r="AU1584" s="86"/>
      <c r="AV1584" s="86"/>
      <c r="AW1584" s="86"/>
      <c r="AX1584" s="86"/>
      <c r="AY1584" s="86"/>
      <c r="AZ1584" s="86"/>
      <c r="BA1584" s="86"/>
      <c r="BB1584" s="86"/>
      <c r="BC1584" s="86"/>
      <c r="BD1584" s="86"/>
      <c r="BE1584" s="86"/>
      <c r="BF1584" s="86"/>
      <c r="BG1584" s="86"/>
      <c r="BH1584" s="86"/>
      <c r="BI1584" s="86"/>
      <c r="BJ1584" s="86"/>
      <c r="BK1584" s="86"/>
      <c r="BL1584" s="86"/>
    </row>
    <row r="1585" spans="27:64" x14ac:dyDescent="0.2">
      <c r="AA1585" s="86"/>
      <c r="AB1585" s="86"/>
      <c r="AC1585" s="86"/>
      <c r="AD1585" s="86"/>
      <c r="AE1585" s="86"/>
      <c r="AG1585" s="87"/>
      <c r="AN1585" s="86"/>
      <c r="AO1585" s="86"/>
      <c r="AP1585" s="86"/>
      <c r="AQ1585" s="86"/>
      <c r="AR1585" s="86"/>
      <c r="AS1585" s="86"/>
      <c r="AT1585" s="86"/>
      <c r="AU1585" s="86"/>
      <c r="AV1585" s="86"/>
      <c r="AX1585" s="86"/>
    </row>
    <row r="1586" spans="27:64" x14ac:dyDescent="0.2">
      <c r="AA1586" s="86"/>
      <c r="AB1586" s="86"/>
      <c r="AC1586" s="86"/>
      <c r="AD1586" s="86"/>
      <c r="AE1586" s="86"/>
      <c r="AG1586" s="87"/>
      <c r="AN1586" s="86"/>
      <c r="AO1586" s="86"/>
      <c r="AP1586" s="86"/>
      <c r="AQ1586" s="86"/>
      <c r="AR1586" s="86"/>
      <c r="AS1586" s="86"/>
      <c r="AT1586" s="86"/>
      <c r="AU1586" s="86"/>
    </row>
    <row r="1587" spans="27:64" x14ac:dyDescent="0.2">
      <c r="AA1587" s="86"/>
      <c r="AB1587" s="86"/>
      <c r="AC1587" s="86"/>
      <c r="AD1587" s="86"/>
      <c r="AE1587" s="86"/>
      <c r="AG1587" s="87"/>
      <c r="AN1587" s="86"/>
      <c r="AO1587" s="86"/>
      <c r="AP1587" s="86"/>
      <c r="AQ1587" s="86"/>
      <c r="AR1587" s="86"/>
      <c r="AS1587" s="86"/>
      <c r="AT1587" s="86"/>
      <c r="AU1587" s="86"/>
    </row>
    <row r="1588" spans="27:64" x14ac:dyDescent="0.2">
      <c r="AA1588" s="86"/>
      <c r="AB1588" s="86"/>
      <c r="AC1588" s="86"/>
      <c r="AD1588" s="86"/>
      <c r="AE1588" s="86"/>
      <c r="AG1588" s="87"/>
      <c r="AN1588" s="86"/>
      <c r="AO1588" s="86"/>
      <c r="AP1588" s="86"/>
      <c r="AQ1588" s="86"/>
      <c r="AR1588" s="86"/>
      <c r="AS1588" s="86"/>
      <c r="AT1588" s="86"/>
      <c r="AU1588" s="86"/>
    </row>
    <row r="1589" spans="27:64" x14ac:dyDescent="0.2">
      <c r="AA1589" s="86"/>
      <c r="AB1589" s="86"/>
      <c r="AC1589" s="86"/>
      <c r="AD1589" s="86"/>
      <c r="AE1589" s="86"/>
      <c r="AG1589" s="87"/>
      <c r="AN1589" s="86"/>
      <c r="AO1589" s="86"/>
      <c r="AP1589" s="86"/>
      <c r="AQ1589" s="86"/>
      <c r="AR1589" s="86"/>
      <c r="AS1589" s="86"/>
      <c r="AT1589" s="86"/>
      <c r="AU1589" s="86"/>
      <c r="AV1589" s="86"/>
    </row>
    <row r="1590" spans="27:64" x14ac:dyDescent="0.2">
      <c r="AA1590" s="86"/>
      <c r="AB1590" s="86"/>
      <c r="AC1590" s="86"/>
      <c r="AD1590" s="86"/>
      <c r="AE1590" s="86"/>
      <c r="AG1590" s="87"/>
      <c r="AN1590" s="86"/>
      <c r="AO1590" s="86"/>
      <c r="AP1590" s="86"/>
      <c r="AQ1590" s="86"/>
      <c r="AR1590" s="86"/>
      <c r="AS1590" s="86"/>
      <c r="AT1590" s="86"/>
      <c r="AU1590" s="86"/>
      <c r="AV1590" s="86"/>
      <c r="AX1590" s="86"/>
    </row>
    <row r="1591" spans="27:64" x14ac:dyDescent="0.2">
      <c r="AA1591" s="86"/>
      <c r="AB1591" s="86"/>
      <c r="AC1591" s="86"/>
      <c r="AD1591" s="86"/>
      <c r="AE1591" s="86"/>
      <c r="AG1591" s="87"/>
      <c r="AN1591" s="86"/>
      <c r="AO1591" s="86"/>
      <c r="AP1591" s="86"/>
      <c r="AQ1591" s="86"/>
      <c r="AR1591" s="86"/>
      <c r="AS1591" s="86"/>
      <c r="AT1591" s="86"/>
      <c r="AU1591" s="86"/>
      <c r="AV1591" s="86"/>
      <c r="AW1591" s="86"/>
      <c r="AX1591" s="86"/>
      <c r="AY1591" s="86"/>
      <c r="AZ1591" s="86"/>
      <c r="BA1591" s="86"/>
      <c r="BB1591" s="86"/>
      <c r="BC1591" s="86"/>
      <c r="BD1591" s="86"/>
      <c r="BE1591" s="86"/>
      <c r="BF1591" s="86"/>
      <c r="BG1591" s="86"/>
      <c r="BH1591" s="86"/>
      <c r="BI1591" s="86"/>
      <c r="BJ1591" s="86"/>
      <c r="BK1591" s="86"/>
      <c r="BL1591" s="86"/>
    </row>
    <row r="1592" spans="27:64" x14ac:dyDescent="0.2">
      <c r="AA1592" s="86"/>
      <c r="AB1592" s="86"/>
      <c r="AC1592" s="86"/>
      <c r="AD1592" s="86"/>
      <c r="AE1592" s="86"/>
      <c r="AG1592" s="87"/>
      <c r="AN1592" s="86"/>
      <c r="AO1592" s="86"/>
      <c r="AP1592" s="86"/>
      <c r="AQ1592" s="86"/>
      <c r="AR1592" s="86"/>
      <c r="AS1592" s="86"/>
      <c r="AT1592" s="86"/>
      <c r="AU1592" s="86"/>
      <c r="AV1592" s="86"/>
    </row>
    <row r="1593" spans="27:64" x14ac:dyDescent="0.2">
      <c r="AA1593" s="86"/>
      <c r="AB1593" s="86"/>
      <c r="AC1593" s="86"/>
      <c r="AD1593" s="86"/>
      <c r="AE1593" s="86"/>
      <c r="AG1593" s="87"/>
      <c r="AN1593" s="86"/>
      <c r="AO1593" s="86"/>
      <c r="AP1593" s="86"/>
      <c r="AQ1593" s="86"/>
      <c r="AR1593" s="86"/>
      <c r="AS1593" s="86"/>
      <c r="AT1593" s="86"/>
      <c r="AU1593" s="86"/>
      <c r="AV1593" s="86"/>
      <c r="AX1593" s="86"/>
    </row>
    <row r="1594" spans="27:64" x14ac:dyDescent="0.2">
      <c r="AA1594" s="86"/>
      <c r="AB1594" s="86"/>
      <c r="AC1594" s="86"/>
      <c r="AD1594" s="86"/>
      <c r="AE1594" s="86"/>
      <c r="AG1594" s="87"/>
      <c r="AN1594" s="86"/>
      <c r="AO1594" s="86"/>
      <c r="AP1594" s="86"/>
      <c r="AQ1594" s="86"/>
      <c r="AR1594" s="86"/>
      <c r="AS1594" s="86"/>
      <c r="AT1594" s="86"/>
      <c r="AU1594" s="86"/>
    </row>
    <row r="1595" spans="27:64" x14ac:dyDescent="0.2">
      <c r="AA1595" s="86"/>
      <c r="AB1595" s="86"/>
      <c r="AC1595" s="86"/>
      <c r="AD1595" s="86"/>
      <c r="AE1595" s="86"/>
      <c r="AG1595" s="87"/>
      <c r="AN1595" s="86"/>
      <c r="AO1595" s="86"/>
      <c r="AP1595" s="86"/>
      <c r="AQ1595" s="86"/>
      <c r="AR1595" s="86"/>
      <c r="AS1595" s="86"/>
      <c r="AT1595" s="86"/>
      <c r="AU1595" s="86"/>
      <c r="AV1595" s="86"/>
      <c r="AX1595" s="86"/>
    </row>
    <row r="1596" spans="27:64" x14ac:dyDescent="0.2">
      <c r="AA1596" s="86"/>
      <c r="AB1596" s="86"/>
      <c r="AC1596" s="86"/>
      <c r="AD1596" s="86"/>
      <c r="AE1596" s="86"/>
      <c r="AG1596" s="87"/>
      <c r="AN1596" s="86"/>
      <c r="AO1596" s="86"/>
      <c r="AP1596" s="86"/>
      <c r="AQ1596" s="86"/>
      <c r="AR1596" s="86"/>
      <c r="AS1596" s="86"/>
      <c r="AT1596" s="86"/>
      <c r="AU1596" s="86"/>
    </row>
    <row r="1597" spans="27:64" x14ac:dyDescent="0.2">
      <c r="AA1597" s="86"/>
      <c r="AB1597" s="86"/>
      <c r="AC1597" s="86"/>
      <c r="AD1597" s="86"/>
      <c r="AE1597" s="86"/>
      <c r="AG1597" s="87"/>
      <c r="AN1597" s="86"/>
      <c r="AO1597" s="86"/>
      <c r="AP1597" s="86"/>
      <c r="AQ1597" s="86"/>
      <c r="AR1597" s="86"/>
      <c r="AS1597" s="86"/>
      <c r="AT1597" s="86"/>
      <c r="AU1597" s="86"/>
      <c r="AV1597" s="86"/>
    </row>
    <row r="1598" spans="27:64" x14ac:dyDescent="0.2">
      <c r="AA1598" s="86"/>
      <c r="AB1598" s="86"/>
      <c r="AC1598" s="86"/>
      <c r="AD1598" s="86"/>
      <c r="AE1598" s="86"/>
      <c r="AG1598" s="87"/>
      <c r="AN1598" s="86"/>
      <c r="AO1598" s="86"/>
      <c r="AP1598" s="86"/>
      <c r="AQ1598" s="86"/>
      <c r="AR1598" s="86"/>
      <c r="AS1598" s="86"/>
      <c r="AT1598" s="86"/>
      <c r="AU1598" s="86"/>
      <c r="AV1598" s="86"/>
      <c r="AW1598" s="86"/>
      <c r="AX1598" s="86"/>
      <c r="AY1598" s="86"/>
      <c r="AZ1598" s="86"/>
      <c r="BA1598" s="86"/>
      <c r="BB1598" s="86"/>
      <c r="BC1598" s="86"/>
      <c r="BD1598" s="86"/>
      <c r="BE1598" s="86"/>
      <c r="BF1598" s="86"/>
      <c r="BG1598" s="86"/>
      <c r="BH1598" s="86"/>
      <c r="BI1598" s="86"/>
      <c r="BJ1598" s="86"/>
      <c r="BK1598" s="86"/>
      <c r="BL1598" s="86"/>
    </row>
    <row r="1599" spans="27:64" x14ac:dyDescent="0.2">
      <c r="AA1599" s="86"/>
      <c r="AB1599" s="86"/>
      <c r="AC1599" s="86"/>
      <c r="AD1599" s="86"/>
      <c r="AE1599" s="86"/>
      <c r="AG1599" s="87"/>
      <c r="AN1599" s="86"/>
      <c r="AO1599" s="86"/>
      <c r="AP1599" s="86"/>
      <c r="AQ1599" s="86"/>
      <c r="AR1599" s="86"/>
      <c r="AS1599" s="86"/>
      <c r="AT1599" s="86"/>
      <c r="AU1599" s="86"/>
    </row>
    <row r="1600" spans="27:64" x14ac:dyDescent="0.2">
      <c r="AA1600" s="86"/>
      <c r="AB1600" s="86"/>
      <c r="AC1600" s="86"/>
      <c r="AD1600" s="86"/>
      <c r="AE1600" s="86"/>
      <c r="AG1600" s="87"/>
      <c r="AN1600" s="86"/>
      <c r="AO1600" s="86"/>
      <c r="AP1600" s="86"/>
      <c r="AQ1600" s="86"/>
      <c r="AR1600" s="86"/>
      <c r="AS1600" s="86"/>
      <c r="AT1600" s="86"/>
      <c r="AU1600" s="86"/>
      <c r="AV1600" s="86"/>
    </row>
    <row r="1601" spans="27:64" x14ac:dyDescent="0.2">
      <c r="AA1601" s="86"/>
      <c r="AB1601" s="86"/>
      <c r="AC1601" s="86"/>
      <c r="AD1601" s="86"/>
      <c r="AE1601" s="86"/>
      <c r="AG1601" s="87"/>
      <c r="AN1601" s="86"/>
      <c r="AO1601" s="86"/>
      <c r="AP1601" s="86"/>
      <c r="AQ1601" s="86"/>
      <c r="AR1601" s="86"/>
      <c r="AS1601" s="86"/>
      <c r="AT1601" s="86"/>
      <c r="AU1601" s="86"/>
    </row>
    <row r="1602" spans="27:64" x14ac:dyDescent="0.2">
      <c r="AA1602" s="86"/>
      <c r="AB1602" s="86"/>
      <c r="AC1602" s="86"/>
      <c r="AD1602" s="86"/>
      <c r="AE1602" s="86"/>
      <c r="AG1602" s="87"/>
      <c r="AN1602" s="86"/>
      <c r="AO1602" s="86"/>
      <c r="AP1602" s="86"/>
      <c r="AQ1602" s="86"/>
      <c r="AR1602" s="86"/>
      <c r="AS1602" s="86"/>
      <c r="AT1602" s="86"/>
      <c r="AU1602" s="86"/>
      <c r="AV1602" s="86"/>
      <c r="AX1602" s="86"/>
    </row>
    <row r="1603" spans="27:64" x14ac:dyDescent="0.2">
      <c r="AA1603" s="86"/>
      <c r="AB1603" s="86"/>
      <c r="AC1603" s="86"/>
      <c r="AD1603" s="86"/>
      <c r="AE1603" s="86"/>
      <c r="AG1603" s="87"/>
      <c r="AN1603" s="86"/>
      <c r="AO1603" s="86"/>
      <c r="AP1603" s="86"/>
      <c r="AQ1603" s="86"/>
      <c r="AR1603" s="86"/>
      <c r="AS1603" s="86"/>
      <c r="AT1603" s="86"/>
      <c r="AU1603" s="86"/>
      <c r="AV1603" s="86"/>
    </row>
    <row r="1604" spans="27:64" x14ac:dyDescent="0.2">
      <c r="AA1604" s="86"/>
      <c r="AB1604" s="86"/>
      <c r="AC1604" s="86"/>
      <c r="AD1604" s="86"/>
      <c r="AE1604" s="86"/>
      <c r="AG1604" s="87"/>
      <c r="AN1604" s="86"/>
      <c r="AO1604" s="86"/>
      <c r="AP1604" s="86"/>
      <c r="AQ1604" s="86"/>
      <c r="AR1604" s="86"/>
      <c r="AS1604" s="86"/>
      <c r="AT1604" s="86"/>
      <c r="AU1604" s="86"/>
    </row>
    <row r="1605" spans="27:64" x14ac:dyDescent="0.2">
      <c r="AA1605" s="86"/>
      <c r="AB1605" s="86"/>
      <c r="AC1605" s="86"/>
      <c r="AD1605" s="86"/>
      <c r="AE1605" s="86"/>
      <c r="AG1605" s="87"/>
      <c r="AN1605" s="86"/>
      <c r="AO1605" s="86"/>
      <c r="AP1605" s="86"/>
      <c r="AQ1605" s="86"/>
      <c r="AR1605" s="86"/>
      <c r="AS1605" s="86"/>
      <c r="AT1605" s="86"/>
      <c r="AU1605" s="86"/>
    </row>
    <row r="1606" spans="27:64" x14ac:dyDescent="0.2">
      <c r="AA1606" s="86"/>
      <c r="AB1606" s="86"/>
      <c r="AC1606" s="86"/>
      <c r="AD1606" s="86"/>
      <c r="AE1606" s="86"/>
      <c r="AG1606" s="87"/>
      <c r="AN1606" s="86"/>
      <c r="AO1606" s="86"/>
      <c r="AP1606" s="86"/>
      <c r="AQ1606" s="86"/>
      <c r="AR1606" s="86"/>
      <c r="AS1606" s="86"/>
      <c r="AT1606" s="86"/>
      <c r="AU1606" s="86"/>
      <c r="AV1606" s="86"/>
      <c r="AX1606" s="86"/>
      <c r="AY1606" s="86"/>
      <c r="AZ1606" s="86"/>
      <c r="BA1606" s="86"/>
      <c r="BB1606" s="86"/>
      <c r="BC1606" s="86"/>
      <c r="BD1606" s="86"/>
      <c r="BE1606" s="86"/>
      <c r="BF1606" s="86"/>
      <c r="BG1606" s="86"/>
      <c r="BH1606" s="86"/>
      <c r="BI1606" s="86"/>
      <c r="BJ1606" s="86"/>
      <c r="BK1606" s="86"/>
      <c r="BL1606" s="86"/>
    </row>
    <row r="1607" spans="27:64" x14ac:dyDescent="0.2">
      <c r="AA1607" s="86"/>
      <c r="AB1607" s="86"/>
      <c r="AC1607" s="86"/>
      <c r="AD1607" s="86"/>
      <c r="AE1607" s="86"/>
      <c r="AG1607" s="87"/>
      <c r="AN1607" s="86"/>
      <c r="AO1607" s="86"/>
      <c r="AP1607" s="86"/>
      <c r="AQ1607" s="86"/>
      <c r="AR1607" s="86"/>
      <c r="AS1607" s="86"/>
      <c r="AT1607" s="86"/>
      <c r="AU1607" s="86"/>
      <c r="AV1607" s="86"/>
    </row>
    <row r="1608" spans="27:64" x14ac:dyDescent="0.2">
      <c r="AA1608" s="86"/>
      <c r="AB1608" s="86"/>
      <c r="AC1608" s="86"/>
      <c r="AD1608" s="86"/>
      <c r="AE1608" s="86"/>
      <c r="AG1608" s="87"/>
      <c r="AN1608" s="86"/>
      <c r="AO1608" s="86"/>
      <c r="AP1608" s="86"/>
      <c r="AQ1608" s="86"/>
      <c r="AR1608" s="86"/>
      <c r="AS1608" s="86"/>
      <c r="AT1608" s="86"/>
      <c r="AU1608" s="86"/>
      <c r="AV1608" s="86"/>
    </row>
    <row r="1609" spans="27:64" x14ac:dyDescent="0.2">
      <c r="AA1609" s="86"/>
      <c r="AB1609" s="86"/>
      <c r="AC1609" s="86"/>
      <c r="AD1609" s="86"/>
      <c r="AE1609" s="86"/>
      <c r="AG1609" s="87"/>
      <c r="AN1609" s="86"/>
      <c r="AO1609" s="86"/>
      <c r="AP1609" s="86"/>
      <c r="AQ1609" s="86"/>
      <c r="AR1609" s="86"/>
      <c r="AS1609" s="86"/>
      <c r="AT1609" s="86"/>
      <c r="AU1609" s="86"/>
      <c r="AV1609" s="86"/>
    </row>
    <row r="1610" spans="27:64" x14ac:dyDescent="0.2">
      <c r="AA1610" s="86"/>
      <c r="AB1610" s="86"/>
      <c r="AC1610" s="86"/>
      <c r="AD1610" s="86"/>
      <c r="AE1610" s="86"/>
      <c r="AG1610" s="87"/>
      <c r="AN1610" s="86"/>
      <c r="AO1610" s="86"/>
      <c r="AP1610" s="86"/>
      <c r="AQ1610" s="86"/>
      <c r="AR1610" s="86"/>
      <c r="AS1610" s="86"/>
      <c r="AT1610" s="86"/>
      <c r="AU1610" s="86"/>
      <c r="AV1610" s="86"/>
      <c r="AX1610" s="86"/>
    </row>
    <row r="1611" spans="27:64" x14ac:dyDescent="0.2">
      <c r="AA1611" s="86"/>
      <c r="AB1611" s="86"/>
      <c r="AC1611" s="86"/>
      <c r="AD1611" s="86"/>
      <c r="AE1611" s="86"/>
      <c r="AG1611" s="87"/>
      <c r="AN1611" s="86"/>
      <c r="AO1611" s="86"/>
      <c r="AP1611" s="86"/>
      <c r="AQ1611" s="86"/>
      <c r="AR1611" s="86"/>
      <c r="AS1611" s="86"/>
      <c r="AT1611" s="86"/>
      <c r="AU1611" s="86"/>
      <c r="AV1611" s="86"/>
    </row>
    <row r="1612" spans="27:64" x14ac:dyDescent="0.2">
      <c r="AA1612" s="86"/>
      <c r="AB1612" s="86"/>
      <c r="AC1612" s="86"/>
      <c r="AD1612" s="86"/>
      <c r="AE1612" s="86"/>
      <c r="AG1612" s="87"/>
      <c r="AN1612" s="86"/>
      <c r="AO1612" s="86"/>
      <c r="AP1612" s="86"/>
      <c r="AQ1612" s="86"/>
      <c r="AR1612" s="86"/>
      <c r="AS1612" s="86"/>
      <c r="AT1612" s="86"/>
      <c r="AU1612" s="86"/>
      <c r="AV1612" s="86"/>
    </row>
    <row r="1613" spans="27:64" x14ac:dyDescent="0.2">
      <c r="AA1613" s="86"/>
      <c r="AB1613" s="86"/>
      <c r="AC1613" s="86"/>
      <c r="AD1613" s="86"/>
      <c r="AE1613" s="86"/>
      <c r="AG1613" s="87"/>
      <c r="AN1613" s="86"/>
      <c r="AO1613" s="86"/>
      <c r="AP1613" s="86"/>
      <c r="AQ1613" s="86"/>
      <c r="AR1613" s="86"/>
      <c r="AS1613" s="86"/>
      <c r="AT1613" s="86"/>
      <c r="AU1613" s="86"/>
      <c r="AV1613" s="86"/>
      <c r="AW1613" s="86"/>
      <c r="AX1613" s="86"/>
      <c r="AY1613" s="86"/>
      <c r="AZ1613" s="86"/>
      <c r="BA1613" s="86"/>
      <c r="BB1613" s="86"/>
      <c r="BC1613" s="86"/>
      <c r="BD1613" s="86"/>
      <c r="BE1613" s="86"/>
      <c r="BF1613" s="86"/>
      <c r="BG1613" s="86"/>
      <c r="BH1613" s="86"/>
      <c r="BI1613" s="86"/>
      <c r="BJ1613" s="86"/>
      <c r="BK1613" s="86"/>
      <c r="BL1613" s="86"/>
    </row>
    <row r="1614" spans="27:64" x14ac:dyDescent="0.2">
      <c r="AA1614" s="86"/>
      <c r="AB1614" s="86"/>
      <c r="AC1614" s="86"/>
      <c r="AD1614" s="86"/>
      <c r="AE1614" s="86"/>
      <c r="AG1614" s="87"/>
      <c r="AN1614" s="86"/>
      <c r="AO1614" s="86"/>
      <c r="AP1614" s="86"/>
      <c r="AQ1614" s="86"/>
      <c r="AR1614" s="86"/>
      <c r="AS1614" s="86"/>
      <c r="AT1614" s="86"/>
      <c r="AU1614" s="86"/>
      <c r="AV1614" s="86"/>
      <c r="AX1614" s="86"/>
      <c r="AY1614" s="86"/>
      <c r="AZ1614" s="86"/>
      <c r="BA1614" s="86"/>
      <c r="BB1614" s="86"/>
      <c r="BC1614" s="86"/>
      <c r="BD1614" s="86"/>
      <c r="BE1614" s="86"/>
      <c r="BF1614" s="86"/>
      <c r="BG1614" s="86"/>
      <c r="BH1614" s="86"/>
      <c r="BI1614" s="86"/>
      <c r="BJ1614" s="86"/>
      <c r="BK1614" s="86"/>
      <c r="BL1614" s="86"/>
    </row>
    <row r="1615" spans="27:64" x14ac:dyDescent="0.2">
      <c r="AA1615" s="86"/>
      <c r="AB1615" s="86"/>
      <c r="AC1615" s="86"/>
      <c r="AD1615" s="86"/>
      <c r="AE1615" s="86"/>
      <c r="AG1615" s="87"/>
      <c r="AN1615" s="86"/>
      <c r="AO1615" s="86"/>
      <c r="AP1615" s="86"/>
      <c r="AQ1615" s="86"/>
      <c r="AR1615" s="86"/>
      <c r="AS1615" s="86"/>
      <c r="AT1615" s="86"/>
      <c r="AU1615" s="86"/>
      <c r="AV1615" s="86"/>
      <c r="AX1615" s="86"/>
    </row>
    <row r="1616" spans="27:64" x14ac:dyDescent="0.2">
      <c r="AA1616" s="86"/>
      <c r="AB1616" s="86"/>
      <c r="AC1616" s="86"/>
      <c r="AD1616" s="86"/>
      <c r="AE1616" s="86"/>
      <c r="AG1616" s="87"/>
      <c r="AN1616" s="86"/>
      <c r="AO1616" s="86"/>
      <c r="AP1616" s="86"/>
      <c r="AQ1616" s="86"/>
      <c r="AR1616" s="86"/>
      <c r="AS1616" s="86"/>
      <c r="AT1616" s="86"/>
      <c r="AU1616" s="86"/>
      <c r="AV1616" s="86"/>
      <c r="AW1616" s="86"/>
      <c r="AX1616" s="86"/>
      <c r="AY1616" s="86"/>
      <c r="AZ1616" s="86"/>
      <c r="BA1616" s="86"/>
      <c r="BB1616" s="86"/>
      <c r="BC1616" s="86"/>
      <c r="BD1616" s="86"/>
      <c r="BE1616" s="86"/>
      <c r="BF1616" s="86"/>
      <c r="BG1616" s="86"/>
      <c r="BH1616" s="86"/>
      <c r="BI1616" s="86"/>
      <c r="BJ1616" s="86"/>
      <c r="BK1616" s="86"/>
      <c r="BL1616" s="86"/>
    </row>
    <row r="1617" spans="27:64" x14ac:dyDescent="0.2">
      <c r="AA1617" s="86"/>
      <c r="AB1617" s="86"/>
      <c r="AC1617" s="86"/>
      <c r="AD1617" s="86"/>
      <c r="AE1617" s="86"/>
      <c r="AG1617" s="87"/>
      <c r="AN1617" s="86"/>
      <c r="AO1617" s="86"/>
      <c r="AP1617" s="86"/>
      <c r="AQ1617" s="86"/>
      <c r="AR1617" s="86"/>
      <c r="AS1617" s="86"/>
      <c r="AT1617" s="86"/>
      <c r="AU1617" s="86"/>
    </row>
    <row r="1618" spans="27:64" x14ac:dyDescent="0.2">
      <c r="AA1618" s="86"/>
      <c r="AB1618" s="86"/>
      <c r="AC1618" s="86"/>
      <c r="AD1618" s="86"/>
      <c r="AE1618" s="86"/>
      <c r="AG1618" s="87"/>
      <c r="AN1618" s="86"/>
      <c r="AO1618" s="86"/>
      <c r="AP1618" s="86"/>
      <c r="AQ1618" s="86"/>
      <c r="AR1618" s="86"/>
      <c r="AS1618" s="86"/>
      <c r="AT1618" s="86"/>
      <c r="AU1618" s="86"/>
    </row>
    <row r="1619" spans="27:64" x14ac:dyDescent="0.2">
      <c r="AA1619" s="86"/>
      <c r="AB1619" s="86"/>
      <c r="AC1619" s="86"/>
      <c r="AD1619" s="86"/>
      <c r="AE1619" s="86"/>
      <c r="AG1619" s="87"/>
      <c r="AN1619" s="86"/>
      <c r="AO1619" s="86"/>
      <c r="AP1619" s="86"/>
      <c r="AQ1619" s="86"/>
      <c r="AR1619" s="86"/>
      <c r="AS1619" s="86"/>
      <c r="AT1619" s="86"/>
      <c r="AU1619" s="86"/>
      <c r="AV1619" s="86"/>
      <c r="AX1619" s="86"/>
      <c r="AY1619" s="86"/>
      <c r="AZ1619" s="86"/>
      <c r="BA1619" s="86"/>
      <c r="BB1619" s="86"/>
      <c r="BC1619" s="86"/>
      <c r="BD1619" s="86"/>
      <c r="BE1619" s="86"/>
      <c r="BF1619" s="86"/>
      <c r="BG1619" s="86"/>
      <c r="BH1619" s="86"/>
      <c r="BI1619" s="86"/>
      <c r="BJ1619" s="86"/>
      <c r="BK1619" s="86"/>
      <c r="BL1619" s="86"/>
    </row>
    <row r="1620" spans="27:64" x14ac:dyDescent="0.2">
      <c r="AA1620" s="86"/>
      <c r="AB1620" s="86"/>
      <c r="AC1620" s="86"/>
      <c r="AD1620" s="86"/>
      <c r="AE1620" s="86"/>
      <c r="AG1620" s="87"/>
      <c r="AN1620" s="86"/>
      <c r="AO1620" s="86"/>
      <c r="AP1620" s="86"/>
      <c r="AQ1620" s="86"/>
      <c r="AR1620" s="86"/>
      <c r="AS1620" s="86"/>
      <c r="AT1620" s="86"/>
      <c r="AU1620" s="86"/>
      <c r="AV1620" s="86"/>
    </row>
    <row r="1621" spans="27:64" x14ac:dyDescent="0.2">
      <c r="AA1621" s="86"/>
      <c r="AB1621" s="86"/>
      <c r="AC1621" s="86"/>
      <c r="AD1621" s="86"/>
      <c r="AE1621" s="86"/>
      <c r="AG1621" s="87"/>
      <c r="AN1621" s="86"/>
      <c r="AO1621" s="86"/>
      <c r="AP1621" s="86"/>
      <c r="AQ1621" s="86"/>
      <c r="AR1621" s="86"/>
      <c r="AS1621" s="86"/>
      <c r="AT1621" s="86"/>
      <c r="AU1621" s="86"/>
      <c r="AV1621" s="86"/>
      <c r="AW1621" s="86"/>
      <c r="AX1621" s="86"/>
      <c r="AY1621" s="86"/>
      <c r="AZ1621" s="86"/>
      <c r="BA1621" s="86"/>
      <c r="BB1621" s="86"/>
      <c r="BC1621" s="86"/>
      <c r="BD1621" s="86"/>
      <c r="BE1621" s="86"/>
      <c r="BF1621" s="86"/>
      <c r="BG1621" s="86"/>
      <c r="BH1621" s="86"/>
      <c r="BI1621" s="86"/>
      <c r="BJ1621" s="86"/>
      <c r="BK1621" s="86"/>
      <c r="BL1621" s="86"/>
    </row>
    <row r="1622" spans="27:64" x14ac:dyDescent="0.2">
      <c r="AA1622" s="86"/>
      <c r="AB1622" s="86"/>
      <c r="AC1622" s="86"/>
      <c r="AD1622" s="86"/>
      <c r="AE1622" s="86"/>
      <c r="AG1622" s="87"/>
      <c r="AN1622" s="86"/>
      <c r="AO1622" s="86"/>
      <c r="AP1622" s="86"/>
      <c r="AQ1622" s="86"/>
      <c r="AR1622" s="86"/>
      <c r="AS1622" s="86"/>
      <c r="AT1622" s="86"/>
      <c r="AU1622" s="86"/>
    </row>
    <row r="1623" spans="27:64" x14ac:dyDescent="0.2">
      <c r="AA1623" s="86"/>
      <c r="AB1623" s="86"/>
      <c r="AC1623" s="86"/>
      <c r="AD1623" s="86"/>
      <c r="AE1623" s="86"/>
      <c r="AG1623" s="87"/>
      <c r="AN1623" s="86"/>
      <c r="AO1623" s="86"/>
      <c r="AP1623" s="86"/>
      <c r="AQ1623" s="86"/>
      <c r="AR1623" s="86"/>
      <c r="AS1623" s="86"/>
      <c r="AT1623" s="86"/>
      <c r="AU1623" s="86"/>
      <c r="AV1623" s="86"/>
      <c r="AW1623" s="86"/>
      <c r="AX1623" s="86"/>
      <c r="AY1623" s="86"/>
      <c r="AZ1623" s="86"/>
      <c r="BA1623" s="86"/>
      <c r="BB1623" s="86"/>
      <c r="BC1623" s="86"/>
      <c r="BD1623" s="86"/>
      <c r="BE1623" s="86"/>
      <c r="BF1623" s="86"/>
      <c r="BG1623" s="86"/>
      <c r="BH1623" s="86"/>
      <c r="BI1623" s="86"/>
      <c r="BJ1623" s="86"/>
      <c r="BK1623" s="86"/>
      <c r="BL1623" s="86"/>
    </row>
    <row r="1624" spans="27:64" x14ac:dyDescent="0.2">
      <c r="AA1624" s="86"/>
      <c r="AB1624" s="86"/>
      <c r="AC1624" s="86"/>
      <c r="AD1624" s="86"/>
      <c r="AE1624" s="86"/>
      <c r="AG1624" s="87"/>
      <c r="AN1624" s="86"/>
      <c r="AO1624" s="86"/>
      <c r="AP1624" s="86"/>
      <c r="AQ1624" s="86"/>
      <c r="AR1624" s="86"/>
      <c r="AS1624" s="86"/>
      <c r="AT1624" s="86"/>
      <c r="AU1624" s="86"/>
    </row>
    <row r="1625" spans="27:64" x14ac:dyDescent="0.2">
      <c r="AA1625" s="86"/>
      <c r="AB1625" s="86"/>
      <c r="AC1625" s="86"/>
      <c r="AD1625" s="86"/>
      <c r="AE1625" s="86"/>
      <c r="AG1625" s="87"/>
      <c r="AN1625" s="86"/>
      <c r="AO1625" s="86"/>
      <c r="AP1625" s="86"/>
      <c r="AQ1625" s="86"/>
      <c r="AR1625" s="86"/>
      <c r="AS1625" s="86"/>
      <c r="AT1625" s="86"/>
      <c r="AU1625" s="86"/>
    </row>
    <row r="1626" spans="27:64" x14ac:dyDescent="0.2">
      <c r="AA1626" s="86"/>
      <c r="AB1626" s="86"/>
      <c r="AC1626" s="86"/>
      <c r="AD1626" s="86"/>
      <c r="AE1626" s="86"/>
      <c r="AG1626" s="87"/>
      <c r="AN1626" s="86"/>
      <c r="AO1626" s="86"/>
      <c r="AP1626" s="86"/>
      <c r="AQ1626" s="86"/>
      <c r="AR1626" s="86"/>
      <c r="AS1626" s="86"/>
      <c r="AT1626" s="86"/>
      <c r="AU1626" s="86"/>
    </row>
    <row r="1627" spans="27:64" x14ac:dyDescent="0.2">
      <c r="AA1627" s="86"/>
      <c r="AB1627" s="86"/>
      <c r="AC1627" s="86"/>
      <c r="AD1627" s="86"/>
      <c r="AE1627" s="86"/>
      <c r="AG1627" s="87"/>
      <c r="AN1627" s="86"/>
      <c r="AO1627" s="86"/>
      <c r="AP1627" s="86"/>
      <c r="AQ1627" s="86"/>
      <c r="AR1627" s="86"/>
      <c r="AS1627" s="86"/>
      <c r="AT1627" s="86"/>
      <c r="AU1627" s="86"/>
    </row>
    <row r="1628" spans="27:64" x14ac:dyDescent="0.2">
      <c r="AA1628" s="86"/>
      <c r="AB1628" s="86"/>
      <c r="AC1628" s="86"/>
      <c r="AD1628" s="86"/>
      <c r="AE1628" s="86"/>
      <c r="AG1628" s="87"/>
      <c r="AN1628" s="86"/>
      <c r="AO1628" s="86"/>
      <c r="AP1628" s="86"/>
      <c r="AQ1628" s="86"/>
      <c r="AR1628" s="86"/>
      <c r="AS1628" s="86"/>
      <c r="AT1628" s="86"/>
      <c r="AU1628" s="86"/>
    </row>
    <row r="1629" spans="27:64" x14ac:dyDescent="0.2">
      <c r="AA1629" s="86"/>
      <c r="AB1629" s="86"/>
      <c r="AC1629" s="86"/>
      <c r="AD1629" s="86"/>
      <c r="AE1629" s="86"/>
      <c r="AG1629" s="87"/>
      <c r="AN1629" s="86"/>
      <c r="AO1629" s="86"/>
      <c r="AP1629" s="86"/>
      <c r="AQ1629" s="86"/>
      <c r="AR1629" s="86"/>
      <c r="AS1629" s="86"/>
      <c r="AT1629" s="86"/>
      <c r="AU1629" s="86"/>
      <c r="AV1629" s="86"/>
      <c r="AX1629" s="86"/>
    </row>
    <row r="1630" spans="27:64" x14ac:dyDescent="0.2">
      <c r="AA1630" s="86"/>
      <c r="AB1630" s="86"/>
      <c r="AC1630" s="86"/>
      <c r="AD1630" s="86"/>
      <c r="AE1630" s="86"/>
      <c r="AG1630" s="87"/>
      <c r="AN1630" s="86"/>
      <c r="AO1630" s="86"/>
      <c r="AP1630" s="86"/>
      <c r="AQ1630" s="86"/>
      <c r="AR1630" s="86"/>
      <c r="AS1630" s="86"/>
      <c r="AT1630" s="86"/>
      <c r="AU1630" s="86"/>
      <c r="AV1630" s="86"/>
      <c r="AX1630" s="86"/>
    </row>
    <row r="1631" spans="27:64" x14ac:dyDescent="0.2">
      <c r="AA1631" s="86"/>
      <c r="AB1631" s="86"/>
      <c r="AC1631" s="86"/>
      <c r="AD1631" s="86"/>
      <c r="AE1631" s="86"/>
      <c r="AG1631" s="87"/>
      <c r="AN1631" s="86"/>
      <c r="AO1631" s="86"/>
      <c r="AP1631" s="86"/>
      <c r="AQ1631" s="86"/>
      <c r="AR1631" s="86"/>
      <c r="AS1631" s="86"/>
      <c r="AT1631" s="86"/>
      <c r="AU1631" s="86"/>
      <c r="AV1631" s="86"/>
      <c r="AW1631" s="86"/>
      <c r="AX1631" s="86"/>
      <c r="AY1631" s="86"/>
      <c r="AZ1631" s="86"/>
      <c r="BA1631" s="86"/>
      <c r="BB1631" s="86"/>
      <c r="BC1631" s="86"/>
      <c r="BD1631" s="86"/>
      <c r="BE1631" s="86"/>
      <c r="BF1631" s="86"/>
      <c r="BG1631" s="86"/>
      <c r="BH1631" s="86"/>
      <c r="BI1631" s="86"/>
      <c r="BJ1631" s="86"/>
      <c r="BK1631" s="86"/>
      <c r="BL1631" s="86"/>
    </row>
    <row r="1632" spans="27:64" x14ac:dyDescent="0.2">
      <c r="AA1632" s="86"/>
      <c r="AB1632" s="86"/>
      <c r="AC1632" s="86"/>
      <c r="AD1632" s="86"/>
      <c r="AE1632" s="86"/>
      <c r="AG1632" s="87"/>
      <c r="AN1632" s="86"/>
      <c r="AO1632" s="86"/>
      <c r="AP1632" s="86"/>
      <c r="AQ1632" s="86"/>
      <c r="AR1632" s="86"/>
      <c r="AS1632" s="86"/>
      <c r="AT1632" s="86"/>
      <c r="AU1632" s="86"/>
    </row>
    <row r="1633" spans="27:64" x14ac:dyDescent="0.2">
      <c r="AA1633" s="86"/>
      <c r="AB1633" s="86"/>
      <c r="AC1633" s="86"/>
      <c r="AD1633" s="86"/>
      <c r="AE1633" s="86"/>
      <c r="AG1633" s="87"/>
      <c r="AN1633" s="86"/>
      <c r="AO1633" s="86"/>
      <c r="AP1633" s="86"/>
      <c r="AQ1633" s="86"/>
      <c r="AR1633" s="86"/>
      <c r="AS1633" s="86"/>
      <c r="AT1633" s="86"/>
      <c r="AU1633" s="86"/>
      <c r="AV1633" s="86"/>
      <c r="AX1633" s="86"/>
      <c r="AY1633" s="86"/>
      <c r="AZ1633" s="86"/>
      <c r="BA1633" s="86"/>
      <c r="BB1633" s="86"/>
      <c r="BC1633" s="86"/>
      <c r="BD1633" s="86"/>
      <c r="BE1633" s="86"/>
      <c r="BF1633" s="86"/>
      <c r="BG1633" s="86"/>
      <c r="BH1633" s="86"/>
      <c r="BI1633" s="86"/>
      <c r="BJ1633" s="86"/>
      <c r="BK1633" s="86"/>
      <c r="BL1633" s="86"/>
    </row>
    <row r="1634" spans="27:64" x14ac:dyDescent="0.2">
      <c r="AA1634" s="86"/>
      <c r="AB1634" s="86"/>
      <c r="AC1634" s="86"/>
      <c r="AD1634" s="86"/>
      <c r="AE1634" s="86"/>
      <c r="AG1634" s="87"/>
      <c r="AN1634" s="86"/>
      <c r="AO1634" s="86"/>
      <c r="AP1634" s="86"/>
      <c r="AQ1634" s="86"/>
      <c r="AR1634" s="86"/>
      <c r="AS1634" s="86"/>
      <c r="AT1634" s="86"/>
      <c r="AU1634" s="86"/>
      <c r="AV1634" s="5"/>
    </row>
    <row r="1635" spans="27:64" x14ac:dyDescent="0.2">
      <c r="AA1635" s="86"/>
      <c r="AB1635" s="86"/>
      <c r="AC1635" s="86"/>
      <c r="AD1635" s="86"/>
      <c r="AE1635" s="86"/>
      <c r="AG1635" s="87"/>
      <c r="AN1635" s="86"/>
      <c r="AO1635" s="86"/>
      <c r="AP1635" s="86"/>
      <c r="AQ1635" s="86"/>
      <c r="AR1635" s="86"/>
      <c r="AS1635" s="86"/>
      <c r="AT1635" s="86"/>
      <c r="AU1635" s="86"/>
      <c r="AV1635" s="86"/>
    </row>
    <row r="1636" spans="27:64" x14ac:dyDescent="0.2">
      <c r="AA1636" s="86"/>
      <c r="AB1636" s="86"/>
      <c r="AC1636" s="86"/>
      <c r="AD1636" s="86"/>
      <c r="AE1636" s="86"/>
      <c r="AG1636" s="87"/>
      <c r="AN1636" s="86"/>
      <c r="AO1636" s="86"/>
      <c r="AP1636" s="86"/>
      <c r="AQ1636" s="86"/>
      <c r="AR1636" s="86"/>
      <c r="AS1636" s="86"/>
      <c r="AT1636" s="86"/>
      <c r="AU1636" s="86"/>
      <c r="AV1636" s="86"/>
      <c r="AX1636" s="86"/>
      <c r="AY1636" s="86"/>
      <c r="AZ1636" s="86"/>
      <c r="BA1636" s="86"/>
      <c r="BB1636" s="86"/>
      <c r="BC1636" s="86"/>
      <c r="BD1636" s="86"/>
      <c r="BE1636" s="86"/>
      <c r="BF1636" s="86"/>
      <c r="BG1636" s="86"/>
      <c r="BH1636" s="86"/>
      <c r="BI1636" s="86"/>
      <c r="BJ1636" s="86"/>
      <c r="BK1636" s="86"/>
      <c r="BL1636" s="86"/>
    </row>
    <row r="1637" spans="27:64" x14ac:dyDescent="0.2">
      <c r="AA1637" s="86"/>
      <c r="AB1637" s="86"/>
      <c r="AC1637" s="86"/>
      <c r="AD1637" s="86"/>
      <c r="AE1637" s="86"/>
      <c r="AG1637" s="87"/>
      <c r="AN1637" s="86"/>
      <c r="AO1637" s="86"/>
      <c r="AP1637" s="86"/>
      <c r="AQ1637" s="86"/>
      <c r="AR1637" s="86"/>
      <c r="AS1637" s="86"/>
      <c r="AT1637" s="86"/>
      <c r="AU1637" s="86"/>
      <c r="AV1637" s="86"/>
    </row>
    <row r="1638" spans="27:64" x14ac:dyDescent="0.2">
      <c r="AA1638" s="86"/>
      <c r="AB1638" s="86"/>
      <c r="AC1638" s="86"/>
      <c r="AD1638" s="86"/>
      <c r="AE1638" s="86"/>
      <c r="AG1638" s="87"/>
      <c r="AN1638" s="86"/>
      <c r="AO1638" s="86"/>
      <c r="AP1638" s="86"/>
      <c r="AQ1638" s="86"/>
      <c r="AR1638" s="86"/>
      <c r="AS1638" s="86"/>
      <c r="AT1638" s="86"/>
      <c r="AU1638" s="86"/>
      <c r="AV1638" s="86"/>
    </row>
    <row r="1639" spans="27:64" x14ac:dyDescent="0.2">
      <c r="AA1639" s="86"/>
      <c r="AB1639" s="86"/>
      <c r="AC1639" s="86"/>
      <c r="AD1639" s="86"/>
      <c r="AE1639" s="86"/>
      <c r="AG1639" s="87"/>
      <c r="AN1639" s="86"/>
      <c r="AO1639" s="86"/>
      <c r="AP1639" s="86"/>
      <c r="AQ1639" s="86"/>
      <c r="AR1639" s="86"/>
      <c r="AS1639" s="86"/>
      <c r="AT1639" s="86"/>
      <c r="AU1639" s="86"/>
    </row>
    <row r="1640" spans="27:64" x14ac:dyDescent="0.2">
      <c r="AA1640" s="86"/>
      <c r="AB1640" s="86"/>
      <c r="AC1640" s="86"/>
      <c r="AD1640" s="86"/>
      <c r="AE1640" s="86"/>
      <c r="AG1640" s="87"/>
      <c r="AN1640" s="86"/>
      <c r="AO1640" s="86"/>
      <c r="AP1640" s="86"/>
      <c r="AQ1640" s="86"/>
      <c r="AR1640" s="86"/>
      <c r="AS1640" s="86"/>
      <c r="AT1640" s="86"/>
      <c r="AU1640" s="86"/>
    </row>
    <row r="1641" spans="27:64" x14ac:dyDescent="0.2">
      <c r="AA1641" s="86"/>
      <c r="AB1641" s="86"/>
      <c r="AC1641" s="86"/>
      <c r="AD1641" s="86"/>
      <c r="AE1641" s="86"/>
      <c r="AG1641" s="87"/>
      <c r="AN1641" s="86"/>
      <c r="AO1641" s="86"/>
      <c r="AP1641" s="86"/>
      <c r="AQ1641" s="86"/>
      <c r="AR1641" s="86"/>
      <c r="AS1641" s="86"/>
      <c r="AT1641" s="86"/>
      <c r="AU1641" s="86"/>
    </row>
    <row r="1642" spans="27:64" x14ac:dyDescent="0.2">
      <c r="AA1642" s="86"/>
      <c r="AB1642" s="86"/>
      <c r="AC1642" s="86"/>
      <c r="AD1642" s="86"/>
      <c r="AE1642" s="86"/>
      <c r="AG1642" s="87"/>
      <c r="AN1642" s="86"/>
      <c r="AO1642" s="86"/>
      <c r="AP1642" s="86"/>
      <c r="AQ1642" s="86"/>
      <c r="AR1642" s="86"/>
      <c r="AS1642" s="86"/>
      <c r="AT1642" s="86"/>
      <c r="AU1642" s="86"/>
    </row>
    <row r="1643" spans="27:64" x14ac:dyDescent="0.2">
      <c r="AA1643" s="86"/>
      <c r="AB1643" s="86"/>
      <c r="AC1643" s="86"/>
      <c r="AD1643" s="86"/>
      <c r="AE1643" s="86"/>
      <c r="AG1643" s="87"/>
      <c r="AN1643" s="86"/>
      <c r="AO1643" s="86"/>
      <c r="AP1643" s="86"/>
      <c r="AQ1643" s="86"/>
      <c r="AR1643" s="86"/>
      <c r="AS1643" s="86"/>
      <c r="AT1643" s="86"/>
      <c r="AU1643" s="86"/>
    </row>
    <row r="1644" spans="27:64" x14ac:dyDescent="0.2">
      <c r="AA1644" s="86"/>
      <c r="AB1644" s="86"/>
      <c r="AC1644" s="86"/>
      <c r="AD1644" s="86"/>
      <c r="AE1644" s="86"/>
      <c r="AG1644" s="87"/>
      <c r="AN1644" s="86"/>
      <c r="AO1644" s="86"/>
      <c r="AP1644" s="86"/>
      <c r="AQ1644" s="86"/>
      <c r="AR1644" s="86"/>
      <c r="AS1644" s="86"/>
      <c r="AT1644" s="86"/>
      <c r="AU1644" s="86"/>
    </row>
    <row r="1645" spans="27:64" x14ac:dyDescent="0.2">
      <c r="AA1645" s="86"/>
      <c r="AB1645" s="86"/>
      <c r="AC1645" s="86"/>
      <c r="AD1645" s="86"/>
      <c r="AE1645" s="86"/>
      <c r="AG1645" s="87"/>
      <c r="AN1645" s="86"/>
      <c r="AO1645" s="86"/>
      <c r="AP1645" s="86"/>
      <c r="AQ1645" s="86"/>
      <c r="AR1645" s="86"/>
      <c r="AS1645" s="86"/>
      <c r="AT1645" s="86"/>
      <c r="AU1645" s="86"/>
    </row>
    <row r="1646" spans="27:64" x14ac:dyDescent="0.2">
      <c r="AA1646" s="86"/>
      <c r="AB1646" s="86"/>
      <c r="AC1646" s="86"/>
      <c r="AD1646" s="86"/>
      <c r="AE1646" s="86"/>
      <c r="AG1646" s="87"/>
      <c r="AN1646" s="86"/>
      <c r="AO1646" s="86"/>
      <c r="AP1646" s="86"/>
      <c r="AQ1646" s="86"/>
      <c r="AR1646" s="86"/>
      <c r="AS1646" s="86"/>
      <c r="AT1646" s="86"/>
      <c r="AU1646" s="86"/>
      <c r="AV1646" s="86"/>
    </row>
    <row r="1647" spans="27:64" x14ac:dyDescent="0.2">
      <c r="AA1647" s="86"/>
      <c r="AB1647" s="86"/>
      <c r="AC1647" s="86"/>
      <c r="AD1647" s="86"/>
      <c r="AE1647" s="86"/>
      <c r="AG1647" s="87"/>
      <c r="AN1647" s="86"/>
      <c r="AO1647" s="86"/>
      <c r="AP1647" s="86"/>
      <c r="AQ1647" s="86"/>
      <c r="AR1647" s="86"/>
      <c r="AS1647" s="86"/>
      <c r="AT1647" s="86"/>
      <c r="AU1647" s="86"/>
      <c r="AV1647" s="86"/>
      <c r="AW1647" s="86"/>
      <c r="AX1647" s="86"/>
      <c r="AY1647" s="86"/>
      <c r="AZ1647" s="86"/>
      <c r="BA1647" s="86"/>
      <c r="BB1647" s="86"/>
      <c r="BC1647" s="86"/>
      <c r="BD1647" s="86"/>
      <c r="BE1647" s="86"/>
      <c r="BF1647" s="86"/>
      <c r="BG1647" s="86"/>
      <c r="BH1647" s="86"/>
      <c r="BI1647" s="86"/>
      <c r="BJ1647" s="86"/>
      <c r="BK1647" s="86"/>
      <c r="BL1647" s="86"/>
    </row>
    <row r="1648" spans="27:64" x14ac:dyDescent="0.2">
      <c r="AA1648" s="86"/>
      <c r="AB1648" s="86"/>
      <c r="AC1648" s="86"/>
      <c r="AD1648" s="86"/>
      <c r="AE1648" s="86"/>
      <c r="AG1648" s="87"/>
      <c r="AN1648" s="86"/>
      <c r="AO1648" s="86"/>
      <c r="AP1648" s="86"/>
      <c r="AQ1648" s="86"/>
      <c r="AR1648" s="86"/>
      <c r="AS1648" s="86"/>
      <c r="AT1648" s="86"/>
      <c r="AU1648" s="86"/>
    </row>
    <row r="1649" spans="27:64" x14ac:dyDescent="0.2">
      <c r="AA1649" s="86"/>
      <c r="AB1649" s="86"/>
      <c r="AC1649" s="86"/>
      <c r="AD1649" s="86"/>
      <c r="AE1649" s="86"/>
      <c r="AG1649" s="87"/>
      <c r="AN1649" s="86"/>
      <c r="AO1649" s="86"/>
      <c r="AP1649" s="86"/>
      <c r="AQ1649" s="86"/>
      <c r="AR1649" s="86"/>
      <c r="AS1649" s="86"/>
      <c r="AT1649" s="86"/>
      <c r="AU1649" s="86"/>
    </row>
    <row r="1650" spans="27:64" x14ac:dyDescent="0.2">
      <c r="AA1650" s="86"/>
      <c r="AB1650" s="86"/>
      <c r="AC1650" s="86"/>
      <c r="AD1650" s="86"/>
      <c r="AE1650" s="86"/>
      <c r="AG1650" s="87"/>
      <c r="AN1650" s="86"/>
      <c r="AO1650" s="86"/>
      <c r="AP1650" s="86"/>
      <c r="AQ1650" s="86"/>
      <c r="AR1650" s="86"/>
      <c r="AS1650" s="86"/>
      <c r="AT1650" s="86"/>
      <c r="AU1650" s="86"/>
    </row>
    <row r="1651" spans="27:64" x14ac:dyDescent="0.2">
      <c r="AA1651" s="86"/>
      <c r="AB1651" s="86"/>
      <c r="AC1651" s="86"/>
      <c r="AD1651" s="86"/>
      <c r="AE1651" s="86"/>
      <c r="AG1651" s="87"/>
      <c r="AN1651" s="86"/>
      <c r="AO1651" s="86"/>
      <c r="AP1651" s="86"/>
      <c r="AQ1651" s="86"/>
      <c r="AR1651" s="86"/>
      <c r="AS1651" s="86"/>
      <c r="AT1651" s="86"/>
      <c r="AU1651" s="86"/>
    </row>
    <row r="1652" spans="27:64" x14ac:dyDescent="0.2">
      <c r="AA1652" s="86"/>
      <c r="AB1652" s="86"/>
      <c r="AC1652" s="86"/>
      <c r="AD1652" s="86"/>
      <c r="AE1652" s="86"/>
      <c r="AG1652" s="87"/>
      <c r="AN1652" s="86"/>
      <c r="AO1652" s="86"/>
      <c r="AP1652" s="86"/>
      <c r="AQ1652" s="86"/>
      <c r="AR1652" s="86"/>
      <c r="AS1652" s="86"/>
      <c r="AT1652" s="86"/>
      <c r="AU1652" s="86"/>
      <c r="AV1652" s="86"/>
      <c r="AW1652" s="86"/>
      <c r="AX1652" s="86"/>
      <c r="AY1652" s="86"/>
      <c r="AZ1652" s="86"/>
      <c r="BA1652" s="86"/>
      <c r="BB1652" s="86"/>
      <c r="BC1652" s="86"/>
      <c r="BD1652" s="86"/>
      <c r="BE1652" s="86"/>
      <c r="BF1652" s="86"/>
      <c r="BG1652" s="86"/>
      <c r="BH1652" s="86"/>
      <c r="BI1652" s="86"/>
      <c r="BJ1652" s="86"/>
      <c r="BK1652" s="86"/>
      <c r="BL1652" s="86"/>
    </row>
    <row r="1653" spans="27:64" x14ac:dyDescent="0.2">
      <c r="AA1653" s="86"/>
      <c r="AB1653" s="86"/>
      <c r="AC1653" s="86"/>
      <c r="AD1653" s="86"/>
      <c r="AE1653" s="86"/>
      <c r="AG1653" s="87"/>
      <c r="AN1653" s="86"/>
      <c r="AO1653" s="86"/>
      <c r="AP1653" s="86"/>
      <c r="AQ1653" s="86"/>
      <c r="AR1653" s="86"/>
      <c r="AS1653" s="86"/>
      <c r="AT1653" s="86"/>
      <c r="AU1653" s="86"/>
    </row>
    <row r="1654" spans="27:64" x14ac:dyDescent="0.2">
      <c r="AA1654" s="86"/>
      <c r="AB1654" s="86"/>
      <c r="AC1654" s="86"/>
      <c r="AD1654" s="86"/>
      <c r="AE1654" s="86"/>
      <c r="AG1654" s="87"/>
      <c r="AN1654" s="86"/>
      <c r="AO1654" s="86"/>
      <c r="AP1654" s="86"/>
      <c r="AQ1654" s="86"/>
      <c r="AR1654" s="86"/>
      <c r="AS1654" s="86"/>
      <c r="AT1654" s="86"/>
      <c r="AU1654" s="86"/>
    </row>
    <row r="1655" spans="27:64" x14ac:dyDescent="0.2">
      <c r="AA1655" s="86"/>
      <c r="AB1655" s="86"/>
      <c r="AC1655" s="86"/>
      <c r="AD1655" s="86"/>
      <c r="AE1655" s="86"/>
      <c r="AG1655" s="87"/>
      <c r="AN1655" s="86"/>
      <c r="AO1655" s="86"/>
      <c r="AP1655" s="86"/>
      <c r="AQ1655" s="86"/>
      <c r="AR1655" s="86"/>
      <c r="AS1655" s="86"/>
      <c r="AT1655" s="86"/>
      <c r="AU1655" s="86"/>
      <c r="AV1655" s="86"/>
      <c r="AX1655" s="86"/>
    </row>
    <row r="1656" spans="27:64" x14ac:dyDescent="0.2">
      <c r="AA1656" s="86"/>
      <c r="AB1656" s="86"/>
      <c r="AC1656" s="86"/>
      <c r="AD1656" s="86"/>
      <c r="AE1656" s="86"/>
      <c r="AG1656" s="87"/>
      <c r="AN1656" s="86"/>
      <c r="AO1656" s="86"/>
      <c r="AP1656" s="86"/>
      <c r="AQ1656" s="86"/>
      <c r="AR1656" s="86"/>
      <c r="AS1656" s="86"/>
      <c r="AT1656" s="86"/>
      <c r="AU1656" s="86"/>
      <c r="AV1656" s="86"/>
      <c r="AX1656" s="86"/>
      <c r="AY1656" s="86"/>
      <c r="AZ1656" s="86"/>
      <c r="BA1656" s="86"/>
      <c r="BB1656" s="86"/>
      <c r="BC1656" s="86"/>
      <c r="BD1656" s="86"/>
      <c r="BE1656" s="86"/>
      <c r="BF1656" s="86"/>
      <c r="BG1656" s="86"/>
      <c r="BH1656" s="86"/>
      <c r="BI1656" s="86"/>
      <c r="BJ1656" s="86"/>
      <c r="BK1656" s="86"/>
      <c r="BL1656" s="86"/>
    </row>
    <row r="1657" spans="27:64" x14ac:dyDescent="0.2">
      <c r="AA1657" s="86"/>
      <c r="AB1657" s="86"/>
      <c r="AC1657" s="86"/>
      <c r="AD1657" s="86"/>
      <c r="AE1657" s="86"/>
      <c r="AG1657" s="87"/>
      <c r="AN1657" s="86"/>
      <c r="AO1657" s="86"/>
      <c r="AP1657" s="86"/>
      <c r="AQ1657" s="86"/>
      <c r="AR1657" s="86"/>
      <c r="AS1657" s="86"/>
      <c r="AT1657" s="86"/>
      <c r="AU1657" s="86"/>
      <c r="AV1657" s="86"/>
      <c r="AW1657" s="86"/>
      <c r="AX1657" s="86"/>
      <c r="AY1657" s="86"/>
      <c r="AZ1657" s="86"/>
      <c r="BA1657" s="86"/>
      <c r="BB1657" s="86"/>
      <c r="BC1657" s="86"/>
      <c r="BD1657" s="86"/>
      <c r="BE1657" s="86"/>
      <c r="BF1657" s="86"/>
      <c r="BG1657" s="86"/>
      <c r="BH1657" s="86"/>
      <c r="BI1657" s="86"/>
      <c r="BJ1657" s="86"/>
      <c r="BK1657" s="86"/>
      <c r="BL1657" s="86"/>
    </row>
    <row r="1658" spans="27:64" x14ac:dyDescent="0.2">
      <c r="AA1658" s="86"/>
      <c r="AB1658" s="86"/>
      <c r="AC1658" s="86"/>
      <c r="AD1658" s="86"/>
      <c r="AE1658" s="86"/>
      <c r="AG1658" s="87"/>
      <c r="AN1658" s="86"/>
      <c r="AO1658" s="86"/>
      <c r="AP1658" s="86"/>
      <c r="AQ1658" s="86"/>
      <c r="AR1658" s="86"/>
      <c r="AS1658" s="86"/>
      <c r="AT1658" s="86"/>
      <c r="AU1658" s="86"/>
      <c r="AV1658" s="86"/>
    </row>
    <row r="1659" spans="27:64" x14ac:dyDescent="0.2">
      <c r="AA1659" s="86"/>
      <c r="AB1659" s="86"/>
      <c r="AC1659" s="86"/>
      <c r="AD1659" s="86"/>
      <c r="AE1659" s="86"/>
      <c r="AG1659" s="87"/>
      <c r="AN1659" s="86"/>
      <c r="AO1659" s="86"/>
      <c r="AP1659" s="86"/>
      <c r="AQ1659" s="86"/>
      <c r="AR1659" s="86"/>
      <c r="AS1659" s="86"/>
      <c r="AT1659" s="86"/>
      <c r="AU1659" s="86"/>
    </row>
    <row r="1660" spans="27:64" x14ac:dyDescent="0.2">
      <c r="AA1660" s="86"/>
      <c r="AB1660" s="86"/>
      <c r="AC1660" s="86"/>
      <c r="AD1660" s="86"/>
      <c r="AE1660" s="86"/>
      <c r="AG1660" s="87"/>
      <c r="AN1660" s="86"/>
      <c r="AO1660" s="86"/>
      <c r="AP1660" s="86"/>
      <c r="AQ1660" s="86"/>
      <c r="AR1660" s="86"/>
      <c r="AS1660" s="86"/>
      <c r="AT1660" s="86"/>
      <c r="AU1660" s="86"/>
      <c r="AV1660" s="86"/>
    </row>
    <row r="1661" spans="27:64" x14ac:dyDescent="0.2">
      <c r="AA1661" s="86"/>
      <c r="AB1661" s="86"/>
      <c r="AC1661" s="86"/>
      <c r="AD1661" s="86"/>
      <c r="AE1661" s="86"/>
      <c r="AG1661" s="87"/>
      <c r="AN1661" s="86"/>
      <c r="AO1661" s="86"/>
      <c r="AP1661" s="86"/>
      <c r="AQ1661" s="86"/>
      <c r="AR1661" s="86"/>
      <c r="AS1661" s="86"/>
      <c r="AT1661" s="86"/>
      <c r="AU1661" s="86"/>
      <c r="AV1661" s="86"/>
    </row>
    <row r="1662" spans="27:64" x14ac:dyDescent="0.2">
      <c r="AA1662" s="86"/>
      <c r="AB1662" s="86"/>
      <c r="AC1662" s="86"/>
      <c r="AD1662" s="86"/>
      <c r="AE1662" s="86"/>
      <c r="AG1662" s="87"/>
      <c r="AN1662" s="86"/>
      <c r="AO1662" s="86"/>
      <c r="AP1662" s="86"/>
      <c r="AQ1662" s="86"/>
      <c r="AR1662" s="86"/>
      <c r="AS1662" s="86"/>
      <c r="AT1662" s="86"/>
      <c r="AU1662" s="86"/>
    </row>
    <row r="1663" spans="27:64" x14ac:dyDescent="0.2">
      <c r="AA1663" s="86"/>
      <c r="AB1663" s="86"/>
      <c r="AC1663" s="86"/>
      <c r="AD1663" s="86"/>
      <c r="AE1663" s="86"/>
      <c r="AG1663" s="87"/>
      <c r="AN1663" s="86"/>
      <c r="AO1663" s="86"/>
      <c r="AP1663" s="86"/>
      <c r="AQ1663" s="86"/>
      <c r="AR1663" s="86"/>
      <c r="AS1663" s="86"/>
      <c r="AT1663" s="86"/>
      <c r="AU1663" s="86"/>
      <c r="AV1663" s="86"/>
      <c r="AX1663" s="86"/>
    </row>
    <row r="1664" spans="27:64" x14ac:dyDescent="0.2">
      <c r="AA1664" s="86"/>
      <c r="AB1664" s="86"/>
      <c r="AC1664" s="86"/>
      <c r="AD1664" s="86"/>
      <c r="AE1664" s="86"/>
      <c r="AG1664" s="87"/>
      <c r="AN1664" s="86"/>
      <c r="AO1664" s="86"/>
      <c r="AP1664" s="86"/>
      <c r="AQ1664" s="86"/>
      <c r="AR1664" s="86"/>
      <c r="AS1664" s="86"/>
      <c r="AT1664" s="86"/>
      <c r="AU1664" s="86"/>
    </row>
    <row r="1665" spans="27:64" x14ac:dyDescent="0.2">
      <c r="AA1665" s="86"/>
      <c r="AB1665" s="86"/>
      <c r="AC1665" s="86"/>
      <c r="AD1665" s="86"/>
      <c r="AE1665" s="86"/>
      <c r="AG1665" s="87"/>
      <c r="AN1665" s="86"/>
      <c r="AO1665" s="86"/>
      <c r="AP1665" s="86"/>
      <c r="AQ1665" s="86"/>
      <c r="AR1665" s="86"/>
      <c r="AS1665" s="86"/>
      <c r="AT1665" s="86"/>
      <c r="AU1665" s="86"/>
    </row>
    <row r="1666" spans="27:64" x14ac:dyDescent="0.2">
      <c r="AA1666" s="86"/>
      <c r="AB1666" s="86"/>
      <c r="AC1666" s="86"/>
      <c r="AD1666" s="86"/>
      <c r="AE1666" s="86"/>
      <c r="AG1666" s="87"/>
      <c r="AN1666" s="86"/>
      <c r="AO1666" s="86"/>
      <c r="AP1666" s="86"/>
      <c r="AQ1666" s="86"/>
      <c r="AR1666" s="86"/>
      <c r="AS1666" s="86"/>
      <c r="AT1666" s="86"/>
      <c r="AU1666" s="86"/>
    </row>
    <row r="1667" spans="27:64" x14ac:dyDescent="0.2">
      <c r="AA1667" s="86"/>
      <c r="AB1667" s="86"/>
      <c r="AC1667" s="86"/>
      <c r="AD1667" s="86"/>
      <c r="AE1667" s="86"/>
      <c r="AG1667" s="87"/>
      <c r="AN1667" s="86"/>
      <c r="AO1667" s="86"/>
      <c r="AP1667" s="86"/>
      <c r="AQ1667" s="86"/>
      <c r="AR1667" s="86"/>
      <c r="AS1667" s="86"/>
      <c r="AT1667" s="86"/>
      <c r="AU1667" s="86"/>
      <c r="AV1667" s="86"/>
      <c r="AX1667" s="86"/>
    </row>
    <row r="1668" spans="27:64" x14ac:dyDescent="0.2">
      <c r="AA1668" s="86"/>
      <c r="AB1668" s="86"/>
      <c r="AC1668" s="86"/>
      <c r="AD1668" s="86"/>
      <c r="AE1668" s="86"/>
      <c r="AG1668" s="87"/>
      <c r="AN1668" s="86"/>
      <c r="AO1668" s="86"/>
      <c r="AP1668" s="86"/>
      <c r="AQ1668" s="86"/>
      <c r="AR1668" s="86"/>
      <c r="AS1668" s="86"/>
      <c r="AT1668" s="86"/>
      <c r="AU1668" s="86"/>
      <c r="AV1668" s="86"/>
    </row>
    <row r="1669" spans="27:64" x14ac:dyDescent="0.2">
      <c r="AA1669" s="86"/>
      <c r="AB1669" s="86"/>
      <c r="AC1669" s="86"/>
      <c r="AD1669" s="86"/>
      <c r="AE1669" s="86"/>
      <c r="AG1669" s="87"/>
      <c r="AN1669" s="86"/>
      <c r="AO1669" s="86"/>
      <c r="AP1669" s="86"/>
      <c r="AQ1669" s="86"/>
      <c r="AR1669" s="86"/>
      <c r="AS1669" s="86"/>
      <c r="AT1669" s="86"/>
      <c r="AU1669" s="86"/>
      <c r="AV1669" s="86"/>
      <c r="AW1669" s="86"/>
      <c r="AX1669" s="86"/>
      <c r="AY1669" s="86"/>
      <c r="AZ1669" s="86"/>
      <c r="BA1669" s="86"/>
      <c r="BB1669" s="86"/>
      <c r="BC1669" s="86"/>
      <c r="BD1669" s="86"/>
      <c r="BE1669" s="86"/>
      <c r="BF1669" s="86"/>
      <c r="BG1669" s="86"/>
      <c r="BH1669" s="86"/>
      <c r="BI1669" s="86"/>
      <c r="BJ1669" s="86"/>
      <c r="BK1669" s="86"/>
      <c r="BL1669" s="86"/>
    </row>
    <row r="1670" spans="27:64" x14ac:dyDescent="0.2">
      <c r="AA1670" s="86"/>
      <c r="AB1670" s="86"/>
      <c r="AC1670" s="86"/>
      <c r="AD1670" s="86"/>
      <c r="AE1670" s="86"/>
      <c r="AG1670" s="87"/>
      <c r="AN1670" s="86"/>
      <c r="AO1670" s="86"/>
      <c r="AP1670" s="86"/>
      <c r="AQ1670" s="86"/>
      <c r="AR1670" s="86"/>
      <c r="AS1670" s="86"/>
      <c r="AT1670" s="86"/>
      <c r="AU1670" s="86"/>
      <c r="AV1670" s="86"/>
      <c r="AW1670" s="86"/>
      <c r="AX1670" s="86"/>
      <c r="AY1670" s="86"/>
      <c r="AZ1670" s="86"/>
      <c r="BA1670" s="86"/>
      <c r="BB1670" s="86"/>
      <c r="BC1670" s="86"/>
      <c r="BD1670" s="86"/>
      <c r="BE1670" s="86"/>
      <c r="BF1670" s="86"/>
      <c r="BG1670" s="86"/>
      <c r="BH1670" s="86"/>
      <c r="BI1670" s="86"/>
      <c r="BJ1670" s="86"/>
      <c r="BK1670" s="86"/>
      <c r="BL1670" s="86"/>
    </row>
    <row r="1671" spans="27:64" x14ac:dyDescent="0.2">
      <c r="AA1671" s="86"/>
      <c r="AB1671" s="86"/>
      <c r="AC1671" s="86"/>
      <c r="AD1671" s="86"/>
      <c r="AE1671" s="86"/>
      <c r="AG1671" s="87"/>
      <c r="AN1671" s="86"/>
      <c r="AO1671" s="86"/>
      <c r="AP1671" s="86"/>
      <c r="AQ1671" s="86"/>
      <c r="AR1671" s="86"/>
      <c r="AS1671" s="86"/>
      <c r="AT1671" s="86"/>
      <c r="AU1671" s="86"/>
      <c r="AV1671" s="86"/>
      <c r="AW1671" s="86"/>
      <c r="AX1671" s="86"/>
      <c r="AY1671" s="86"/>
      <c r="AZ1671" s="86"/>
      <c r="BA1671" s="86"/>
      <c r="BB1671" s="86"/>
      <c r="BC1671" s="86"/>
      <c r="BD1671" s="86"/>
      <c r="BE1671" s="86"/>
      <c r="BF1671" s="86"/>
      <c r="BG1671" s="86"/>
      <c r="BH1671" s="86"/>
      <c r="BI1671" s="86"/>
      <c r="BJ1671" s="86"/>
      <c r="BK1671" s="86"/>
      <c r="BL1671" s="86"/>
    </row>
    <row r="1672" spans="27:64" x14ac:dyDescent="0.2">
      <c r="AA1672" s="86"/>
      <c r="AB1672" s="86"/>
      <c r="AC1672" s="86"/>
      <c r="AD1672" s="86"/>
      <c r="AE1672" s="86"/>
      <c r="AG1672" s="87"/>
      <c r="AN1672" s="86"/>
      <c r="AO1672" s="86"/>
      <c r="AP1672" s="86"/>
      <c r="AQ1672" s="86"/>
      <c r="AR1672" s="86"/>
      <c r="AS1672" s="86"/>
      <c r="AT1672" s="86"/>
      <c r="AU1672" s="86"/>
      <c r="AV1672" s="86"/>
      <c r="AW1672" s="86"/>
      <c r="AX1672" s="86"/>
      <c r="AY1672" s="86"/>
      <c r="AZ1672" s="86"/>
      <c r="BA1672" s="86"/>
      <c r="BB1672" s="86"/>
      <c r="BC1672" s="86"/>
      <c r="BD1672" s="86"/>
      <c r="BE1672" s="86"/>
      <c r="BF1672" s="86"/>
      <c r="BG1672" s="86"/>
      <c r="BH1672" s="86"/>
      <c r="BI1672" s="86"/>
      <c r="BJ1672" s="86"/>
      <c r="BK1672" s="86"/>
      <c r="BL1672" s="86"/>
    </row>
    <row r="1673" spans="27:64" x14ac:dyDescent="0.2">
      <c r="AA1673" s="86"/>
      <c r="AB1673" s="86"/>
      <c r="AC1673" s="86"/>
      <c r="AD1673" s="86"/>
      <c r="AE1673" s="86"/>
      <c r="AG1673" s="87"/>
      <c r="AN1673" s="86"/>
      <c r="AO1673" s="86"/>
      <c r="AP1673" s="86"/>
      <c r="AQ1673" s="86"/>
      <c r="AR1673" s="86"/>
      <c r="AS1673" s="86"/>
      <c r="AT1673" s="86"/>
      <c r="AU1673" s="86"/>
      <c r="AV1673" s="86"/>
      <c r="AX1673" s="86"/>
    </row>
    <row r="1674" spans="27:64" x14ac:dyDescent="0.2">
      <c r="AA1674" s="86"/>
      <c r="AB1674" s="86"/>
      <c r="AC1674" s="86"/>
      <c r="AD1674" s="86"/>
      <c r="AE1674" s="86"/>
      <c r="AG1674" s="87"/>
      <c r="AN1674" s="86"/>
      <c r="AO1674" s="86"/>
      <c r="AP1674" s="86"/>
      <c r="AQ1674" s="86"/>
      <c r="AR1674" s="86"/>
      <c r="AS1674" s="86"/>
      <c r="AT1674" s="86"/>
      <c r="AU1674" s="86"/>
      <c r="AV1674" s="86"/>
      <c r="AW1674" s="86"/>
      <c r="AX1674" s="86"/>
      <c r="AY1674" s="86"/>
      <c r="AZ1674" s="86"/>
      <c r="BA1674" s="86"/>
      <c r="BB1674" s="86"/>
      <c r="BC1674" s="86"/>
      <c r="BD1674" s="86"/>
      <c r="BE1674" s="86"/>
      <c r="BF1674" s="86"/>
      <c r="BG1674" s="86"/>
      <c r="BH1674" s="86"/>
      <c r="BI1674" s="86"/>
      <c r="BJ1674" s="86"/>
      <c r="BK1674" s="86"/>
      <c r="BL1674" s="86"/>
    </row>
    <row r="1675" spans="27:64" x14ac:dyDescent="0.2">
      <c r="AA1675" s="86"/>
      <c r="AB1675" s="86"/>
      <c r="AC1675" s="86"/>
      <c r="AD1675" s="86"/>
      <c r="AE1675" s="86"/>
      <c r="AG1675" s="87"/>
      <c r="AN1675" s="86"/>
      <c r="AO1675" s="86"/>
      <c r="AP1675" s="86"/>
      <c r="AQ1675" s="86"/>
      <c r="AR1675" s="86"/>
      <c r="AS1675" s="86"/>
      <c r="AT1675" s="86"/>
      <c r="AU1675" s="86"/>
      <c r="AV1675" s="86"/>
      <c r="AW1675" s="86"/>
      <c r="AX1675" s="86"/>
      <c r="AY1675" s="86"/>
      <c r="AZ1675" s="86"/>
      <c r="BA1675" s="86"/>
      <c r="BB1675" s="86"/>
      <c r="BC1675" s="86"/>
      <c r="BD1675" s="86"/>
      <c r="BE1675" s="86"/>
      <c r="BF1675" s="86"/>
      <c r="BG1675" s="86"/>
      <c r="BH1675" s="86"/>
      <c r="BI1675" s="86"/>
      <c r="BJ1675" s="86"/>
      <c r="BK1675" s="86"/>
      <c r="BL1675" s="86"/>
    </row>
    <row r="1676" spans="27:64" x14ac:dyDescent="0.2">
      <c r="AA1676" s="86"/>
      <c r="AB1676" s="86"/>
      <c r="AC1676" s="86"/>
      <c r="AD1676" s="86"/>
      <c r="AE1676" s="86"/>
      <c r="AG1676" s="87"/>
      <c r="AN1676" s="86"/>
      <c r="AO1676" s="86"/>
      <c r="AP1676" s="86"/>
      <c r="AQ1676" s="86"/>
      <c r="AR1676" s="86"/>
      <c r="AS1676" s="86"/>
      <c r="AT1676" s="86"/>
      <c r="AU1676" s="86"/>
      <c r="AV1676" s="86"/>
      <c r="AX1676" s="86"/>
    </row>
    <row r="1677" spans="27:64" x14ac:dyDescent="0.2">
      <c r="AA1677" s="86"/>
      <c r="AB1677" s="86"/>
      <c r="AC1677" s="86"/>
      <c r="AD1677" s="86"/>
      <c r="AE1677" s="86"/>
      <c r="AG1677" s="87"/>
      <c r="AN1677" s="86"/>
      <c r="AO1677" s="86"/>
      <c r="AP1677" s="86"/>
      <c r="AQ1677" s="86"/>
      <c r="AR1677" s="86"/>
      <c r="AS1677" s="86"/>
      <c r="AT1677" s="86"/>
      <c r="AU1677" s="86"/>
      <c r="AV1677" s="86"/>
      <c r="AX1677" s="86"/>
    </row>
    <row r="1678" spans="27:64" x14ac:dyDescent="0.2">
      <c r="AA1678" s="86"/>
      <c r="AB1678" s="86"/>
      <c r="AC1678" s="86"/>
      <c r="AD1678" s="86"/>
      <c r="AE1678" s="86"/>
      <c r="AG1678" s="87"/>
      <c r="AN1678" s="86"/>
      <c r="AO1678" s="86"/>
      <c r="AP1678" s="86"/>
      <c r="AQ1678" s="86"/>
      <c r="AR1678" s="86"/>
      <c r="AS1678" s="86"/>
      <c r="AT1678" s="86"/>
      <c r="AU1678" s="86"/>
      <c r="AV1678" s="86"/>
      <c r="AX1678" s="86"/>
      <c r="AY1678" s="86"/>
      <c r="AZ1678" s="86"/>
      <c r="BA1678" s="86"/>
      <c r="BB1678" s="86"/>
      <c r="BC1678" s="86"/>
      <c r="BD1678" s="86"/>
      <c r="BE1678" s="86"/>
      <c r="BF1678" s="86"/>
      <c r="BG1678" s="86"/>
      <c r="BH1678" s="86"/>
      <c r="BI1678" s="86"/>
      <c r="BJ1678" s="86"/>
      <c r="BK1678" s="86"/>
      <c r="BL1678" s="86"/>
    </row>
    <row r="1679" spans="27:64" x14ac:dyDescent="0.2">
      <c r="AA1679" s="86"/>
      <c r="AB1679" s="86"/>
      <c r="AC1679" s="86"/>
      <c r="AD1679" s="86"/>
      <c r="AE1679" s="86"/>
      <c r="AG1679" s="87"/>
      <c r="AN1679" s="86"/>
      <c r="AO1679" s="86"/>
      <c r="AP1679" s="86"/>
      <c r="AQ1679" s="86"/>
      <c r="AR1679" s="86"/>
      <c r="AS1679" s="86"/>
      <c r="AT1679" s="86"/>
      <c r="AU1679" s="86"/>
      <c r="AV1679" s="86"/>
      <c r="AW1679" s="86"/>
      <c r="AX1679" s="86"/>
      <c r="AY1679" s="86"/>
      <c r="AZ1679" s="86"/>
      <c r="BA1679" s="86"/>
      <c r="BB1679" s="86"/>
      <c r="BC1679" s="86"/>
      <c r="BD1679" s="86"/>
      <c r="BE1679" s="86"/>
      <c r="BF1679" s="86"/>
      <c r="BG1679" s="86"/>
      <c r="BH1679" s="86"/>
      <c r="BI1679" s="86"/>
      <c r="BJ1679" s="86"/>
      <c r="BK1679" s="86"/>
      <c r="BL1679" s="86"/>
    </row>
    <row r="1680" spans="27:64" x14ac:dyDescent="0.2">
      <c r="AA1680" s="86"/>
      <c r="AB1680" s="86"/>
      <c r="AC1680" s="86"/>
      <c r="AD1680" s="86"/>
      <c r="AE1680" s="86"/>
      <c r="AG1680" s="87"/>
      <c r="AN1680" s="86"/>
      <c r="AO1680" s="86"/>
      <c r="AP1680" s="86"/>
      <c r="AQ1680" s="86"/>
      <c r="AR1680" s="86"/>
      <c r="AS1680" s="86"/>
      <c r="AT1680" s="86"/>
      <c r="AU1680" s="86"/>
      <c r="AV1680" s="86"/>
      <c r="AW1680" s="86"/>
      <c r="AX1680" s="86"/>
      <c r="AY1680" s="86"/>
      <c r="AZ1680" s="86"/>
      <c r="BA1680" s="86"/>
      <c r="BB1680" s="86"/>
      <c r="BC1680" s="86"/>
      <c r="BD1680" s="86"/>
      <c r="BE1680" s="86"/>
      <c r="BF1680" s="86"/>
      <c r="BG1680" s="86"/>
      <c r="BH1680" s="86"/>
      <c r="BI1680" s="86"/>
      <c r="BJ1680" s="86"/>
      <c r="BK1680" s="86"/>
      <c r="BL1680" s="86"/>
    </row>
    <row r="1681" spans="27:64" x14ac:dyDescent="0.2">
      <c r="AA1681" s="86"/>
      <c r="AB1681" s="86"/>
      <c r="AC1681" s="86"/>
      <c r="AD1681" s="86"/>
      <c r="AE1681" s="86"/>
      <c r="AG1681" s="87"/>
      <c r="AN1681" s="86"/>
      <c r="AO1681" s="86"/>
      <c r="AP1681" s="86"/>
      <c r="AQ1681" s="86"/>
      <c r="AR1681" s="86"/>
      <c r="AS1681" s="86"/>
      <c r="AT1681" s="86"/>
      <c r="AU1681" s="86"/>
      <c r="AV1681" s="86"/>
    </row>
    <row r="1682" spans="27:64" x14ac:dyDescent="0.2">
      <c r="AA1682" s="86"/>
      <c r="AB1682" s="86"/>
      <c r="AC1682" s="86"/>
      <c r="AD1682" s="86"/>
      <c r="AE1682" s="86"/>
      <c r="AG1682" s="87"/>
      <c r="AN1682" s="86"/>
      <c r="AO1682" s="86"/>
      <c r="AP1682" s="86"/>
      <c r="AQ1682" s="86"/>
      <c r="AR1682" s="86"/>
      <c r="AS1682" s="86"/>
      <c r="AT1682" s="86"/>
      <c r="AU1682" s="86"/>
      <c r="AV1682" s="86"/>
    </row>
    <row r="1683" spans="27:64" x14ac:dyDescent="0.2">
      <c r="AA1683" s="86"/>
      <c r="AB1683" s="86"/>
      <c r="AC1683" s="86"/>
      <c r="AD1683" s="86"/>
      <c r="AE1683" s="86"/>
      <c r="AG1683" s="87"/>
      <c r="AN1683" s="86"/>
      <c r="AO1683" s="86"/>
      <c r="AP1683" s="86"/>
      <c r="AQ1683" s="86"/>
      <c r="AR1683" s="86"/>
      <c r="AS1683" s="86"/>
      <c r="AT1683" s="86"/>
      <c r="AU1683" s="86"/>
      <c r="AV1683" s="86"/>
    </row>
    <row r="1684" spans="27:64" x14ac:dyDescent="0.2">
      <c r="AA1684" s="86"/>
      <c r="AB1684" s="86"/>
      <c r="AC1684" s="86"/>
      <c r="AD1684" s="86"/>
      <c r="AE1684" s="86"/>
      <c r="AG1684" s="87"/>
      <c r="AN1684" s="86"/>
      <c r="AO1684" s="86"/>
      <c r="AP1684" s="86"/>
      <c r="AQ1684" s="86"/>
      <c r="AR1684" s="86"/>
      <c r="AS1684" s="86"/>
      <c r="AT1684" s="86"/>
      <c r="AU1684" s="86"/>
      <c r="AV1684" s="86"/>
      <c r="AX1684" s="86"/>
    </row>
    <row r="1685" spans="27:64" x14ac:dyDescent="0.2">
      <c r="AA1685" s="86"/>
      <c r="AB1685" s="86"/>
      <c r="AC1685" s="86"/>
      <c r="AD1685" s="86"/>
      <c r="AE1685" s="86"/>
      <c r="AG1685" s="87"/>
      <c r="AN1685" s="86"/>
      <c r="AO1685" s="86"/>
      <c r="AP1685" s="86"/>
      <c r="AQ1685" s="86"/>
      <c r="AR1685" s="86"/>
      <c r="AS1685" s="86"/>
      <c r="AT1685" s="86"/>
      <c r="AU1685" s="86"/>
      <c r="AV1685" s="86"/>
      <c r="AW1685" s="86"/>
      <c r="AX1685" s="86"/>
      <c r="AY1685" s="86"/>
      <c r="AZ1685" s="86"/>
      <c r="BA1685" s="86"/>
      <c r="BB1685" s="86"/>
      <c r="BC1685" s="86"/>
      <c r="BD1685" s="86"/>
      <c r="BE1685" s="86"/>
      <c r="BF1685" s="86"/>
      <c r="BG1685" s="86"/>
      <c r="BH1685" s="86"/>
      <c r="BI1685" s="86"/>
      <c r="BJ1685" s="86"/>
      <c r="BK1685" s="86"/>
      <c r="BL1685" s="86"/>
    </row>
    <row r="1686" spans="27:64" x14ac:dyDescent="0.2">
      <c r="AA1686" s="86"/>
      <c r="AB1686" s="86"/>
      <c r="AC1686" s="86"/>
      <c r="AD1686" s="86"/>
      <c r="AE1686" s="86"/>
      <c r="AG1686" s="87"/>
      <c r="AN1686" s="86"/>
      <c r="AO1686" s="86"/>
      <c r="AP1686" s="86"/>
      <c r="AQ1686" s="86"/>
      <c r="AR1686" s="86"/>
      <c r="AS1686" s="86"/>
      <c r="AT1686" s="86"/>
      <c r="AU1686" s="86"/>
      <c r="AV1686" s="86"/>
      <c r="AW1686" s="86"/>
      <c r="AX1686" s="86"/>
      <c r="AY1686" s="86"/>
      <c r="AZ1686" s="86"/>
      <c r="BA1686" s="86"/>
      <c r="BB1686" s="86"/>
      <c r="BC1686" s="86"/>
      <c r="BD1686" s="86"/>
      <c r="BE1686" s="86"/>
      <c r="BF1686" s="86"/>
      <c r="BG1686" s="86"/>
      <c r="BH1686" s="86"/>
      <c r="BI1686" s="86"/>
      <c r="BJ1686" s="86"/>
      <c r="BK1686" s="86"/>
      <c r="BL1686" s="86"/>
    </row>
    <row r="1687" spans="27:64" x14ac:dyDescent="0.2">
      <c r="AA1687" s="86"/>
      <c r="AB1687" s="86"/>
      <c r="AC1687" s="86"/>
      <c r="AD1687" s="86"/>
      <c r="AE1687" s="86"/>
      <c r="AG1687" s="87"/>
      <c r="AN1687" s="86"/>
      <c r="AO1687" s="86"/>
      <c r="AP1687" s="86"/>
      <c r="AQ1687" s="86"/>
      <c r="AR1687" s="86"/>
      <c r="AS1687" s="86"/>
      <c r="AT1687" s="86"/>
      <c r="AU1687" s="86"/>
    </row>
    <row r="1688" spans="27:64" x14ac:dyDescent="0.2">
      <c r="AA1688" s="86"/>
      <c r="AB1688" s="86"/>
      <c r="AC1688" s="86"/>
      <c r="AD1688" s="86"/>
      <c r="AE1688" s="86"/>
      <c r="AG1688" s="87"/>
      <c r="AN1688" s="86"/>
      <c r="AO1688" s="86"/>
      <c r="AP1688" s="86"/>
      <c r="AQ1688" s="86"/>
      <c r="AR1688" s="86"/>
      <c r="AS1688" s="86"/>
      <c r="AT1688" s="86"/>
      <c r="AU1688" s="86"/>
      <c r="AV1688" s="86"/>
      <c r="AX1688" s="86"/>
    </row>
    <row r="1689" spans="27:64" x14ac:dyDescent="0.2">
      <c r="AA1689" s="86"/>
      <c r="AB1689" s="86"/>
      <c r="AC1689" s="86"/>
      <c r="AD1689" s="86"/>
      <c r="AE1689" s="86"/>
      <c r="AG1689" s="87"/>
      <c r="AN1689" s="86"/>
      <c r="AO1689" s="86"/>
      <c r="AP1689" s="86"/>
      <c r="AQ1689" s="86"/>
      <c r="AR1689" s="86"/>
      <c r="AS1689" s="86"/>
      <c r="AT1689" s="86"/>
      <c r="AU1689" s="86"/>
      <c r="AV1689" s="86"/>
    </row>
    <row r="1690" spans="27:64" x14ac:dyDescent="0.2">
      <c r="AA1690" s="86"/>
      <c r="AB1690" s="86"/>
      <c r="AC1690" s="86"/>
      <c r="AD1690" s="86"/>
      <c r="AE1690" s="86"/>
      <c r="AG1690" s="87"/>
      <c r="AN1690" s="86"/>
      <c r="AO1690" s="86"/>
      <c r="AP1690" s="86"/>
      <c r="AQ1690" s="86"/>
      <c r="AR1690" s="86"/>
      <c r="AS1690" s="86"/>
      <c r="AT1690" s="86"/>
      <c r="AU1690" s="86"/>
      <c r="AV1690" s="86"/>
    </row>
    <row r="1691" spans="27:64" x14ac:dyDescent="0.2">
      <c r="AA1691" s="86"/>
      <c r="AB1691" s="86"/>
      <c r="AC1691" s="86"/>
      <c r="AD1691" s="86"/>
      <c r="AE1691" s="86"/>
      <c r="AG1691" s="87"/>
      <c r="AN1691" s="86"/>
      <c r="AO1691" s="86"/>
      <c r="AP1691" s="86"/>
      <c r="AQ1691" s="86"/>
      <c r="AR1691" s="86"/>
      <c r="AS1691" s="86"/>
      <c r="AT1691" s="86"/>
      <c r="AU1691" s="86"/>
    </row>
    <row r="1692" spans="27:64" x14ac:dyDescent="0.2">
      <c r="AA1692" s="86"/>
      <c r="AB1692" s="86"/>
      <c r="AC1692" s="86"/>
      <c r="AD1692" s="86"/>
      <c r="AE1692" s="86"/>
      <c r="AG1692" s="87"/>
      <c r="AN1692" s="86"/>
      <c r="AO1692" s="86"/>
      <c r="AP1692" s="86"/>
      <c r="AQ1692" s="86"/>
      <c r="AR1692" s="86"/>
      <c r="AS1692" s="86"/>
      <c r="AT1692" s="86"/>
      <c r="AU1692" s="86"/>
    </row>
    <row r="1693" spans="27:64" x14ac:dyDescent="0.2">
      <c r="AA1693" s="86"/>
      <c r="AB1693" s="86"/>
      <c r="AC1693" s="86"/>
      <c r="AD1693" s="86"/>
      <c r="AE1693" s="86"/>
      <c r="AG1693" s="87"/>
      <c r="AN1693" s="86"/>
      <c r="AO1693" s="86"/>
      <c r="AP1693" s="86"/>
      <c r="AQ1693" s="86"/>
      <c r="AR1693" s="86"/>
      <c r="AS1693" s="86"/>
      <c r="AT1693" s="86"/>
      <c r="AU1693" s="86"/>
    </row>
    <row r="1694" spans="27:64" x14ac:dyDescent="0.2">
      <c r="AA1694" s="86"/>
      <c r="AB1694" s="86"/>
      <c r="AC1694" s="86"/>
      <c r="AD1694" s="86"/>
      <c r="AE1694" s="86"/>
      <c r="AG1694" s="87"/>
      <c r="AN1694" s="86"/>
      <c r="AO1694" s="86"/>
      <c r="AP1694" s="86"/>
      <c r="AQ1694" s="86"/>
      <c r="AR1694" s="86"/>
      <c r="AS1694" s="86"/>
      <c r="AT1694" s="86"/>
      <c r="AU1694" s="86"/>
    </row>
    <row r="1695" spans="27:64" x14ac:dyDescent="0.2">
      <c r="AA1695" s="86"/>
      <c r="AB1695" s="86"/>
      <c r="AC1695" s="86"/>
      <c r="AD1695" s="86"/>
      <c r="AE1695" s="86"/>
      <c r="AG1695" s="87"/>
      <c r="AN1695" s="86"/>
      <c r="AO1695" s="86"/>
      <c r="AP1695" s="86"/>
      <c r="AQ1695" s="86"/>
      <c r="AR1695" s="86"/>
      <c r="AS1695" s="86"/>
      <c r="AT1695" s="86"/>
      <c r="AU1695" s="86"/>
    </row>
    <row r="1696" spans="27:64" x14ac:dyDescent="0.2">
      <c r="AA1696" s="86"/>
      <c r="AB1696" s="86"/>
      <c r="AC1696" s="86"/>
      <c r="AD1696" s="86"/>
      <c r="AE1696" s="86"/>
      <c r="AG1696" s="87"/>
      <c r="AN1696" s="86"/>
      <c r="AO1696" s="86"/>
      <c r="AP1696" s="86"/>
      <c r="AQ1696" s="86"/>
      <c r="AR1696" s="86"/>
      <c r="AS1696" s="86"/>
      <c r="AT1696" s="86"/>
      <c r="AU1696" s="86"/>
    </row>
    <row r="1697" spans="27:64" x14ac:dyDescent="0.2">
      <c r="AA1697" s="86"/>
      <c r="AB1697" s="86"/>
      <c r="AC1697" s="86"/>
      <c r="AD1697" s="86"/>
      <c r="AE1697" s="86"/>
      <c r="AG1697" s="87"/>
      <c r="AN1697" s="86"/>
      <c r="AO1697" s="86"/>
      <c r="AP1697" s="86"/>
      <c r="AQ1697" s="86"/>
      <c r="AR1697" s="86"/>
      <c r="AS1697" s="86"/>
      <c r="AT1697" s="86"/>
      <c r="AU1697" s="86"/>
    </row>
    <row r="1698" spans="27:64" x14ac:dyDescent="0.2">
      <c r="AA1698" s="86"/>
      <c r="AB1698" s="86"/>
      <c r="AC1698" s="86"/>
      <c r="AD1698" s="86"/>
      <c r="AE1698" s="86"/>
      <c r="AG1698" s="87"/>
      <c r="AN1698" s="86"/>
      <c r="AO1698" s="86"/>
      <c r="AP1698" s="86"/>
      <c r="AQ1698" s="86"/>
      <c r="AR1698" s="86"/>
      <c r="AS1698" s="86"/>
      <c r="AT1698" s="86"/>
      <c r="AU1698" s="86"/>
    </row>
    <row r="1699" spans="27:64" x14ac:dyDescent="0.2">
      <c r="AA1699" s="86"/>
      <c r="AB1699" s="86"/>
      <c r="AC1699" s="86"/>
      <c r="AD1699" s="86"/>
      <c r="AE1699" s="86"/>
      <c r="AG1699" s="87"/>
      <c r="AN1699" s="86"/>
      <c r="AO1699" s="86"/>
      <c r="AP1699" s="86"/>
      <c r="AQ1699" s="86"/>
      <c r="AR1699" s="86"/>
      <c r="AS1699" s="86"/>
      <c r="AT1699" s="86"/>
      <c r="AU1699" s="86"/>
      <c r="AV1699" s="86"/>
    </row>
    <row r="1700" spans="27:64" x14ac:dyDescent="0.2">
      <c r="AA1700" s="86"/>
      <c r="AB1700" s="86"/>
      <c r="AC1700" s="86"/>
      <c r="AD1700" s="86"/>
      <c r="AE1700" s="86"/>
      <c r="AG1700" s="87"/>
      <c r="AN1700" s="86"/>
      <c r="AO1700" s="86"/>
      <c r="AP1700" s="86"/>
      <c r="AQ1700" s="86"/>
      <c r="AR1700" s="86"/>
      <c r="AS1700" s="86"/>
      <c r="AT1700" s="86"/>
      <c r="AU1700" s="86"/>
      <c r="AV1700" s="86"/>
      <c r="AW1700" s="86"/>
      <c r="AX1700" s="86"/>
      <c r="AY1700" s="86"/>
      <c r="AZ1700" s="86"/>
      <c r="BA1700" s="86"/>
      <c r="BB1700" s="86"/>
      <c r="BC1700" s="86"/>
      <c r="BD1700" s="86"/>
      <c r="BE1700" s="86"/>
      <c r="BF1700" s="86"/>
      <c r="BG1700" s="86"/>
      <c r="BH1700" s="86"/>
      <c r="BI1700" s="86"/>
      <c r="BJ1700" s="86"/>
      <c r="BK1700" s="86"/>
      <c r="BL1700" s="86"/>
    </row>
    <row r="1701" spans="27:64" x14ac:dyDescent="0.2">
      <c r="AA1701" s="86"/>
      <c r="AB1701" s="86"/>
      <c r="AC1701" s="86"/>
      <c r="AD1701" s="86"/>
      <c r="AE1701" s="86"/>
      <c r="AG1701" s="87"/>
      <c r="AN1701" s="86"/>
      <c r="AO1701" s="86"/>
      <c r="AP1701" s="86"/>
      <c r="AQ1701" s="86"/>
      <c r="AR1701" s="86"/>
      <c r="AS1701" s="86"/>
      <c r="AT1701" s="86"/>
      <c r="AU1701" s="86"/>
      <c r="AV1701" s="86"/>
    </row>
    <row r="1702" spans="27:64" x14ac:dyDescent="0.2">
      <c r="AA1702" s="86"/>
      <c r="AB1702" s="86"/>
      <c r="AC1702" s="86"/>
      <c r="AD1702" s="86"/>
      <c r="AE1702" s="86"/>
      <c r="AG1702" s="87"/>
      <c r="AN1702" s="86"/>
      <c r="AO1702" s="86"/>
      <c r="AP1702" s="86"/>
      <c r="AQ1702" s="86"/>
      <c r="AR1702" s="86"/>
      <c r="AS1702" s="86"/>
      <c r="AT1702" s="86"/>
      <c r="AU1702" s="86"/>
      <c r="AV1702" s="86"/>
    </row>
    <row r="1703" spans="27:64" x14ac:dyDescent="0.2">
      <c r="AA1703" s="86"/>
      <c r="AB1703" s="86"/>
      <c r="AC1703" s="86"/>
      <c r="AD1703" s="86"/>
      <c r="AE1703" s="86"/>
      <c r="AG1703" s="87"/>
      <c r="AN1703" s="86"/>
      <c r="AO1703" s="86"/>
      <c r="AP1703" s="86"/>
      <c r="AQ1703" s="86"/>
      <c r="AR1703" s="86"/>
      <c r="AS1703" s="86"/>
      <c r="AT1703" s="86"/>
      <c r="AU1703" s="86"/>
      <c r="AV1703" s="86"/>
      <c r="AX1703" s="86"/>
    </row>
    <row r="1704" spans="27:64" x14ac:dyDescent="0.2">
      <c r="AA1704" s="86"/>
      <c r="AB1704" s="86"/>
      <c r="AC1704" s="86"/>
      <c r="AD1704" s="86"/>
      <c r="AE1704" s="86"/>
      <c r="AG1704" s="87"/>
      <c r="AN1704" s="86"/>
      <c r="AO1704" s="86"/>
      <c r="AP1704" s="86"/>
      <c r="AQ1704" s="86"/>
      <c r="AR1704" s="86"/>
      <c r="AS1704" s="86"/>
      <c r="AT1704" s="86"/>
      <c r="AU1704" s="86"/>
      <c r="AV1704" s="86"/>
    </row>
    <row r="1705" spans="27:64" x14ac:dyDescent="0.2">
      <c r="AA1705" s="86"/>
      <c r="AB1705" s="86"/>
      <c r="AC1705" s="86"/>
      <c r="AD1705" s="86"/>
      <c r="AE1705" s="86"/>
      <c r="AG1705" s="87"/>
      <c r="AN1705" s="86"/>
      <c r="AO1705" s="86"/>
      <c r="AP1705" s="86"/>
      <c r="AQ1705" s="86"/>
      <c r="AR1705" s="86"/>
      <c r="AS1705" s="86"/>
      <c r="AT1705" s="86"/>
      <c r="AU1705" s="86"/>
    </row>
    <row r="1706" spans="27:64" x14ac:dyDescent="0.2">
      <c r="AA1706" s="86"/>
      <c r="AB1706" s="86"/>
      <c r="AC1706" s="86"/>
      <c r="AD1706" s="86"/>
      <c r="AE1706" s="86"/>
      <c r="AG1706" s="87"/>
      <c r="AN1706" s="86"/>
      <c r="AO1706" s="86"/>
      <c r="AP1706" s="86"/>
      <c r="AQ1706" s="86"/>
      <c r="AR1706" s="86"/>
      <c r="AS1706" s="86"/>
      <c r="AT1706" s="86"/>
      <c r="AU1706" s="86"/>
      <c r="AV1706" s="86"/>
      <c r="AX1706" s="86"/>
    </row>
    <row r="1707" spans="27:64" x14ac:dyDescent="0.2">
      <c r="AA1707" s="86"/>
      <c r="AB1707" s="86"/>
      <c r="AC1707" s="86"/>
      <c r="AD1707" s="86"/>
      <c r="AE1707" s="86"/>
      <c r="AG1707" s="87"/>
      <c r="AN1707" s="86"/>
      <c r="AO1707" s="86"/>
      <c r="AP1707" s="86"/>
      <c r="AQ1707" s="86"/>
      <c r="AR1707" s="86"/>
      <c r="AS1707" s="86"/>
      <c r="AT1707" s="86"/>
      <c r="AU1707" s="86"/>
      <c r="AV1707" s="86"/>
      <c r="AX1707" s="86"/>
      <c r="AY1707" s="86"/>
      <c r="AZ1707" s="86"/>
      <c r="BA1707" s="86"/>
      <c r="BB1707" s="86"/>
      <c r="BC1707" s="86"/>
      <c r="BD1707" s="86"/>
      <c r="BE1707" s="86"/>
      <c r="BF1707" s="86"/>
      <c r="BG1707" s="86"/>
      <c r="BH1707" s="86"/>
      <c r="BI1707" s="86"/>
      <c r="BJ1707" s="86"/>
      <c r="BK1707" s="86"/>
      <c r="BL1707" s="86"/>
    </row>
    <row r="1708" spans="27:64" x14ac:dyDescent="0.2">
      <c r="AA1708" s="86"/>
      <c r="AB1708" s="86"/>
      <c r="AC1708" s="86"/>
      <c r="AD1708" s="86"/>
      <c r="AE1708" s="86"/>
      <c r="AG1708" s="87"/>
      <c r="AN1708" s="86"/>
      <c r="AO1708" s="86"/>
      <c r="AP1708" s="86"/>
      <c r="AQ1708" s="86"/>
      <c r="AR1708" s="86"/>
      <c r="AS1708" s="86"/>
      <c r="AT1708" s="86"/>
      <c r="AU1708" s="86"/>
      <c r="AV1708" s="86"/>
      <c r="AW1708" s="86"/>
      <c r="AX1708" s="86"/>
      <c r="AY1708" s="86"/>
      <c r="AZ1708" s="86"/>
      <c r="BA1708" s="86"/>
      <c r="BB1708" s="86"/>
      <c r="BC1708" s="86"/>
      <c r="BD1708" s="86"/>
      <c r="BE1708" s="86"/>
      <c r="BF1708" s="86"/>
      <c r="BG1708" s="86"/>
      <c r="BH1708" s="86"/>
      <c r="BI1708" s="86"/>
      <c r="BJ1708" s="86"/>
      <c r="BK1708" s="86"/>
      <c r="BL1708" s="86"/>
    </row>
    <row r="1709" spans="27:64" x14ac:dyDescent="0.2">
      <c r="AA1709" s="86"/>
      <c r="AB1709" s="86"/>
      <c r="AC1709" s="86"/>
      <c r="AD1709" s="86"/>
      <c r="AE1709" s="86"/>
      <c r="AG1709" s="87"/>
      <c r="AN1709" s="86"/>
      <c r="AO1709" s="86"/>
      <c r="AP1709" s="86"/>
      <c r="AQ1709" s="86"/>
      <c r="AR1709" s="86"/>
      <c r="AS1709" s="86"/>
      <c r="AT1709" s="86"/>
      <c r="AU1709" s="86"/>
      <c r="AV1709" s="86"/>
    </row>
    <row r="1710" spans="27:64" x14ac:dyDescent="0.2">
      <c r="AA1710" s="86"/>
      <c r="AB1710" s="86"/>
      <c r="AC1710" s="86"/>
      <c r="AD1710" s="86"/>
      <c r="AE1710" s="86"/>
      <c r="AG1710" s="87"/>
      <c r="AN1710" s="86"/>
      <c r="AO1710" s="86"/>
      <c r="AP1710" s="86"/>
      <c r="AQ1710" s="86"/>
      <c r="AR1710" s="86"/>
      <c r="AS1710" s="86"/>
      <c r="AT1710" s="86"/>
      <c r="AU1710" s="86"/>
    </row>
    <row r="1711" spans="27:64" x14ac:dyDescent="0.2">
      <c r="AA1711" s="86"/>
      <c r="AB1711" s="86"/>
      <c r="AC1711" s="86"/>
      <c r="AD1711" s="86"/>
      <c r="AE1711" s="86"/>
      <c r="AG1711" s="87"/>
      <c r="AN1711" s="86"/>
      <c r="AO1711" s="86"/>
      <c r="AP1711" s="86"/>
      <c r="AQ1711" s="86"/>
      <c r="AR1711" s="86"/>
      <c r="AS1711" s="86"/>
      <c r="AT1711" s="86"/>
      <c r="AU1711" s="86"/>
      <c r="AV1711" s="86"/>
    </row>
    <row r="1712" spans="27:64" x14ac:dyDescent="0.2">
      <c r="AA1712" s="86"/>
      <c r="AB1712" s="86"/>
      <c r="AC1712" s="86"/>
      <c r="AD1712" s="86"/>
      <c r="AE1712" s="86"/>
      <c r="AG1712" s="87"/>
      <c r="AN1712" s="86"/>
      <c r="AO1712" s="86"/>
      <c r="AP1712" s="86"/>
      <c r="AQ1712" s="86"/>
      <c r="AR1712" s="86"/>
      <c r="AS1712" s="86"/>
      <c r="AT1712" s="86"/>
      <c r="AU1712" s="86"/>
      <c r="AV1712" s="86"/>
    </row>
    <row r="1713" spans="27:64" x14ac:dyDescent="0.2">
      <c r="AA1713" s="86"/>
      <c r="AB1713" s="86"/>
      <c r="AC1713" s="86"/>
      <c r="AD1713" s="86"/>
      <c r="AE1713" s="86"/>
      <c r="AG1713" s="87"/>
      <c r="AN1713" s="86"/>
      <c r="AO1713" s="86"/>
      <c r="AP1713" s="86"/>
      <c r="AQ1713" s="86"/>
      <c r="AR1713" s="86"/>
      <c r="AS1713" s="86"/>
      <c r="AT1713" s="86"/>
      <c r="AU1713" s="86"/>
      <c r="AV1713" s="86"/>
    </row>
    <row r="1714" spans="27:64" x14ac:dyDescent="0.2">
      <c r="AA1714" s="86"/>
      <c r="AB1714" s="86"/>
      <c r="AC1714" s="86"/>
      <c r="AD1714" s="86"/>
      <c r="AE1714" s="86"/>
      <c r="AG1714" s="87"/>
      <c r="AN1714" s="86"/>
      <c r="AO1714" s="86"/>
      <c r="AP1714" s="86"/>
      <c r="AQ1714" s="86"/>
      <c r="AR1714" s="86"/>
      <c r="AS1714" s="86"/>
      <c r="AT1714" s="86"/>
      <c r="AU1714" s="86"/>
      <c r="AV1714" s="86"/>
    </row>
    <row r="1715" spans="27:64" x14ac:dyDescent="0.2">
      <c r="AA1715" s="86"/>
      <c r="AB1715" s="86"/>
      <c r="AC1715" s="86"/>
      <c r="AD1715" s="86"/>
      <c r="AE1715" s="86"/>
      <c r="AG1715" s="87"/>
      <c r="AN1715" s="86"/>
      <c r="AO1715" s="86"/>
      <c r="AP1715" s="86"/>
      <c r="AQ1715" s="86"/>
      <c r="AR1715" s="86"/>
      <c r="AS1715" s="86"/>
      <c r="AT1715" s="86"/>
      <c r="AU1715" s="86"/>
      <c r="AV1715" s="86"/>
    </row>
    <row r="1716" spans="27:64" x14ac:dyDescent="0.2">
      <c r="AA1716" s="86"/>
      <c r="AB1716" s="86"/>
      <c r="AC1716" s="86"/>
      <c r="AD1716" s="86"/>
      <c r="AE1716" s="86"/>
      <c r="AG1716" s="87"/>
      <c r="AN1716" s="86"/>
      <c r="AO1716" s="86"/>
      <c r="AP1716" s="86"/>
      <c r="AQ1716" s="86"/>
      <c r="AR1716" s="86"/>
      <c r="AS1716" s="86"/>
      <c r="AT1716" s="86"/>
      <c r="AU1716" s="86"/>
      <c r="AV1716" s="86"/>
      <c r="AX1716" s="86"/>
      <c r="AY1716" s="86"/>
      <c r="AZ1716" s="86"/>
      <c r="BA1716" s="86"/>
      <c r="BB1716" s="86"/>
      <c r="BC1716" s="86"/>
      <c r="BD1716" s="86"/>
      <c r="BE1716" s="86"/>
      <c r="BF1716" s="86"/>
      <c r="BG1716" s="86"/>
      <c r="BH1716" s="86"/>
      <c r="BI1716" s="86"/>
      <c r="BJ1716" s="86"/>
      <c r="BK1716" s="86"/>
      <c r="BL1716" s="86"/>
    </row>
    <row r="1717" spans="27:64" x14ac:dyDescent="0.2">
      <c r="AA1717" s="86"/>
      <c r="AB1717" s="86"/>
      <c r="AC1717" s="86"/>
      <c r="AD1717" s="86"/>
      <c r="AE1717" s="86"/>
      <c r="AG1717" s="87"/>
      <c r="AN1717" s="86"/>
      <c r="AO1717" s="86"/>
      <c r="AP1717" s="86"/>
      <c r="AQ1717" s="86"/>
      <c r="AR1717" s="86"/>
      <c r="AS1717" s="86"/>
      <c r="AT1717" s="86"/>
      <c r="AU1717" s="86"/>
    </row>
    <row r="1718" spans="27:64" x14ac:dyDescent="0.2">
      <c r="AA1718" s="86"/>
      <c r="AB1718" s="86"/>
      <c r="AC1718" s="86"/>
      <c r="AD1718" s="86"/>
      <c r="AE1718" s="86"/>
      <c r="AG1718" s="87"/>
      <c r="AN1718" s="86"/>
      <c r="AO1718" s="86"/>
      <c r="AP1718" s="86"/>
      <c r="AQ1718" s="86"/>
      <c r="AR1718" s="86"/>
      <c r="AS1718" s="86"/>
      <c r="AT1718" s="86"/>
      <c r="AU1718" s="86"/>
      <c r="AV1718" s="86"/>
    </row>
    <row r="1719" spans="27:64" x14ac:dyDescent="0.2">
      <c r="AA1719" s="86"/>
      <c r="AB1719" s="86"/>
      <c r="AC1719" s="86"/>
      <c r="AD1719" s="86"/>
      <c r="AE1719" s="86"/>
      <c r="AG1719" s="87"/>
      <c r="AN1719" s="86"/>
      <c r="AO1719" s="86"/>
      <c r="AP1719" s="86"/>
      <c r="AQ1719" s="86"/>
      <c r="AR1719" s="86"/>
      <c r="AS1719" s="86"/>
      <c r="AT1719" s="86"/>
      <c r="AU1719" s="86"/>
      <c r="AV1719" s="86"/>
    </row>
    <row r="1720" spans="27:64" x14ac:dyDescent="0.2">
      <c r="AA1720" s="86"/>
      <c r="AB1720" s="86"/>
      <c r="AC1720" s="86"/>
      <c r="AD1720" s="86"/>
      <c r="AE1720" s="86"/>
      <c r="AG1720" s="87"/>
      <c r="AN1720" s="86"/>
      <c r="AO1720" s="86"/>
      <c r="AP1720" s="86"/>
      <c r="AQ1720" s="86"/>
      <c r="AR1720" s="86"/>
      <c r="AS1720" s="86"/>
      <c r="AT1720" s="86"/>
      <c r="AU1720" s="86"/>
    </row>
    <row r="1721" spans="27:64" x14ac:dyDescent="0.2">
      <c r="AA1721" s="86"/>
      <c r="AB1721" s="86"/>
      <c r="AC1721" s="86"/>
      <c r="AD1721" s="86"/>
      <c r="AE1721" s="86"/>
      <c r="AG1721" s="87"/>
      <c r="AN1721" s="86"/>
      <c r="AO1721" s="86"/>
      <c r="AP1721" s="86"/>
      <c r="AQ1721" s="86"/>
      <c r="AR1721" s="86"/>
      <c r="AS1721" s="86"/>
      <c r="AT1721" s="86"/>
      <c r="AU1721" s="86"/>
      <c r="AV1721" s="86"/>
      <c r="AX1721" s="86"/>
      <c r="AY1721" s="86"/>
      <c r="AZ1721" s="86"/>
      <c r="BA1721" s="86"/>
      <c r="BB1721" s="86"/>
      <c r="BC1721" s="86"/>
      <c r="BD1721" s="86"/>
      <c r="BE1721" s="86"/>
      <c r="BF1721" s="86"/>
      <c r="BG1721" s="86"/>
      <c r="BH1721" s="86"/>
      <c r="BI1721" s="86"/>
      <c r="BJ1721" s="86"/>
      <c r="BK1721" s="86"/>
      <c r="BL1721" s="86"/>
    </row>
    <row r="1722" spans="27:64" x14ac:dyDescent="0.2">
      <c r="AA1722" s="86"/>
      <c r="AB1722" s="86"/>
      <c r="AC1722" s="86"/>
      <c r="AD1722" s="86"/>
      <c r="AE1722" s="86"/>
      <c r="AG1722" s="87"/>
      <c r="AN1722" s="86"/>
      <c r="AO1722" s="86"/>
      <c r="AP1722" s="86"/>
      <c r="AQ1722" s="86"/>
      <c r="AR1722" s="86"/>
      <c r="AS1722" s="86"/>
      <c r="AT1722" s="86"/>
      <c r="AU1722" s="86"/>
      <c r="AV1722" s="86"/>
    </row>
    <row r="1723" spans="27:64" x14ac:dyDescent="0.2">
      <c r="AA1723" s="86"/>
      <c r="AB1723" s="86"/>
      <c r="AC1723" s="86"/>
      <c r="AD1723" s="86"/>
      <c r="AE1723" s="86"/>
      <c r="AG1723" s="87"/>
      <c r="AN1723" s="86"/>
      <c r="AO1723" s="86"/>
      <c r="AP1723" s="86"/>
      <c r="AQ1723" s="86"/>
      <c r="AR1723" s="86"/>
      <c r="AS1723" s="86"/>
      <c r="AT1723" s="86"/>
      <c r="AU1723" s="86"/>
    </row>
    <row r="1724" spans="27:64" x14ac:dyDescent="0.2">
      <c r="AA1724" s="86"/>
      <c r="AB1724" s="86"/>
      <c r="AC1724" s="86"/>
      <c r="AD1724" s="86"/>
      <c r="AE1724" s="86"/>
      <c r="AG1724" s="87"/>
      <c r="AN1724" s="86"/>
      <c r="AO1724" s="86"/>
      <c r="AP1724" s="86"/>
      <c r="AQ1724" s="86"/>
      <c r="AR1724" s="86"/>
      <c r="AS1724" s="86"/>
      <c r="AT1724" s="86"/>
      <c r="AU1724" s="86"/>
    </row>
    <row r="1725" spans="27:64" x14ac:dyDescent="0.2">
      <c r="AA1725" s="86"/>
      <c r="AB1725" s="86"/>
      <c r="AC1725" s="86"/>
      <c r="AD1725" s="86"/>
      <c r="AE1725" s="86"/>
      <c r="AG1725" s="87"/>
      <c r="AN1725" s="86"/>
      <c r="AO1725" s="86"/>
      <c r="AP1725" s="86"/>
      <c r="AQ1725" s="86"/>
      <c r="AR1725" s="86"/>
      <c r="AS1725" s="86"/>
      <c r="AT1725" s="86"/>
      <c r="AU1725" s="86"/>
    </row>
    <row r="1726" spans="27:64" x14ac:dyDescent="0.2">
      <c r="AA1726" s="86"/>
      <c r="AB1726" s="86"/>
      <c r="AC1726" s="86"/>
      <c r="AD1726" s="86"/>
      <c r="AE1726" s="86"/>
      <c r="AG1726" s="87"/>
      <c r="AN1726" s="86"/>
      <c r="AO1726" s="86"/>
      <c r="AP1726" s="86"/>
      <c r="AQ1726" s="86"/>
      <c r="AR1726" s="86"/>
      <c r="AS1726" s="86"/>
      <c r="AT1726" s="86"/>
      <c r="AU1726" s="86"/>
      <c r="AV1726" s="86"/>
      <c r="AX1726" s="86"/>
      <c r="AY1726" s="86"/>
      <c r="AZ1726" s="86"/>
      <c r="BA1726" s="86"/>
      <c r="BB1726" s="86"/>
      <c r="BC1726" s="86"/>
      <c r="BD1726" s="86"/>
      <c r="BE1726" s="86"/>
      <c r="BF1726" s="86"/>
      <c r="BG1726" s="86"/>
      <c r="BH1726" s="86"/>
      <c r="BI1726" s="86"/>
      <c r="BJ1726" s="86"/>
      <c r="BK1726" s="86"/>
      <c r="BL1726" s="86"/>
    </row>
    <row r="1727" spans="27:64" x14ac:dyDescent="0.2">
      <c r="AA1727" s="86"/>
      <c r="AB1727" s="86"/>
      <c r="AC1727" s="86"/>
      <c r="AD1727" s="86"/>
      <c r="AE1727" s="86"/>
      <c r="AG1727" s="87"/>
      <c r="AN1727" s="86"/>
      <c r="AO1727" s="86"/>
      <c r="AP1727" s="86"/>
      <c r="AQ1727" s="86"/>
      <c r="AR1727" s="86"/>
      <c r="AS1727" s="86"/>
      <c r="AT1727" s="86"/>
      <c r="AU1727" s="86"/>
    </row>
    <row r="1728" spans="27:64" x14ac:dyDescent="0.2">
      <c r="AA1728" s="86"/>
      <c r="AB1728" s="86"/>
      <c r="AC1728" s="86"/>
      <c r="AD1728" s="86"/>
      <c r="AE1728" s="86"/>
      <c r="AG1728" s="87"/>
      <c r="AN1728" s="86"/>
      <c r="AO1728" s="86"/>
      <c r="AP1728" s="86"/>
      <c r="AQ1728" s="86"/>
      <c r="AR1728" s="86"/>
      <c r="AS1728" s="86"/>
      <c r="AT1728" s="86"/>
      <c r="AU1728" s="86"/>
      <c r="AV1728" s="86"/>
      <c r="AX1728" s="86"/>
    </row>
    <row r="1729" spans="27:64" x14ac:dyDescent="0.2">
      <c r="AA1729" s="86"/>
      <c r="AB1729" s="86"/>
      <c r="AC1729" s="86"/>
      <c r="AD1729" s="86"/>
      <c r="AE1729" s="86"/>
      <c r="AG1729" s="87"/>
      <c r="AN1729" s="86"/>
      <c r="AO1729" s="86"/>
      <c r="AP1729" s="86"/>
      <c r="AQ1729" s="86"/>
      <c r="AR1729" s="86"/>
      <c r="AS1729" s="86"/>
      <c r="AT1729" s="86"/>
      <c r="AU1729" s="86"/>
    </row>
    <row r="1730" spans="27:64" x14ac:dyDescent="0.2">
      <c r="AA1730" s="86"/>
      <c r="AB1730" s="86"/>
      <c r="AC1730" s="86"/>
      <c r="AD1730" s="86"/>
      <c r="AE1730" s="86"/>
      <c r="AG1730" s="87"/>
      <c r="AN1730" s="86"/>
      <c r="AO1730" s="86"/>
      <c r="AP1730" s="86"/>
      <c r="AQ1730" s="86"/>
      <c r="AR1730" s="86"/>
      <c r="AS1730" s="86"/>
      <c r="AT1730" s="86"/>
      <c r="AU1730" s="86"/>
    </row>
    <row r="1731" spans="27:64" x14ac:dyDescent="0.2">
      <c r="AA1731" s="86"/>
      <c r="AB1731" s="86"/>
      <c r="AC1731" s="86"/>
      <c r="AD1731" s="86"/>
      <c r="AE1731" s="86"/>
      <c r="AG1731" s="87"/>
      <c r="AN1731" s="86"/>
      <c r="AO1731" s="86"/>
      <c r="AP1731" s="86"/>
      <c r="AQ1731" s="86"/>
      <c r="AR1731" s="86"/>
      <c r="AS1731" s="86"/>
      <c r="AT1731" s="86"/>
      <c r="AU1731" s="86"/>
      <c r="AV1731" s="86"/>
      <c r="AW1731" s="86"/>
      <c r="AX1731" s="86"/>
      <c r="AY1731" s="86"/>
      <c r="AZ1731" s="86"/>
      <c r="BA1731" s="86"/>
      <c r="BB1731" s="86"/>
      <c r="BC1731" s="86"/>
      <c r="BD1731" s="86"/>
      <c r="BE1731" s="86"/>
      <c r="BF1731" s="86"/>
      <c r="BG1731" s="86"/>
      <c r="BH1731" s="86"/>
      <c r="BI1731" s="86"/>
      <c r="BJ1731" s="86"/>
      <c r="BK1731" s="86"/>
      <c r="BL1731" s="86"/>
    </row>
    <row r="1732" spans="27:64" x14ac:dyDescent="0.2">
      <c r="AA1732" s="86"/>
      <c r="AB1732" s="86"/>
      <c r="AC1732" s="86"/>
      <c r="AD1732" s="86"/>
      <c r="AE1732" s="86"/>
      <c r="AG1732" s="87"/>
      <c r="AN1732" s="86"/>
      <c r="AO1732" s="86"/>
      <c r="AP1732" s="86"/>
      <c r="AQ1732" s="86"/>
      <c r="AR1732" s="86"/>
      <c r="AS1732" s="86"/>
      <c r="AT1732" s="86"/>
      <c r="AU1732" s="86"/>
      <c r="AV1732" s="86"/>
      <c r="AW1732" s="86"/>
      <c r="AX1732" s="86"/>
      <c r="AY1732" s="86"/>
      <c r="AZ1732" s="86"/>
      <c r="BA1732" s="86"/>
      <c r="BB1732" s="86"/>
      <c r="BC1732" s="86"/>
      <c r="BD1732" s="86"/>
      <c r="BE1732" s="86"/>
      <c r="BF1732" s="86"/>
      <c r="BG1732" s="86"/>
      <c r="BH1732" s="86"/>
      <c r="BI1732" s="86"/>
      <c r="BJ1732" s="86"/>
      <c r="BK1732" s="86"/>
      <c r="BL1732" s="86"/>
    </row>
    <row r="1733" spans="27:64" x14ac:dyDescent="0.2">
      <c r="AA1733" s="86"/>
      <c r="AB1733" s="86"/>
      <c r="AC1733" s="86"/>
      <c r="AD1733" s="86"/>
      <c r="AE1733" s="86"/>
      <c r="AG1733" s="87"/>
      <c r="AN1733" s="86"/>
      <c r="AO1733" s="86"/>
      <c r="AP1733" s="86"/>
      <c r="AQ1733" s="86"/>
      <c r="AR1733" s="86"/>
      <c r="AS1733" s="86"/>
      <c r="AT1733" s="86"/>
      <c r="AU1733" s="86"/>
    </row>
    <row r="1734" spans="27:64" x14ac:dyDescent="0.2">
      <c r="AA1734" s="86"/>
      <c r="AB1734" s="86"/>
      <c r="AC1734" s="86"/>
      <c r="AD1734" s="86"/>
      <c r="AE1734" s="86"/>
      <c r="AG1734" s="87"/>
      <c r="AN1734" s="86"/>
      <c r="AO1734" s="86"/>
      <c r="AP1734" s="86"/>
      <c r="AQ1734" s="86"/>
      <c r="AR1734" s="86"/>
      <c r="AS1734" s="86"/>
      <c r="AT1734" s="86"/>
      <c r="AU1734" s="86"/>
    </row>
    <row r="1735" spans="27:64" x14ac:dyDescent="0.2">
      <c r="AA1735" s="86"/>
      <c r="AB1735" s="86"/>
      <c r="AC1735" s="86"/>
      <c r="AD1735" s="86"/>
      <c r="AE1735" s="86"/>
      <c r="AG1735" s="87"/>
      <c r="AN1735" s="86"/>
      <c r="AO1735" s="86"/>
      <c r="AP1735" s="86"/>
      <c r="AQ1735" s="86"/>
      <c r="AR1735" s="86"/>
      <c r="AS1735" s="86"/>
      <c r="AT1735" s="86"/>
      <c r="AU1735" s="86"/>
      <c r="AV1735" s="86"/>
    </row>
    <row r="1736" spans="27:64" x14ac:dyDescent="0.2">
      <c r="AA1736" s="86"/>
      <c r="AB1736" s="86"/>
      <c r="AC1736" s="86"/>
      <c r="AD1736" s="86"/>
      <c r="AE1736" s="86"/>
      <c r="AG1736" s="87"/>
      <c r="AN1736" s="86"/>
      <c r="AO1736" s="86"/>
      <c r="AP1736" s="86"/>
      <c r="AQ1736" s="86"/>
      <c r="AR1736" s="86"/>
      <c r="AS1736" s="86"/>
      <c r="AT1736" s="86"/>
      <c r="AU1736" s="86"/>
    </row>
    <row r="1737" spans="27:64" x14ac:dyDescent="0.2">
      <c r="AA1737" s="86"/>
      <c r="AB1737" s="86"/>
      <c r="AC1737" s="86"/>
      <c r="AD1737" s="86"/>
      <c r="AE1737" s="86"/>
      <c r="AG1737" s="87"/>
      <c r="AN1737" s="86"/>
      <c r="AO1737" s="86"/>
      <c r="AP1737" s="86"/>
      <c r="AQ1737" s="86"/>
      <c r="AR1737" s="86"/>
      <c r="AS1737" s="86"/>
      <c r="AT1737" s="86"/>
      <c r="AU1737" s="86"/>
    </row>
    <row r="1738" spans="27:64" x14ac:dyDescent="0.2">
      <c r="AA1738" s="86"/>
      <c r="AB1738" s="86"/>
      <c r="AC1738" s="86"/>
      <c r="AD1738" s="86"/>
      <c r="AE1738" s="86"/>
      <c r="AG1738" s="87"/>
      <c r="AN1738" s="86"/>
      <c r="AO1738" s="86"/>
      <c r="AP1738" s="86"/>
      <c r="AQ1738" s="86"/>
      <c r="AR1738" s="86"/>
      <c r="AS1738" s="86"/>
      <c r="AT1738" s="86"/>
      <c r="AU1738" s="86"/>
    </row>
    <row r="1739" spans="27:64" x14ac:dyDescent="0.2">
      <c r="AA1739" s="86"/>
      <c r="AB1739" s="86"/>
      <c r="AC1739" s="86"/>
      <c r="AD1739" s="86"/>
      <c r="AE1739" s="86"/>
      <c r="AG1739" s="87"/>
      <c r="AN1739" s="86"/>
      <c r="AO1739" s="86"/>
      <c r="AP1739" s="86"/>
      <c r="AQ1739" s="86"/>
      <c r="AR1739" s="86"/>
      <c r="AS1739" s="86"/>
      <c r="AT1739" s="86"/>
      <c r="AU1739" s="86"/>
    </row>
    <row r="1740" spans="27:64" x14ac:dyDescent="0.2">
      <c r="AA1740" s="86"/>
      <c r="AB1740" s="86"/>
      <c r="AC1740" s="86"/>
      <c r="AD1740" s="86"/>
      <c r="AE1740" s="86"/>
      <c r="AG1740" s="87"/>
      <c r="AN1740" s="86"/>
      <c r="AO1740" s="86"/>
      <c r="AP1740" s="86"/>
      <c r="AQ1740" s="86"/>
      <c r="AR1740" s="86"/>
      <c r="AS1740" s="86"/>
      <c r="AT1740" s="86"/>
      <c r="AU1740" s="86"/>
    </row>
    <row r="1741" spans="27:64" x14ac:dyDescent="0.2">
      <c r="AA1741" s="86"/>
      <c r="AB1741" s="86"/>
      <c r="AC1741" s="86"/>
      <c r="AD1741" s="86"/>
      <c r="AE1741" s="86"/>
      <c r="AG1741" s="87"/>
      <c r="AN1741" s="86"/>
      <c r="AO1741" s="86"/>
      <c r="AP1741" s="86"/>
      <c r="AQ1741" s="86"/>
      <c r="AR1741" s="86"/>
      <c r="AS1741" s="86"/>
      <c r="AT1741" s="86"/>
      <c r="AU1741" s="86"/>
      <c r="AV1741" s="86"/>
    </row>
    <row r="1742" spans="27:64" x14ac:dyDescent="0.2">
      <c r="AA1742" s="86"/>
      <c r="AB1742" s="86"/>
      <c r="AC1742" s="86"/>
      <c r="AD1742" s="86"/>
      <c r="AE1742" s="86"/>
      <c r="AG1742" s="87"/>
      <c r="AN1742" s="86"/>
      <c r="AO1742" s="86"/>
      <c r="AP1742" s="86"/>
      <c r="AQ1742" s="86"/>
      <c r="AR1742" s="86"/>
      <c r="AS1742" s="86"/>
      <c r="AT1742" s="86"/>
      <c r="AU1742" s="86"/>
    </row>
    <row r="1743" spans="27:64" x14ac:dyDescent="0.2">
      <c r="AA1743" s="86"/>
      <c r="AB1743" s="86"/>
      <c r="AC1743" s="86"/>
      <c r="AD1743" s="86"/>
      <c r="AE1743" s="86"/>
      <c r="AG1743" s="87"/>
      <c r="AN1743" s="86"/>
      <c r="AO1743" s="86"/>
      <c r="AP1743" s="86"/>
      <c r="AQ1743" s="86"/>
      <c r="AR1743" s="86"/>
      <c r="AS1743" s="86"/>
      <c r="AT1743" s="86"/>
      <c r="AU1743" s="86"/>
    </row>
    <row r="1744" spans="27:64" x14ac:dyDescent="0.2">
      <c r="AA1744" s="86"/>
      <c r="AB1744" s="86"/>
      <c r="AC1744" s="86"/>
      <c r="AD1744" s="86"/>
      <c r="AE1744" s="86"/>
      <c r="AG1744" s="87"/>
      <c r="AN1744" s="86"/>
      <c r="AO1744" s="86"/>
      <c r="AP1744" s="86"/>
      <c r="AQ1744" s="86"/>
      <c r="AR1744" s="86"/>
      <c r="AS1744" s="86"/>
      <c r="AT1744" s="86"/>
      <c r="AU1744" s="86"/>
      <c r="AV1744" s="86"/>
      <c r="AW1744" s="86"/>
      <c r="AX1744" s="86"/>
      <c r="AY1744" s="86"/>
      <c r="AZ1744" s="86"/>
      <c r="BA1744" s="86"/>
      <c r="BB1744" s="86"/>
      <c r="BC1744" s="86"/>
      <c r="BD1744" s="86"/>
      <c r="BE1744" s="86"/>
      <c r="BF1744" s="86"/>
      <c r="BG1744" s="86"/>
      <c r="BH1744" s="86"/>
      <c r="BI1744" s="86"/>
      <c r="BJ1744" s="86"/>
      <c r="BK1744" s="86"/>
      <c r="BL1744" s="86"/>
    </row>
    <row r="1745" spans="27:64" x14ac:dyDescent="0.2">
      <c r="AA1745" s="86"/>
      <c r="AB1745" s="86"/>
      <c r="AC1745" s="86"/>
      <c r="AD1745" s="86"/>
      <c r="AE1745" s="86"/>
      <c r="AG1745" s="87"/>
      <c r="AN1745" s="86"/>
      <c r="AO1745" s="86"/>
      <c r="AP1745" s="86"/>
      <c r="AQ1745" s="86"/>
      <c r="AR1745" s="86"/>
      <c r="AS1745" s="86"/>
      <c r="AT1745" s="86"/>
      <c r="AU1745" s="86"/>
    </row>
    <row r="1746" spans="27:64" x14ac:dyDescent="0.2">
      <c r="AA1746" s="86"/>
      <c r="AB1746" s="86"/>
      <c r="AC1746" s="86"/>
      <c r="AD1746" s="86"/>
      <c r="AE1746" s="86"/>
      <c r="AG1746" s="87"/>
      <c r="AN1746" s="86"/>
      <c r="AO1746" s="86"/>
      <c r="AP1746" s="86"/>
      <c r="AQ1746" s="86"/>
      <c r="AR1746" s="86"/>
      <c r="AS1746" s="86"/>
      <c r="AT1746" s="86"/>
      <c r="AU1746" s="86"/>
    </row>
    <row r="1747" spans="27:64" x14ac:dyDescent="0.2">
      <c r="AA1747" s="86"/>
      <c r="AB1747" s="86"/>
      <c r="AC1747" s="86"/>
      <c r="AD1747" s="86"/>
      <c r="AE1747" s="86"/>
      <c r="AG1747" s="87"/>
      <c r="AN1747" s="86"/>
      <c r="AO1747" s="86"/>
      <c r="AP1747" s="86"/>
      <c r="AQ1747" s="86"/>
      <c r="AR1747" s="86"/>
      <c r="AS1747" s="86"/>
      <c r="AT1747" s="86"/>
      <c r="AU1747" s="86"/>
    </row>
    <row r="1748" spans="27:64" x14ac:dyDescent="0.2">
      <c r="AA1748" s="86"/>
      <c r="AB1748" s="86"/>
      <c r="AC1748" s="86"/>
      <c r="AD1748" s="86"/>
      <c r="AE1748" s="86"/>
      <c r="AG1748" s="87"/>
      <c r="AN1748" s="86"/>
      <c r="AO1748" s="86"/>
      <c r="AP1748" s="86"/>
      <c r="AQ1748" s="86"/>
      <c r="AR1748" s="86"/>
      <c r="AS1748" s="86"/>
      <c r="AT1748" s="86"/>
      <c r="AU1748" s="86"/>
    </row>
    <row r="1749" spans="27:64" x14ac:dyDescent="0.2">
      <c r="AA1749" s="86"/>
      <c r="AB1749" s="86"/>
      <c r="AC1749" s="86"/>
      <c r="AD1749" s="86"/>
      <c r="AE1749" s="86"/>
      <c r="AG1749" s="87"/>
      <c r="AN1749" s="86"/>
      <c r="AO1749" s="86"/>
      <c r="AP1749" s="86"/>
      <c r="AQ1749" s="86"/>
      <c r="AR1749" s="86"/>
      <c r="AS1749" s="86"/>
      <c r="AT1749" s="86"/>
      <c r="AU1749" s="86"/>
    </row>
    <row r="1750" spans="27:64" x14ac:dyDescent="0.2">
      <c r="AA1750" s="86"/>
      <c r="AB1750" s="86"/>
      <c r="AC1750" s="86"/>
      <c r="AD1750" s="86"/>
      <c r="AE1750" s="86"/>
      <c r="AG1750" s="87"/>
      <c r="AN1750" s="86"/>
      <c r="AO1750" s="86"/>
      <c r="AP1750" s="86"/>
      <c r="AQ1750" s="86"/>
      <c r="AR1750" s="86"/>
      <c r="AS1750" s="86"/>
      <c r="AT1750" s="86"/>
      <c r="AU1750" s="86"/>
      <c r="AV1750" s="86"/>
      <c r="AW1750" s="86"/>
      <c r="AX1750" s="86"/>
      <c r="AY1750" s="86"/>
      <c r="AZ1750" s="86"/>
      <c r="BA1750" s="86"/>
      <c r="BB1750" s="86"/>
      <c r="BC1750" s="86"/>
      <c r="BD1750" s="86"/>
      <c r="BE1750" s="86"/>
      <c r="BF1750" s="86"/>
      <c r="BG1750" s="86"/>
      <c r="BH1750" s="86"/>
      <c r="BI1750" s="86"/>
      <c r="BJ1750" s="86"/>
      <c r="BK1750" s="86"/>
      <c r="BL1750" s="86"/>
    </row>
    <row r="1751" spans="27:64" x14ac:dyDescent="0.2">
      <c r="AA1751" s="86"/>
      <c r="AB1751" s="86"/>
      <c r="AC1751" s="86"/>
      <c r="AD1751" s="86"/>
      <c r="AE1751" s="86"/>
      <c r="AG1751" s="87"/>
      <c r="AN1751" s="86"/>
      <c r="AO1751" s="86"/>
      <c r="AP1751" s="86"/>
      <c r="AQ1751" s="86"/>
      <c r="AR1751" s="86"/>
      <c r="AS1751" s="86"/>
      <c r="AT1751" s="86"/>
      <c r="AU1751" s="86"/>
      <c r="AV1751" s="86"/>
      <c r="AW1751" s="86"/>
      <c r="AX1751" s="86"/>
      <c r="AY1751" s="86"/>
      <c r="AZ1751" s="86"/>
      <c r="BA1751" s="86"/>
      <c r="BB1751" s="86"/>
      <c r="BC1751" s="86"/>
      <c r="BD1751" s="86"/>
      <c r="BE1751" s="86"/>
      <c r="BF1751" s="86"/>
      <c r="BG1751" s="86"/>
      <c r="BH1751" s="86"/>
      <c r="BI1751" s="86"/>
      <c r="BJ1751" s="86"/>
      <c r="BK1751" s="86"/>
      <c r="BL1751" s="86"/>
    </row>
    <row r="1752" spans="27:64" x14ac:dyDescent="0.2">
      <c r="AA1752" s="86"/>
      <c r="AB1752" s="86"/>
      <c r="AC1752" s="86"/>
      <c r="AD1752" s="86"/>
      <c r="AE1752" s="86"/>
      <c r="AG1752" s="87"/>
      <c r="AN1752" s="86"/>
      <c r="AO1752" s="86"/>
      <c r="AP1752" s="86"/>
      <c r="AQ1752" s="86"/>
      <c r="AR1752" s="86"/>
      <c r="AS1752" s="86"/>
      <c r="AT1752" s="86"/>
      <c r="AU1752" s="86"/>
      <c r="AV1752" s="86"/>
    </row>
    <row r="1753" spans="27:64" x14ac:dyDescent="0.2">
      <c r="AA1753" s="86"/>
      <c r="AB1753" s="86"/>
      <c r="AC1753" s="86"/>
      <c r="AD1753" s="86"/>
      <c r="AE1753" s="86"/>
      <c r="AG1753" s="87"/>
      <c r="AN1753" s="86"/>
      <c r="AO1753" s="86"/>
      <c r="AP1753" s="86"/>
      <c r="AQ1753" s="86"/>
      <c r="AR1753" s="86"/>
      <c r="AS1753" s="86"/>
      <c r="AT1753" s="86"/>
      <c r="AU1753" s="86"/>
      <c r="AV1753" s="86"/>
    </row>
    <row r="1754" spans="27:64" x14ac:dyDescent="0.2">
      <c r="AA1754" s="86"/>
      <c r="AB1754" s="86"/>
      <c r="AC1754" s="86"/>
      <c r="AD1754" s="86"/>
      <c r="AE1754" s="86"/>
      <c r="AG1754" s="87"/>
      <c r="AN1754" s="86"/>
      <c r="AO1754" s="86"/>
      <c r="AP1754" s="86"/>
      <c r="AQ1754" s="86"/>
      <c r="AR1754" s="86"/>
      <c r="AS1754" s="86"/>
      <c r="AT1754" s="86"/>
      <c r="AU1754" s="86"/>
    </row>
    <row r="1755" spans="27:64" x14ac:dyDescent="0.2">
      <c r="AA1755" s="86"/>
      <c r="AB1755" s="86"/>
      <c r="AC1755" s="86"/>
      <c r="AD1755" s="86"/>
      <c r="AE1755" s="86"/>
      <c r="AG1755" s="87"/>
      <c r="AN1755" s="86"/>
      <c r="AO1755" s="86"/>
      <c r="AP1755" s="86"/>
      <c r="AQ1755" s="86"/>
      <c r="AR1755" s="86"/>
      <c r="AS1755" s="86"/>
      <c r="AT1755" s="86"/>
      <c r="AU1755" s="86"/>
    </row>
    <row r="1756" spans="27:64" x14ac:dyDescent="0.2">
      <c r="AA1756" s="86"/>
      <c r="AB1756" s="86"/>
      <c r="AC1756" s="86"/>
      <c r="AD1756" s="86"/>
      <c r="AE1756" s="86"/>
      <c r="AG1756" s="87"/>
      <c r="AN1756" s="86"/>
      <c r="AO1756" s="86"/>
      <c r="AP1756" s="86"/>
      <c r="AQ1756" s="86"/>
      <c r="AR1756" s="86"/>
      <c r="AS1756" s="86"/>
      <c r="AT1756" s="86"/>
      <c r="AU1756" s="86"/>
      <c r="AV1756" s="86"/>
      <c r="AW1756" s="86"/>
      <c r="AX1756" s="86"/>
      <c r="AY1756" s="86"/>
      <c r="AZ1756" s="86"/>
      <c r="BA1756" s="86"/>
      <c r="BB1756" s="86"/>
      <c r="BC1756" s="86"/>
      <c r="BD1756" s="86"/>
      <c r="BE1756" s="86"/>
      <c r="BF1756" s="86"/>
      <c r="BG1756" s="86"/>
      <c r="BH1756" s="86"/>
      <c r="BI1756" s="86"/>
      <c r="BJ1756" s="86"/>
      <c r="BK1756" s="86"/>
      <c r="BL1756" s="86"/>
    </row>
    <row r="1757" spans="27:64" x14ac:dyDescent="0.2">
      <c r="AA1757" s="86"/>
      <c r="AB1757" s="86"/>
      <c r="AC1757" s="86"/>
      <c r="AD1757" s="86"/>
      <c r="AE1757" s="86"/>
      <c r="AG1757" s="87"/>
      <c r="AN1757" s="86"/>
      <c r="AO1757" s="86"/>
      <c r="AP1757" s="86"/>
      <c r="AQ1757" s="86"/>
      <c r="AR1757" s="86"/>
      <c r="AS1757" s="86"/>
      <c r="AT1757" s="86"/>
      <c r="AU1757" s="86"/>
      <c r="AV1757" s="86"/>
      <c r="AX1757" s="86"/>
      <c r="AY1757" s="86"/>
      <c r="AZ1757" s="86"/>
      <c r="BA1757" s="86"/>
      <c r="BB1757" s="86"/>
      <c r="BC1757" s="86"/>
      <c r="BD1757" s="86"/>
      <c r="BE1757" s="86"/>
      <c r="BF1757" s="86"/>
      <c r="BG1757" s="86"/>
      <c r="BH1757" s="86"/>
      <c r="BI1757" s="86"/>
      <c r="BJ1757" s="86"/>
      <c r="BK1757" s="86"/>
      <c r="BL1757" s="86"/>
    </row>
    <row r="1758" spans="27:64" x14ac:dyDescent="0.2">
      <c r="AA1758" s="86"/>
      <c r="AB1758" s="86"/>
      <c r="AC1758" s="86"/>
      <c r="AD1758" s="86"/>
      <c r="AE1758" s="86"/>
      <c r="AG1758" s="87"/>
      <c r="AN1758" s="86"/>
      <c r="AO1758" s="86"/>
      <c r="AP1758" s="86"/>
      <c r="AQ1758" s="86"/>
      <c r="AR1758" s="86"/>
      <c r="AS1758" s="86"/>
      <c r="AT1758" s="86"/>
      <c r="AU1758" s="86"/>
    </row>
    <row r="1759" spans="27:64" x14ac:dyDescent="0.2">
      <c r="AA1759" s="86"/>
      <c r="AB1759" s="86"/>
      <c r="AC1759" s="86"/>
      <c r="AD1759" s="86"/>
      <c r="AE1759" s="86"/>
      <c r="AG1759" s="87"/>
      <c r="AN1759" s="86"/>
      <c r="AO1759" s="86"/>
      <c r="AP1759" s="86"/>
      <c r="AQ1759" s="86"/>
      <c r="AR1759" s="86"/>
      <c r="AS1759" s="86"/>
      <c r="AT1759" s="86"/>
      <c r="AU1759" s="86"/>
      <c r="AV1759" s="86"/>
    </row>
    <row r="1760" spans="27:64" x14ac:dyDescent="0.2">
      <c r="AA1760" s="86"/>
      <c r="AB1760" s="86"/>
      <c r="AC1760" s="86"/>
      <c r="AD1760" s="86"/>
      <c r="AE1760" s="86"/>
      <c r="AG1760" s="87"/>
      <c r="AN1760" s="86"/>
      <c r="AO1760" s="86"/>
      <c r="AP1760" s="86"/>
      <c r="AQ1760" s="86"/>
      <c r="AR1760" s="86"/>
      <c r="AS1760" s="86"/>
      <c r="AT1760" s="86"/>
      <c r="AU1760" s="86"/>
    </row>
    <row r="1761" spans="27:64" x14ac:dyDescent="0.2">
      <c r="AA1761" s="86"/>
      <c r="AB1761" s="86"/>
      <c r="AC1761" s="86"/>
      <c r="AD1761" s="86"/>
      <c r="AE1761" s="86"/>
      <c r="AG1761" s="87"/>
      <c r="AN1761" s="86"/>
      <c r="AO1761" s="86"/>
      <c r="AP1761" s="86"/>
      <c r="AQ1761" s="86"/>
      <c r="AR1761" s="86"/>
      <c r="AS1761" s="86"/>
      <c r="AT1761" s="86"/>
      <c r="AU1761" s="86"/>
      <c r="AV1761" s="86"/>
    </row>
    <row r="1762" spans="27:64" x14ac:dyDescent="0.2">
      <c r="AA1762" s="86"/>
      <c r="AB1762" s="86"/>
      <c r="AC1762" s="86"/>
      <c r="AD1762" s="86"/>
      <c r="AE1762" s="86"/>
      <c r="AG1762" s="87"/>
      <c r="AN1762" s="86"/>
      <c r="AO1762" s="86"/>
      <c r="AP1762" s="86"/>
      <c r="AQ1762" s="86"/>
      <c r="AR1762" s="86"/>
      <c r="AS1762" s="86"/>
      <c r="AT1762" s="86"/>
      <c r="AU1762" s="86"/>
    </row>
    <row r="1763" spans="27:64" x14ac:dyDescent="0.2">
      <c r="AA1763" s="86"/>
      <c r="AB1763" s="86"/>
      <c r="AC1763" s="86"/>
      <c r="AD1763" s="86"/>
      <c r="AE1763" s="86"/>
      <c r="AG1763" s="87"/>
      <c r="AN1763" s="86"/>
      <c r="AO1763" s="86"/>
      <c r="AP1763" s="86"/>
      <c r="AQ1763" s="86"/>
      <c r="AR1763" s="86"/>
      <c r="AS1763" s="86"/>
      <c r="AT1763" s="86"/>
      <c r="AU1763" s="86"/>
      <c r="AV1763" s="86"/>
    </row>
    <row r="1764" spans="27:64" x14ac:dyDescent="0.2">
      <c r="AA1764" s="86"/>
      <c r="AB1764" s="86"/>
      <c r="AC1764" s="86"/>
      <c r="AD1764" s="86"/>
      <c r="AE1764" s="86"/>
      <c r="AG1764" s="87"/>
      <c r="AN1764" s="86"/>
      <c r="AO1764" s="86"/>
      <c r="AP1764" s="86"/>
      <c r="AQ1764" s="86"/>
      <c r="AR1764" s="86"/>
      <c r="AS1764" s="86"/>
      <c r="AT1764" s="86"/>
      <c r="AU1764" s="86"/>
      <c r="AV1764" s="86"/>
      <c r="AW1764" s="86"/>
      <c r="AX1764" s="86"/>
      <c r="AY1764" s="86"/>
      <c r="AZ1764" s="86"/>
      <c r="BA1764" s="86"/>
      <c r="BB1764" s="86"/>
      <c r="BC1764" s="86"/>
      <c r="BD1764" s="86"/>
      <c r="BE1764" s="86"/>
      <c r="BF1764" s="86"/>
      <c r="BG1764" s="86"/>
      <c r="BH1764" s="86"/>
      <c r="BI1764" s="86"/>
      <c r="BJ1764" s="86"/>
      <c r="BK1764" s="86"/>
      <c r="BL1764" s="86"/>
    </row>
    <row r="1765" spans="27:64" x14ac:dyDescent="0.2">
      <c r="AA1765" s="86"/>
      <c r="AB1765" s="86"/>
      <c r="AC1765" s="86"/>
      <c r="AD1765" s="86"/>
      <c r="AE1765" s="86"/>
      <c r="AG1765" s="87"/>
      <c r="AN1765" s="86"/>
      <c r="AO1765" s="86"/>
      <c r="AP1765" s="86"/>
      <c r="AQ1765" s="86"/>
      <c r="AR1765" s="86"/>
      <c r="AS1765" s="86"/>
      <c r="AT1765" s="86"/>
      <c r="AU1765" s="86"/>
    </row>
    <row r="1766" spans="27:64" x14ac:dyDescent="0.2">
      <c r="AA1766" s="86"/>
      <c r="AB1766" s="86"/>
      <c r="AC1766" s="86"/>
      <c r="AD1766" s="86"/>
      <c r="AE1766" s="86"/>
      <c r="AG1766" s="87"/>
      <c r="AN1766" s="86"/>
      <c r="AO1766" s="86"/>
      <c r="AP1766" s="86"/>
      <c r="AQ1766" s="86"/>
      <c r="AR1766" s="86"/>
      <c r="AS1766" s="86"/>
      <c r="AT1766" s="86"/>
      <c r="AU1766" s="86"/>
    </row>
    <row r="1767" spans="27:64" x14ac:dyDescent="0.2">
      <c r="AA1767" s="86"/>
      <c r="AB1767" s="86"/>
      <c r="AC1767" s="86"/>
      <c r="AD1767" s="86"/>
      <c r="AE1767" s="86"/>
      <c r="AG1767" s="87"/>
      <c r="AN1767" s="86"/>
      <c r="AO1767" s="86"/>
      <c r="AP1767" s="86"/>
      <c r="AQ1767" s="86"/>
      <c r="AR1767" s="86"/>
      <c r="AS1767" s="86"/>
      <c r="AT1767" s="86"/>
      <c r="AU1767" s="86"/>
    </row>
    <row r="1768" spans="27:64" x14ac:dyDescent="0.2">
      <c r="AA1768" s="86"/>
      <c r="AB1768" s="86"/>
      <c r="AC1768" s="86"/>
      <c r="AD1768" s="86"/>
      <c r="AE1768" s="86"/>
      <c r="AG1768" s="87"/>
      <c r="AN1768" s="86"/>
      <c r="AO1768" s="86"/>
      <c r="AP1768" s="86"/>
      <c r="AQ1768" s="86"/>
      <c r="AR1768" s="86"/>
      <c r="AS1768" s="86"/>
      <c r="AT1768" s="86"/>
      <c r="AU1768" s="86"/>
    </row>
    <row r="1769" spans="27:64" x14ac:dyDescent="0.2">
      <c r="AA1769" s="86"/>
      <c r="AB1769" s="86"/>
      <c r="AC1769" s="86"/>
      <c r="AD1769" s="86"/>
      <c r="AE1769" s="86"/>
      <c r="AG1769" s="87"/>
      <c r="AN1769" s="86"/>
      <c r="AO1769" s="86"/>
      <c r="AP1769" s="86"/>
      <c r="AQ1769" s="86"/>
      <c r="AR1769" s="86"/>
      <c r="AS1769" s="86"/>
      <c r="AT1769" s="86"/>
      <c r="AU1769" s="86"/>
    </row>
    <row r="1770" spans="27:64" x14ac:dyDescent="0.2">
      <c r="AA1770" s="86"/>
      <c r="AB1770" s="86"/>
      <c r="AC1770" s="86"/>
      <c r="AD1770" s="86"/>
      <c r="AE1770" s="86"/>
      <c r="AG1770" s="87"/>
      <c r="AN1770" s="86"/>
      <c r="AO1770" s="86"/>
      <c r="AP1770" s="86"/>
      <c r="AQ1770" s="86"/>
      <c r="AR1770" s="86"/>
      <c r="AS1770" s="86"/>
      <c r="AT1770" s="86"/>
      <c r="AU1770" s="86"/>
    </row>
    <row r="1771" spans="27:64" x14ac:dyDescent="0.2">
      <c r="AA1771" s="86"/>
      <c r="AB1771" s="86"/>
      <c r="AC1771" s="86"/>
      <c r="AD1771" s="86"/>
      <c r="AE1771" s="86"/>
      <c r="AG1771" s="87"/>
      <c r="AN1771" s="86"/>
      <c r="AO1771" s="86"/>
      <c r="AP1771" s="86"/>
      <c r="AQ1771" s="86"/>
      <c r="AR1771" s="86"/>
      <c r="AS1771" s="86"/>
      <c r="AT1771" s="86"/>
      <c r="AU1771" s="86"/>
    </row>
    <row r="1772" spans="27:64" x14ac:dyDescent="0.2">
      <c r="AA1772" s="86"/>
      <c r="AB1772" s="86"/>
      <c r="AC1772" s="86"/>
      <c r="AD1772" s="86"/>
      <c r="AE1772" s="86"/>
      <c r="AG1772" s="87"/>
      <c r="AN1772" s="86"/>
      <c r="AO1772" s="86"/>
      <c r="AP1772" s="86"/>
      <c r="AQ1772" s="86"/>
      <c r="AR1772" s="86"/>
      <c r="AS1772" s="86"/>
      <c r="AT1772" s="86"/>
      <c r="AU1772" s="86"/>
    </row>
    <row r="1773" spans="27:64" x14ac:dyDescent="0.2">
      <c r="AA1773" s="86"/>
      <c r="AB1773" s="86"/>
      <c r="AC1773" s="86"/>
      <c r="AD1773" s="86"/>
      <c r="AE1773" s="86"/>
      <c r="AG1773" s="87"/>
      <c r="AN1773" s="86"/>
      <c r="AO1773" s="86"/>
      <c r="AP1773" s="86"/>
      <c r="AQ1773" s="86"/>
      <c r="AR1773" s="86"/>
      <c r="AS1773" s="86"/>
      <c r="AT1773" s="86"/>
      <c r="AU1773" s="86"/>
    </row>
    <row r="1774" spans="27:64" x14ac:dyDescent="0.2">
      <c r="AA1774" s="86"/>
      <c r="AB1774" s="86"/>
      <c r="AC1774" s="86"/>
      <c r="AD1774" s="86"/>
      <c r="AE1774" s="86"/>
      <c r="AG1774" s="87"/>
      <c r="AN1774" s="86"/>
      <c r="AO1774" s="86"/>
      <c r="AP1774" s="86"/>
      <c r="AQ1774" s="86"/>
      <c r="AR1774" s="86"/>
      <c r="AS1774" s="86"/>
      <c r="AT1774" s="86"/>
      <c r="AU1774" s="86"/>
    </row>
    <row r="1775" spans="27:64" x14ac:dyDescent="0.2">
      <c r="AA1775" s="86"/>
      <c r="AB1775" s="86"/>
      <c r="AC1775" s="86"/>
      <c r="AD1775" s="86"/>
      <c r="AE1775" s="86"/>
      <c r="AG1775" s="87"/>
      <c r="AN1775" s="86"/>
      <c r="AO1775" s="86"/>
      <c r="AP1775" s="86"/>
      <c r="AQ1775" s="86"/>
      <c r="AR1775" s="86"/>
      <c r="AS1775" s="86"/>
      <c r="AT1775" s="86"/>
      <c r="AU1775" s="86"/>
      <c r="AV1775" s="86"/>
    </row>
    <row r="1776" spans="27:64" x14ac:dyDescent="0.2">
      <c r="AA1776" s="86"/>
      <c r="AB1776" s="86"/>
      <c r="AC1776" s="86"/>
      <c r="AD1776" s="86"/>
      <c r="AE1776" s="86"/>
      <c r="AG1776" s="87"/>
      <c r="AN1776" s="86"/>
      <c r="AO1776" s="86"/>
      <c r="AP1776" s="86"/>
      <c r="AQ1776" s="86"/>
      <c r="AR1776" s="86"/>
      <c r="AS1776" s="86"/>
      <c r="AT1776" s="86"/>
      <c r="AU1776" s="86"/>
    </row>
    <row r="1777" spans="27:64" x14ac:dyDescent="0.2">
      <c r="AA1777" s="86"/>
      <c r="AB1777" s="86"/>
      <c r="AC1777" s="86"/>
      <c r="AD1777" s="86"/>
      <c r="AE1777" s="86"/>
      <c r="AG1777" s="87"/>
      <c r="AN1777" s="86"/>
      <c r="AO1777" s="86"/>
      <c r="AP1777" s="86"/>
      <c r="AQ1777" s="86"/>
      <c r="AR1777" s="86"/>
      <c r="AS1777" s="86"/>
      <c r="AT1777" s="86"/>
      <c r="AU1777" s="86"/>
    </row>
    <row r="1778" spans="27:64" x14ac:dyDescent="0.2">
      <c r="AA1778" s="86"/>
      <c r="AB1778" s="86"/>
      <c r="AC1778" s="86"/>
      <c r="AD1778" s="86"/>
      <c r="AE1778" s="86"/>
      <c r="AG1778" s="87"/>
      <c r="AN1778" s="86"/>
      <c r="AO1778" s="86"/>
      <c r="AP1778" s="86"/>
      <c r="AQ1778" s="86"/>
      <c r="AR1778" s="86"/>
      <c r="AS1778" s="86"/>
      <c r="AT1778" s="86"/>
      <c r="AU1778" s="86"/>
    </row>
    <row r="1779" spans="27:64" x14ac:dyDescent="0.2">
      <c r="AA1779" s="86"/>
      <c r="AB1779" s="86"/>
      <c r="AC1779" s="86"/>
      <c r="AD1779" s="86"/>
      <c r="AE1779" s="86"/>
      <c r="AG1779" s="87"/>
      <c r="AN1779" s="86"/>
      <c r="AO1779" s="86"/>
      <c r="AP1779" s="86"/>
      <c r="AQ1779" s="86"/>
      <c r="AR1779" s="86"/>
      <c r="AS1779" s="86"/>
      <c r="AT1779" s="86"/>
      <c r="AU1779" s="86"/>
    </row>
    <row r="1780" spans="27:64" x14ac:dyDescent="0.2">
      <c r="AA1780" s="86"/>
      <c r="AB1780" s="86"/>
      <c r="AC1780" s="86"/>
      <c r="AD1780" s="86"/>
      <c r="AE1780" s="86"/>
      <c r="AG1780" s="87"/>
      <c r="AN1780" s="86"/>
      <c r="AO1780" s="86"/>
      <c r="AP1780" s="86"/>
      <c r="AQ1780" s="86"/>
      <c r="AR1780" s="86"/>
      <c r="AS1780" s="86"/>
      <c r="AT1780" s="86"/>
      <c r="AU1780" s="86"/>
      <c r="AV1780" s="86"/>
    </row>
    <row r="1781" spans="27:64" x14ac:dyDescent="0.2">
      <c r="AA1781" s="86"/>
      <c r="AB1781" s="86"/>
      <c r="AC1781" s="86"/>
      <c r="AD1781" s="86"/>
      <c r="AE1781" s="86"/>
      <c r="AG1781" s="87"/>
      <c r="AN1781" s="86"/>
      <c r="AO1781" s="86"/>
      <c r="AP1781" s="86"/>
      <c r="AQ1781" s="86"/>
      <c r="AR1781" s="86"/>
      <c r="AS1781" s="86"/>
      <c r="AT1781" s="86"/>
      <c r="AU1781" s="86"/>
    </row>
    <row r="1782" spans="27:64" x14ac:dyDescent="0.2">
      <c r="AA1782" s="86"/>
      <c r="AB1782" s="86"/>
      <c r="AC1782" s="86"/>
      <c r="AD1782" s="86"/>
      <c r="AE1782" s="86"/>
      <c r="AG1782" s="87"/>
      <c r="AN1782" s="86"/>
      <c r="AO1782" s="86"/>
      <c r="AP1782" s="86"/>
      <c r="AQ1782" s="86"/>
      <c r="AR1782" s="86"/>
      <c r="AS1782" s="86"/>
      <c r="AT1782" s="86"/>
      <c r="AU1782" s="86"/>
    </row>
    <row r="1783" spans="27:64" x14ac:dyDescent="0.2">
      <c r="AA1783" s="86"/>
      <c r="AB1783" s="86"/>
      <c r="AC1783" s="86"/>
      <c r="AD1783" s="86"/>
      <c r="AE1783" s="86"/>
      <c r="AG1783" s="87"/>
      <c r="AN1783" s="86"/>
      <c r="AO1783" s="86"/>
      <c r="AP1783" s="86"/>
      <c r="AQ1783" s="86"/>
      <c r="AR1783" s="86"/>
      <c r="AS1783" s="86"/>
      <c r="AT1783" s="86"/>
      <c r="AU1783" s="86"/>
    </row>
    <row r="1784" spans="27:64" x14ac:dyDescent="0.2">
      <c r="AA1784" s="86"/>
      <c r="AB1784" s="86"/>
      <c r="AC1784" s="86"/>
      <c r="AD1784" s="86"/>
      <c r="AE1784" s="86"/>
      <c r="AG1784" s="87"/>
      <c r="AN1784" s="86"/>
      <c r="AO1784" s="86"/>
      <c r="AP1784" s="86"/>
      <c r="AQ1784" s="86"/>
      <c r="AR1784" s="86"/>
      <c r="AS1784" s="86"/>
      <c r="AT1784" s="86"/>
      <c r="AU1784" s="86"/>
    </row>
    <row r="1785" spans="27:64" x14ac:dyDescent="0.2">
      <c r="AA1785" s="86"/>
      <c r="AB1785" s="86"/>
      <c r="AC1785" s="86"/>
      <c r="AD1785" s="86"/>
      <c r="AE1785" s="86"/>
      <c r="AG1785" s="87"/>
      <c r="AN1785" s="86"/>
      <c r="AO1785" s="86"/>
      <c r="AP1785" s="86"/>
      <c r="AQ1785" s="86"/>
      <c r="AR1785" s="86"/>
      <c r="AS1785" s="86"/>
      <c r="AT1785" s="86"/>
      <c r="AU1785" s="86"/>
    </row>
    <row r="1786" spans="27:64" x14ac:dyDescent="0.2">
      <c r="AA1786" s="86"/>
      <c r="AB1786" s="86"/>
      <c r="AC1786" s="86"/>
      <c r="AD1786" s="86"/>
      <c r="AE1786" s="86"/>
      <c r="AG1786" s="87"/>
      <c r="AN1786" s="86"/>
      <c r="AO1786" s="86"/>
      <c r="AP1786" s="86"/>
      <c r="AQ1786" s="86"/>
      <c r="AR1786" s="86"/>
      <c r="AS1786" s="86"/>
      <c r="AT1786" s="86"/>
      <c r="AU1786" s="86"/>
    </row>
    <row r="1787" spans="27:64" x14ac:dyDescent="0.2">
      <c r="AA1787" s="86"/>
      <c r="AB1787" s="86"/>
      <c r="AC1787" s="86"/>
      <c r="AD1787" s="86"/>
      <c r="AE1787" s="86"/>
      <c r="AG1787" s="87"/>
      <c r="AN1787" s="86"/>
      <c r="AO1787" s="86"/>
      <c r="AP1787" s="86"/>
      <c r="AQ1787" s="86"/>
      <c r="AR1787" s="86"/>
      <c r="AS1787" s="86"/>
      <c r="AT1787" s="86"/>
      <c r="AU1787" s="86"/>
    </row>
    <row r="1788" spans="27:64" x14ac:dyDescent="0.2">
      <c r="AA1788" s="86"/>
      <c r="AB1788" s="86"/>
      <c r="AC1788" s="86"/>
      <c r="AD1788" s="86"/>
      <c r="AE1788" s="86"/>
      <c r="AG1788" s="87"/>
      <c r="AN1788" s="86"/>
      <c r="AO1788" s="86"/>
      <c r="AP1788" s="86"/>
      <c r="AQ1788" s="86"/>
      <c r="AR1788" s="86"/>
      <c r="AS1788" s="86"/>
      <c r="AT1788" s="86"/>
      <c r="AU1788" s="86"/>
    </row>
    <row r="1789" spans="27:64" x14ac:dyDescent="0.2">
      <c r="AA1789" s="86"/>
      <c r="AB1789" s="86"/>
      <c r="AC1789" s="86"/>
      <c r="AD1789" s="86"/>
      <c r="AE1789" s="86"/>
      <c r="AG1789" s="87"/>
      <c r="AN1789" s="86"/>
      <c r="AO1789" s="86"/>
      <c r="AP1789" s="86"/>
      <c r="AQ1789" s="86"/>
      <c r="AR1789" s="86"/>
      <c r="AS1789" s="86"/>
      <c r="AT1789" s="86"/>
      <c r="AU1789" s="86"/>
      <c r="AV1789" s="86"/>
    </row>
    <row r="1790" spans="27:64" x14ac:dyDescent="0.2">
      <c r="AA1790" s="86"/>
      <c r="AB1790" s="86"/>
      <c r="AC1790" s="86"/>
      <c r="AD1790" s="86"/>
      <c r="AE1790" s="86"/>
      <c r="AG1790" s="87"/>
      <c r="AN1790" s="86"/>
      <c r="AO1790" s="86"/>
      <c r="AP1790" s="86"/>
      <c r="AQ1790" s="86"/>
      <c r="AR1790" s="86"/>
      <c r="AS1790" s="86"/>
      <c r="AT1790" s="86"/>
      <c r="AU1790" s="86"/>
    </row>
    <row r="1791" spans="27:64" x14ac:dyDescent="0.2">
      <c r="AA1791" s="86"/>
      <c r="AB1791" s="86"/>
      <c r="AC1791" s="86"/>
      <c r="AD1791" s="86"/>
      <c r="AE1791" s="86"/>
      <c r="AG1791" s="87"/>
      <c r="AN1791" s="86"/>
      <c r="AO1791" s="86"/>
      <c r="AP1791" s="86"/>
      <c r="AQ1791" s="86"/>
      <c r="AR1791" s="86"/>
      <c r="AS1791" s="86"/>
      <c r="AT1791" s="86"/>
      <c r="AU1791" s="86"/>
      <c r="AV1791" s="86"/>
      <c r="AX1791" s="86"/>
    </row>
    <row r="1792" spans="27:64" x14ac:dyDescent="0.2">
      <c r="AA1792" s="86"/>
      <c r="AB1792" s="86"/>
      <c r="AC1792" s="86"/>
      <c r="AD1792" s="86"/>
      <c r="AE1792" s="86"/>
      <c r="AG1792" s="87"/>
      <c r="AN1792" s="86"/>
      <c r="AO1792" s="86"/>
      <c r="AP1792" s="86"/>
      <c r="AQ1792" s="86"/>
      <c r="AR1792" s="86"/>
      <c r="AS1792" s="86"/>
      <c r="AT1792" s="86"/>
      <c r="AU1792" s="86"/>
      <c r="AV1792" s="86"/>
      <c r="AW1792" s="86"/>
      <c r="AX1792" s="86"/>
      <c r="AY1792" s="86"/>
      <c r="AZ1792" s="86"/>
      <c r="BA1792" s="86"/>
      <c r="BB1792" s="86"/>
      <c r="BC1792" s="86"/>
      <c r="BD1792" s="86"/>
      <c r="BE1792" s="86"/>
      <c r="BF1792" s="86"/>
      <c r="BG1792" s="86"/>
      <c r="BH1792" s="86"/>
      <c r="BI1792" s="86"/>
      <c r="BJ1792" s="86"/>
      <c r="BK1792" s="86"/>
      <c r="BL1792" s="86"/>
    </row>
    <row r="1793" spans="27:64" x14ac:dyDescent="0.2">
      <c r="AA1793" s="86"/>
      <c r="AB1793" s="86"/>
      <c r="AC1793" s="86"/>
      <c r="AD1793" s="86"/>
      <c r="AE1793" s="86"/>
      <c r="AG1793" s="87"/>
      <c r="AN1793" s="86"/>
      <c r="AO1793" s="86"/>
      <c r="AP1793" s="86"/>
      <c r="AQ1793" s="86"/>
      <c r="AR1793" s="86"/>
      <c r="AS1793" s="86"/>
      <c r="AT1793" s="86"/>
      <c r="AU1793" s="86"/>
    </row>
    <row r="1794" spans="27:64" x14ac:dyDescent="0.2">
      <c r="AA1794" s="86"/>
      <c r="AB1794" s="86"/>
      <c r="AC1794" s="86"/>
      <c r="AD1794" s="86"/>
      <c r="AE1794" s="86"/>
      <c r="AG1794" s="87"/>
      <c r="AN1794" s="86"/>
      <c r="AO1794" s="86"/>
      <c r="AP1794" s="86"/>
      <c r="AQ1794" s="86"/>
      <c r="AR1794" s="86"/>
      <c r="AS1794" s="86"/>
      <c r="AT1794" s="86"/>
      <c r="AU1794" s="86"/>
    </row>
    <row r="1795" spans="27:64" x14ac:dyDescent="0.2">
      <c r="AA1795" s="86"/>
      <c r="AB1795" s="86"/>
      <c r="AC1795" s="86"/>
      <c r="AD1795" s="86"/>
      <c r="AE1795" s="86"/>
      <c r="AG1795" s="87"/>
      <c r="AN1795" s="86"/>
      <c r="AO1795" s="86"/>
      <c r="AP1795" s="86"/>
      <c r="AQ1795" s="86"/>
      <c r="AR1795" s="86"/>
      <c r="AS1795" s="86"/>
      <c r="AT1795" s="86"/>
      <c r="AU1795" s="86"/>
    </row>
    <row r="1796" spans="27:64" x14ac:dyDescent="0.2">
      <c r="AA1796" s="86"/>
      <c r="AB1796" s="86"/>
      <c r="AC1796" s="86"/>
      <c r="AD1796" s="86"/>
      <c r="AE1796" s="86"/>
      <c r="AG1796" s="87"/>
      <c r="AN1796" s="86"/>
      <c r="AO1796" s="86"/>
      <c r="AP1796" s="86"/>
      <c r="AQ1796" s="86"/>
      <c r="AR1796" s="86"/>
      <c r="AS1796" s="86"/>
      <c r="AT1796" s="86"/>
      <c r="AU1796" s="86"/>
      <c r="AV1796" s="86"/>
      <c r="AX1796" s="86"/>
    </row>
    <row r="1797" spans="27:64" x14ac:dyDescent="0.2">
      <c r="AA1797" s="86"/>
      <c r="AB1797" s="86"/>
      <c r="AC1797" s="86"/>
      <c r="AD1797" s="86"/>
      <c r="AE1797" s="86"/>
      <c r="AG1797" s="87"/>
      <c r="AN1797" s="86"/>
      <c r="AO1797" s="86"/>
      <c r="AP1797" s="86"/>
      <c r="AQ1797" s="86"/>
      <c r="AR1797" s="86"/>
      <c r="AS1797" s="86"/>
      <c r="AT1797" s="86"/>
      <c r="AU1797" s="86"/>
      <c r="AV1797" s="86"/>
      <c r="AW1797" s="86"/>
      <c r="AX1797" s="86"/>
      <c r="AY1797" s="86"/>
      <c r="AZ1797" s="86"/>
      <c r="BA1797" s="86"/>
      <c r="BB1797" s="86"/>
      <c r="BC1797" s="86"/>
      <c r="BD1797" s="86"/>
      <c r="BE1797" s="86"/>
      <c r="BF1797" s="86"/>
      <c r="BG1797" s="86"/>
      <c r="BH1797" s="86"/>
      <c r="BI1797" s="86"/>
      <c r="BJ1797" s="86"/>
      <c r="BK1797" s="86"/>
      <c r="BL1797" s="86"/>
    </row>
    <row r="1798" spans="27:64" x14ac:dyDescent="0.2">
      <c r="AA1798" s="86"/>
      <c r="AB1798" s="86"/>
      <c r="AC1798" s="86"/>
      <c r="AD1798" s="86"/>
      <c r="AE1798" s="86"/>
      <c r="AG1798" s="87"/>
      <c r="AN1798" s="86"/>
      <c r="AO1798" s="86"/>
      <c r="AP1798" s="86"/>
      <c r="AQ1798" s="86"/>
      <c r="AR1798" s="86"/>
      <c r="AS1798" s="86"/>
      <c r="AT1798" s="86"/>
      <c r="AU1798" s="86"/>
    </row>
    <row r="1799" spans="27:64" x14ac:dyDescent="0.2">
      <c r="AA1799" s="86"/>
      <c r="AB1799" s="86"/>
      <c r="AC1799" s="86"/>
      <c r="AD1799" s="86"/>
      <c r="AE1799" s="86"/>
      <c r="AG1799" s="87"/>
      <c r="AN1799" s="86"/>
      <c r="AO1799" s="86"/>
      <c r="AP1799" s="86"/>
      <c r="AQ1799" s="86"/>
      <c r="AR1799" s="86"/>
      <c r="AS1799" s="86"/>
      <c r="AT1799" s="86"/>
      <c r="AU1799" s="86"/>
    </row>
    <row r="1800" spans="27:64" x14ac:dyDescent="0.2">
      <c r="AA1800" s="86"/>
      <c r="AB1800" s="86"/>
      <c r="AC1800" s="86"/>
      <c r="AD1800" s="86"/>
      <c r="AE1800" s="86"/>
      <c r="AG1800" s="87"/>
      <c r="AN1800" s="86"/>
      <c r="AO1800" s="86"/>
      <c r="AP1800" s="86"/>
      <c r="AQ1800" s="86"/>
      <c r="AR1800" s="86"/>
      <c r="AS1800" s="86"/>
      <c r="AT1800" s="86"/>
      <c r="AU1800" s="86"/>
    </row>
    <row r="1801" spans="27:64" x14ac:dyDescent="0.2">
      <c r="AA1801" s="86"/>
      <c r="AB1801" s="86"/>
      <c r="AC1801" s="86"/>
      <c r="AD1801" s="86"/>
      <c r="AE1801" s="86"/>
      <c r="AG1801" s="87"/>
      <c r="AN1801" s="86"/>
      <c r="AO1801" s="86"/>
      <c r="AP1801" s="86"/>
      <c r="AQ1801" s="86"/>
      <c r="AR1801" s="86"/>
      <c r="AS1801" s="86"/>
      <c r="AT1801" s="86"/>
      <c r="AU1801" s="86"/>
    </row>
    <row r="1802" spans="27:64" x14ac:dyDescent="0.2">
      <c r="AA1802" s="86"/>
      <c r="AB1802" s="86"/>
      <c r="AC1802" s="86"/>
      <c r="AD1802" s="86"/>
      <c r="AE1802" s="86"/>
      <c r="AG1802" s="87"/>
      <c r="AN1802" s="86"/>
      <c r="AO1802" s="86"/>
      <c r="AP1802" s="86"/>
      <c r="AQ1802" s="86"/>
      <c r="AR1802" s="86"/>
      <c r="AS1802" s="86"/>
      <c r="AT1802" s="86"/>
      <c r="AU1802" s="86"/>
      <c r="AV1802" s="86"/>
      <c r="AX1802" s="86"/>
    </row>
    <row r="1803" spans="27:64" x14ac:dyDescent="0.2">
      <c r="AA1803" s="86"/>
      <c r="AB1803" s="86"/>
      <c r="AC1803" s="86"/>
      <c r="AD1803" s="86"/>
      <c r="AE1803" s="86"/>
      <c r="AG1803" s="87"/>
      <c r="AN1803" s="86"/>
      <c r="AO1803" s="86"/>
      <c r="AP1803" s="86"/>
      <c r="AQ1803" s="86"/>
      <c r="AR1803" s="86"/>
      <c r="AS1803" s="86"/>
      <c r="AT1803" s="86"/>
      <c r="AU1803" s="86"/>
    </row>
    <row r="1804" spans="27:64" x14ac:dyDescent="0.2">
      <c r="AA1804" s="86"/>
      <c r="AB1804" s="86"/>
      <c r="AC1804" s="86"/>
      <c r="AD1804" s="86"/>
      <c r="AE1804" s="86"/>
      <c r="AG1804" s="87"/>
      <c r="AN1804" s="86"/>
      <c r="AO1804" s="86"/>
      <c r="AP1804" s="86"/>
      <c r="AQ1804" s="86"/>
      <c r="AR1804" s="86"/>
      <c r="AS1804" s="86"/>
      <c r="AT1804" s="86"/>
      <c r="AU1804" s="86"/>
    </row>
    <row r="1805" spans="27:64" x14ac:dyDescent="0.2">
      <c r="AA1805" s="86"/>
      <c r="AB1805" s="86"/>
      <c r="AC1805" s="86"/>
      <c r="AD1805" s="86"/>
      <c r="AE1805" s="86"/>
      <c r="AG1805" s="87"/>
      <c r="AN1805" s="86"/>
      <c r="AO1805" s="86"/>
      <c r="AP1805" s="86"/>
      <c r="AQ1805" s="86"/>
      <c r="AR1805" s="86"/>
      <c r="AS1805" s="86"/>
      <c r="AT1805" s="86"/>
      <c r="AU1805" s="86"/>
    </row>
    <row r="1806" spans="27:64" x14ac:dyDescent="0.2">
      <c r="AA1806" s="86"/>
      <c r="AB1806" s="86"/>
      <c r="AC1806" s="86"/>
      <c r="AD1806" s="86"/>
      <c r="AE1806" s="86"/>
      <c r="AG1806" s="87"/>
      <c r="AN1806" s="86"/>
      <c r="AO1806" s="86"/>
      <c r="AP1806" s="86"/>
      <c r="AQ1806" s="86"/>
      <c r="AR1806" s="86"/>
      <c r="AS1806" s="86"/>
      <c r="AT1806" s="86"/>
      <c r="AU1806" s="86"/>
    </row>
    <row r="1807" spans="27:64" x14ac:dyDescent="0.2">
      <c r="AA1807" s="86"/>
      <c r="AB1807" s="86"/>
      <c r="AC1807" s="86"/>
      <c r="AD1807" s="86"/>
      <c r="AE1807" s="86"/>
      <c r="AG1807" s="87"/>
      <c r="AN1807" s="86"/>
      <c r="AO1807" s="86"/>
      <c r="AP1807" s="86"/>
      <c r="AQ1807" s="86"/>
      <c r="AR1807" s="86"/>
      <c r="AS1807" s="86"/>
      <c r="AT1807" s="86"/>
      <c r="AU1807" s="86"/>
    </row>
    <row r="1808" spans="27:64" x14ac:dyDescent="0.2">
      <c r="AA1808" s="86"/>
      <c r="AB1808" s="86"/>
      <c r="AC1808" s="86"/>
      <c r="AD1808" s="86"/>
      <c r="AE1808" s="86"/>
      <c r="AG1808" s="87"/>
      <c r="AN1808" s="86"/>
      <c r="AO1808" s="86"/>
      <c r="AP1808" s="86"/>
      <c r="AQ1808" s="86"/>
      <c r="AR1808" s="86"/>
      <c r="AS1808" s="86"/>
      <c r="AT1808" s="86"/>
      <c r="AU1808" s="86"/>
    </row>
    <row r="1809" spans="27:64" x14ac:dyDescent="0.2">
      <c r="AA1809" s="86"/>
      <c r="AB1809" s="86"/>
      <c r="AC1809" s="86"/>
      <c r="AD1809" s="86"/>
      <c r="AE1809" s="86"/>
      <c r="AG1809" s="87"/>
      <c r="AN1809" s="86"/>
      <c r="AO1809" s="86"/>
      <c r="AP1809" s="86"/>
      <c r="AQ1809" s="86"/>
      <c r="AR1809" s="86"/>
      <c r="AS1809" s="86"/>
      <c r="AT1809" s="86"/>
      <c r="AU1809" s="86"/>
      <c r="AV1809" s="86"/>
      <c r="AX1809" s="86"/>
      <c r="AY1809" s="86"/>
      <c r="AZ1809" s="86"/>
      <c r="BA1809" s="86"/>
      <c r="BB1809" s="86"/>
      <c r="BC1809" s="86"/>
      <c r="BD1809" s="86"/>
      <c r="BE1809" s="86"/>
      <c r="BF1809" s="86"/>
      <c r="BG1809" s="86"/>
      <c r="BH1809" s="86"/>
      <c r="BI1809" s="86"/>
      <c r="BJ1809" s="86"/>
      <c r="BK1809" s="86"/>
      <c r="BL1809" s="86"/>
    </row>
    <row r="1810" spans="27:64" x14ac:dyDescent="0.2">
      <c r="AA1810" s="86"/>
      <c r="AB1810" s="86"/>
      <c r="AC1810" s="86"/>
      <c r="AD1810" s="86"/>
      <c r="AE1810" s="86"/>
      <c r="AG1810" s="87"/>
      <c r="AN1810" s="86"/>
      <c r="AO1810" s="86"/>
      <c r="AP1810" s="86"/>
      <c r="AQ1810" s="86"/>
      <c r="AR1810" s="86"/>
      <c r="AS1810" s="86"/>
      <c r="AT1810" s="86"/>
      <c r="AU1810" s="86"/>
      <c r="AV1810" s="86"/>
    </row>
    <row r="1811" spans="27:64" x14ac:dyDescent="0.2">
      <c r="AA1811" s="86"/>
      <c r="AB1811" s="86"/>
      <c r="AC1811" s="86"/>
      <c r="AD1811" s="86"/>
      <c r="AE1811" s="86"/>
      <c r="AG1811" s="87"/>
      <c r="AN1811" s="86"/>
      <c r="AO1811" s="86"/>
      <c r="AP1811" s="86"/>
      <c r="AQ1811" s="86"/>
      <c r="AR1811" s="86"/>
      <c r="AS1811" s="86"/>
      <c r="AT1811" s="86"/>
      <c r="AU1811" s="86"/>
    </row>
    <row r="1812" spans="27:64" x14ac:dyDescent="0.2">
      <c r="AA1812" s="86"/>
      <c r="AB1812" s="86"/>
      <c r="AC1812" s="86"/>
      <c r="AD1812" s="86"/>
      <c r="AE1812" s="86"/>
      <c r="AG1812" s="87"/>
      <c r="AN1812" s="86"/>
      <c r="AO1812" s="86"/>
      <c r="AP1812" s="86"/>
      <c r="AQ1812" s="86"/>
      <c r="AR1812" s="86"/>
      <c r="AS1812" s="86"/>
      <c r="AT1812" s="86"/>
      <c r="AU1812" s="86"/>
      <c r="AV1812" s="86"/>
    </row>
    <row r="1813" spans="27:64" x14ac:dyDescent="0.2">
      <c r="AA1813" s="86"/>
      <c r="AB1813" s="86"/>
      <c r="AC1813" s="86"/>
      <c r="AD1813" s="86"/>
      <c r="AE1813" s="86"/>
      <c r="AG1813" s="87"/>
      <c r="AN1813" s="86"/>
      <c r="AO1813" s="86"/>
      <c r="AP1813" s="86"/>
      <c r="AQ1813" s="86"/>
      <c r="AR1813" s="86"/>
      <c r="AS1813" s="86"/>
      <c r="AT1813" s="86"/>
      <c r="AU1813" s="86"/>
    </row>
    <row r="1814" spans="27:64" x14ac:dyDescent="0.2">
      <c r="AA1814" s="86"/>
      <c r="AB1814" s="86"/>
      <c r="AC1814" s="86"/>
      <c r="AD1814" s="86"/>
      <c r="AE1814" s="86"/>
      <c r="AG1814" s="87"/>
      <c r="AN1814" s="86"/>
      <c r="AO1814" s="86"/>
      <c r="AP1814" s="86"/>
      <c r="AQ1814" s="86"/>
      <c r="AR1814" s="86"/>
      <c r="AS1814" s="86"/>
      <c r="AT1814" s="86"/>
      <c r="AU1814" s="86"/>
    </row>
    <row r="1815" spans="27:64" x14ac:dyDescent="0.2">
      <c r="AA1815" s="86"/>
      <c r="AB1815" s="86"/>
      <c r="AC1815" s="86"/>
      <c r="AD1815" s="86"/>
      <c r="AE1815" s="86"/>
      <c r="AG1815" s="87"/>
      <c r="AN1815" s="86"/>
      <c r="AO1815" s="86"/>
      <c r="AP1815" s="86"/>
      <c r="AQ1815" s="86"/>
      <c r="AR1815" s="86"/>
      <c r="AS1815" s="86"/>
      <c r="AT1815" s="86"/>
      <c r="AU1815" s="86"/>
    </row>
    <row r="1816" spans="27:64" x14ac:dyDescent="0.2">
      <c r="AA1816" s="86"/>
      <c r="AB1816" s="86"/>
      <c r="AC1816" s="86"/>
      <c r="AD1816" s="86"/>
      <c r="AE1816" s="86"/>
      <c r="AG1816" s="87"/>
      <c r="AN1816" s="86"/>
      <c r="AO1816" s="86"/>
      <c r="AP1816" s="86"/>
      <c r="AQ1816" s="86"/>
      <c r="AR1816" s="86"/>
      <c r="AS1816" s="86"/>
      <c r="AT1816" s="86"/>
      <c r="AU1816" s="86"/>
    </row>
    <row r="1817" spans="27:64" x14ac:dyDescent="0.2">
      <c r="AA1817" s="86"/>
      <c r="AB1817" s="86"/>
      <c r="AC1817" s="86"/>
      <c r="AD1817" s="86"/>
      <c r="AE1817" s="86"/>
      <c r="AG1817" s="87"/>
      <c r="AN1817" s="86"/>
      <c r="AO1817" s="86"/>
      <c r="AP1817" s="86"/>
      <c r="AQ1817" s="86"/>
      <c r="AR1817" s="86"/>
      <c r="AS1817" s="86"/>
      <c r="AT1817" s="86"/>
      <c r="AU1817" s="86"/>
    </row>
    <row r="1818" spans="27:64" x14ac:dyDescent="0.2">
      <c r="AA1818" s="86"/>
      <c r="AB1818" s="86"/>
      <c r="AC1818" s="86"/>
      <c r="AD1818" s="86"/>
      <c r="AE1818" s="86"/>
      <c r="AG1818" s="87"/>
      <c r="AN1818" s="86"/>
      <c r="AO1818" s="86"/>
      <c r="AP1818" s="86"/>
      <c r="AQ1818" s="86"/>
      <c r="AR1818" s="86"/>
      <c r="AS1818" s="86"/>
      <c r="AT1818" s="86"/>
      <c r="AU1818" s="86"/>
    </row>
    <row r="1819" spans="27:64" x14ac:dyDescent="0.2">
      <c r="AA1819" s="86"/>
      <c r="AB1819" s="86"/>
      <c r="AC1819" s="86"/>
      <c r="AD1819" s="86"/>
      <c r="AE1819" s="86"/>
      <c r="AG1819" s="87"/>
      <c r="AN1819" s="86"/>
      <c r="AO1819" s="86"/>
      <c r="AP1819" s="86"/>
      <c r="AQ1819" s="86"/>
      <c r="AR1819" s="86"/>
      <c r="AS1819" s="86"/>
      <c r="AT1819" s="86"/>
      <c r="AU1819" s="86"/>
    </row>
    <row r="1820" spans="27:64" x14ac:dyDescent="0.2">
      <c r="AA1820" s="86"/>
      <c r="AB1820" s="86"/>
      <c r="AC1820" s="86"/>
      <c r="AD1820" s="86"/>
      <c r="AE1820" s="86"/>
      <c r="AG1820" s="87"/>
      <c r="AN1820" s="86"/>
      <c r="AO1820" s="86"/>
      <c r="AP1820" s="86"/>
      <c r="AQ1820" s="86"/>
      <c r="AR1820" s="86"/>
      <c r="AS1820" s="86"/>
      <c r="AT1820" s="86"/>
      <c r="AU1820" s="86"/>
    </row>
    <row r="1821" spans="27:64" x14ac:dyDescent="0.2">
      <c r="AA1821" s="86"/>
      <c r="AB1821" s="86"/>
      <c r="AC1821" s="86"/>
      <c r="AD1821" s="86"/>
      <c r="AE1821" s="86"/>
      <c r="AG1821" s="87"/>
      <c r="AN1821" s="86"/>
      <c r="AO1821" s="86"/>
      <c r="AP1821" s="86"/>
      <c r="AQ1821" s="86"/>
      <c r="AR1821" s="86"/>
      <c r="AS1821" s="86"/>
      <c r="AT1821" s="86"/>
      <c r="AU1821" s="86"/>
    </row>
    <row r="1822" spans="27:64" x14ac:dyDescent="0.2">
      <c r="AA1822" s="86"/>
      <c r="AB1822" s="86"/>
      <c r="AC1822" s="86"/>
      <c r="AD1822" s="86"/>
      <c r="AE1822" s="86"/>
      <c r="AG1822" s="87"/>
      <c r="AN1822" s="86"/>
      <c r="AO1822" s="86"/>
      <c r="AP1822" s="86"/>
      <c r="AQ1822" s="86"/>
      <c r="AR1822" s="86"/>
      <c r="AS1822" s="86"/>
      <c r="AT1822" s="86"/>
      <c r="AU1822" s="86"/>
      <c r="AV1822" s="86"/>
      <c r="AW1822" s="86"/>
      <c r="AX1822" s="86"/>
      <c r="AY1822" s="86"/>
      <c r="AZ1822" s="86"/>
      <c r="BA1822" s="86"/>
      <c r="BB1822" s="86"/>
      <c r="BC1822" s="86"/>
      <c r="BD1822" s="86"/>
      <c r="BE1822" s="86"/>
      <c r="BF1822" s="86"/>
      <c r="BG1822" s="86"/>
      <c r="BH1822" s="86"/>
      <c r="BI1822" s="86"/>
      <c r="BJ1822" s="86"/>
      <c r="BK1822" s="86"/>
      <c r="BL1822" s="86"/>
    </row>
    <row r="1823" spans="27:64" x14ac:dyDescent="0.2">
      <c r="AA1823" s="86"/>
      <c r="AB1823" s="86"/>
      <c r="AC1823" s="86"/>
      <c r="AD1823" s="86"/>
      <c r="AE1823" s="86"/>
      <c r="AG1823" s="87"/>
      <c r="AN1823" s="86"/>
      <c r="AO1823" s="86"/>
      <c r="AP1823" s="86"/>
      <c r="AQ1823" s="86"/>
      <c r="AR1823" s="86"/>
      <c r="AS1823" s="86"/>
      <c r="AT1823" s="86"/>
      <c r="AU1823" s="86"/>
    </row>
    <row r="1824" spans="27:64" x14ac:dyDescent="0.2">
      <c r="AA1824" s="86"/>
      <c r="AB1824" s="86"/>
      <c r="AC1824" s="86"/>
      <c r="AD1824" s="86"/>
      <c r="AE1824" s="86"/>
      <c r="AG1824" s="87"/>
      <c r="AN1824" s="86"/>
      <c r="AO1824" s="86"/>
      <c r="AP1824" s="86"/>
      <c r="AQ1824" s="86"/>
      <c r="AR1824" s="86"/>
      <c r="AS1824" s="86"/>
      <c r="AT1824" s="86"/>
      <c r="AU1824" s="86"/>
    </row>
    <row r="1825" spans="27:47" x14ac:dyDescent="0.2">
      <c r="AA1825" s="86"/>
      <c r="AB1825" s="86"/>
      <c r="AC1825" s="86"/>
      <c r="AD1825" s="86"/>
      <c r="AE1825" s="86"/>
      <c r="AG1825" s="87"/>
      <c r="AN1825" s="86"/>
      <c r="AO1825" s="86"/>
      <c r="AP1825" s="86"/>
      <c r="AQ1825" s="86"/>
      <c r="AR1825" s="86"/>
      <c r="AS1825" s="86"/>
      <c r="AT1825" s="86"/>
      <c r="AU1825" s="86"/>
    </row>
    <row r="1826" spans="27:47" x14ac:dyDescent="0.2">
      <c r="AA1826" s="86"/>
      <c r="AB1826" s="86"/>
      <c r="AC1826" s="86"/>
      <c r="AD1826" s="86"/>
      <c r="AE1826" s="86"/>
      <c r="AG1826" s="87"/>
      <c r="AN1826" s="86"/>
      <c r="AO1826" s="86"/>
      <c r="AP1826" s="86"/>
      <c r="AQ1826" s="86"/>
      <c r="AR1826" s="86"/>
      <c r="AS1826" s="86"/>
      <c r="AT1826" s="86"/>
      <c r="AU1826" s="86"/>
    </row>
    <row r="1827" spans="27:47" x14ac:dyDescent="0.2">
      <c r="AA1827" s="86"/>
      <c r="AB1827" s="86"/>
      <c r="AC1827" s="86"/>
      <c r="AD1827" s="86"/>
      <c r="AE1827" s="86"/>
      <c r="AG1827" s="87"/>
      <c r="AN1827" s="86"/>
      <c r="AO1827" s="86"/>
      <c r="AP1827" s="86"/>
      <c r="AQ1827" s="86"/>
      <c r="AR1827" s="86"/>
      <c r="AS1827" s="86"/>
      <c r="AT1827" s="86"/>
      <c r="AU1827" s="86"/>
    </row>
    <row r="1828" spans="27:47" x14ac:dyDescent="0.2">
      <c r="AA1828" s="86"/>
      <c r="AB1828" s="86"/>
      <c r="AC1828" s="86"/>
      <c r="AD1828" s="86"/>
      <c r="AE1828" s="86"/>
      <c r="AG1828" s="87"/>
      <c r="AN1828" s="86"/>
      <c r="AO1828" s="86"/>
      <c r="AP1828" s="86"/>
      <c r="AQ1828" s="86"/>
      <c r="AR1828" s="86"/>
      <c r="AS1828" s="86"/>
      <c r="AT1828" s="86"/>
      <c r="AU1828" s="86"/>
    </row>
    <row r="1829" spans="27:47" x14ac:dyDescent="0.2">
      <c r="AA1829" s="86"/>
      <c r="AB1829" s="86"/>
      <c r="AC1829" s="86"/>
      <c r="AD1829" s="86"/>
      <c r="AE1829" s="86"/>
      <c r="AG1829" s="87"/>
      <c r="AN1829" s="86"/>
      <c r="AO1829" s="86"/>
      <c r="AP1829" s="86"/>
      <c r="AQ1829" s="86"/>
      <c r="AR1829" s="86"/>
      <c r="AS1829" s="86"/>
      <c r="AT1829" s="86"/>
      <c r="AU1829" s="86"/>
    </row>
    <row r="1830" spans="27:47" x14ac:dyDescent="0.2">
      <c r="AA1830" s="86"/>
      <c r="AB1830" s="86"/>
      <c r="AC1830" s="86"/>
      <c r="AD1830" s="86"/>
      <c r="AE1830" s="86"/>
      <c r="AG1830" s="87"/>
      <c r="AN1830" s="86"/>
      <c r="AO1830" s="86"/>
      <c r="AP1830" s="86"/>
      <c r="AQ1830" s="86"/>
      <c r="AR1830" s="86"/>
      <c r="AS1830" s="86"/>
      <c r="AT1830" s="86"/>
      <c r="AU1830" s="86"/>
    </row>
    <row r="1831" spans="27:47" x14ac:dyDescent="0.2">
      <c r="AA1831" s="86"/>
      <c r="AB1831" s="86"/>
      <c r="AC1831" s="86"/>
      <c r="AD1831" s="86"/>
      <c r="AE1831" s="86"/>
      <c r="AG1831" s="87"/>
      <c r="AN1831" s="86"/>
      <c r="AO1831" s="86"/>
      <c r="AP1831" s="86"/>
      <c r="AQ1831" s="86"/>
      <c r="AR1831" s="86"/>
      <c r="AS1831" s="86"/>
      <c r="AT1831" s="86"/>
      <c r="AU1831" s="86"/>
    </row>
    <row r="1832" spans="27:47" x14ac:dyDescent="0.2">
      <c r="AA1832" s="86"/>
      <c r="AB1832" s="86"/>
      <c r="AC1832" s="86"/>
      <c r="AD1832" s="86"/>
      <c r="AE1832" s="86"/>
      <c r="AG1832" s="87"/>
      <c r="AN1832" s="86"/>
      <c r="AO1832" s="86"/>
      <c r="AP1832" s="86"/>
      <c r="AQ1832" s="86"/>
      <c r="AR1832" s="86"/>
      <c r="AS1832" s="86"/>
      <c r="AT1832" s="86"/>
      <c r="AU1832" s="86"/>
    </row>
    <row r="1833" spans="27:47" x14ac:dyDescent="0.2">
      <c r="AA1833" s="86"/>
      <c r="AB1833" s="86"/>
      <c r="AC1833" s="86"/>
      <c r="AD1833" s="86"/>
      <c r="AE1833" s="86"/>
      <c r="AG1833" s="87"/>
      <c r="AN1833" s="86"/>
      <c r="AO1833" s="86"/>
      <c r="AP1833" s="86"/>
      <c r="AQ1833" s="86"/>
      <c r="AR1833" s="86"/>
      <c r="AS1833" s="86"/>
      <c r="AT1833" s="86"/>
      <c r="AU1833" s="86"/>
    </row>
    <row r="1834" spans="27:47" x14ac:dyDescent="0.2">
      <c r="AA1834" s="86"/>
      <c r="AB1834" s="86"/>
      <c r="AC1834" s="86"/>
      <c r="AD1834" s="86"/>
      <c r="AE1834" s="86"/>
      <c r="AG1834" s="87"/>
      <c r="AN1834" s="86"/>
      <c r="AO1834" s="86"/>
      <c r="AP1834" s="86"/>
      <c r="AQ1834" s="86"/>
      <c r="AR1834" s="86"/>
      <c r="AS1834" s="86"/>
      <c r="AT1834" s="86"/>
      <c r="AU1834" s="86"/>
    </row>
    <row r="1835" spans="27:47" x14ac:dyDescent="0.2">
      <c r="AA1835" s="86"/>
      <c r="AB1835" s="86"/>
      <c r="AC1835" s="86"/>
      <c r="AD1835" s="86"/>
      <c r="AE1835" s="86"/>
      <c r="AG1835" s="87"/>
      <c r="AN1835" s="86"/>
      <c r="AO1835" s="86"/>
      <c r="AP1835" s="86"/>
      <c r="AQ1835" s="86"/>
      <c r="AR1835" s="86"/>
      <c r="AS1835" s="86"/>
      <c r="AT1835" s="86"/>
      <c r="AU1835" s="86"/>
    </row>
    <row r="1836" spans="27:47" x14ac:dyDescent="0.2">
      <c r="AA1836" s="86"/>
      <c r="AB1836" s="86"/>
      <c r="AC1836" s="86"/>
      <c r="AD1836" s="86"/>
      <c r="AE1836" s="86"/>
      <c r="AG1836" s="87"/>
      <c r="AN1836" s="86"/>
      <c r="AO1836" s="86"/>
      <c r="AP1836" s="86"/>
      <c r="AQ1836" s="86"/>
      <c r="AR1836" s="86"/>
      <c r="AS1836" s="86"/>
      <c r="AT1836" s="86"/>
      <c r="AU1836" s="86"/>
    </row>
    <row r="1837" spans="27:47" x14ac:dyDescent="0.2">
      <c r="AA1837" s="86"/>
      <c r="AB1837" s="86"/>
      <c r="AC1837" s="86"/>
      <c r="AD1837" s="86"/>
      <c r="AE1837" s="86"/>
      <c r="AG1837" s="87"/>
      <c r="AN1837" s="86"/>
      <c r="AO1837" s="86"/>
      <c r="AP1837" s="86"/>
      <c r="AQ1837" s="86"/>
      <c r="AR1837" s="86"/>
      <c r="AS1837" s="86"/>
      <c r="AT1837" s="86"/>
      <c r="AU1837" s="86"/>
    </row>
    <row r="1838" spans="27:47" x14ac:dyDescent="0.2">
      <c r="AA1838" s="86"/>
      <c r="AB1838" s="86"/>
      <c r="AC1838" s="86"/>
      <c r="AD1838" s="86"/>
      <c r="AE1838" s="86"/>
      <c r="AG1838" s="87"/>
      <c r="AN1838" s="86"/>
      <c r="AO1838" s="86"/>
      <c r="AP1838" s="86"/>
      <c r="AQ1838" s="86"/>
      <c r="AR1838" s="86"/>
      <c r="AS1838" s="86"/>
      <c r="AT1838" s="86"/>
      <c r="AU1838" s="86"/>
    </row>
    <row r="1839" spans="27:47" x14ac:dyDescent="0.2">
      <c r="AA1839" s="86"/>
      <c r="AB1839" s="86"/>
      <c r="AC1839" s="86"/>
      <c r="AD1839" s="86"/>
      <c r="AE1839" s="86"/>
      <c r="AG1839" s="87"/>
      <c r="AN1839" s="86"/>
      <c r="AO1839" s="86"/>
      <c r="AP1839" s="86"/>
      <c r="AQ1839" s="86"/>
      <c r="AR1839" s="86"/>
      <c r="AS1839" s="86"/>
      <c r="AT1839" s="86"/>
      <c r="AU1839" s="86"/>
    </row>
    <row r="1840" spans="27:47" x14ac:dyDescent="0.2">
      <c r="AA1840" s="86"/>
      <c r="AB1840" s="86"/>
      <c r="AC1840" s="86"/>
      <c r="AD1840" s="86"/>
      <c r="AE1840" s="86"/>
      <c r="AG1840" s="87"/>
      <c r="AN1840" s="86"/>
      <c r="AO1840" s="86"/>
      <c r="AP1840" s="86"/>
      <c r="AQ1840" s="86"/>
      <c r="AR1840" s="86"/>
      <c r="AS1840" s="86"/>
      <c r="AT1840" s="86"/>
      <c r="AU1840" s="86"/>
    </row>
    <row r="1841" spans="27:64" x14ac:dyDescent="0.2">
      <c r="AA1841" s="86"/>
      <c r="AB1841" s="86"/>
      <c r="AC1841" s="86"/>
      <c r="AD1841" s="86"/>
      <c r="AE1841" s="86"/>
      <c r="AG1841" s="87"/>
      <c r="AN1841" s="86"/>
      <c r="AO1841" s="86"/>
      <c r="AP1841" s="86"/>
      <c r="AQ1841" s="86"/>
      <c r="AR1841" s="86"/>
      <c r="AS1841" s="86"/>
      <c r="AT1841" s="86"/>
      <c r="AU1841" s="86"/>
      <c r="AV1841" s="86"/>
    </row>
    <row r="1842" spans="27:64" x14ac:dyDescent="0.2">
      <c r="AA1842" s="86"/>
      <c r="AB1842" s="86"/>
      <c r="AC1842" s="86"/>
      <c r="AD1842" s="86"/>
      <c r="AE1842" s="86"/>
      <c r="AG1842" s="87"/>
      <c r="AN1842" s="86"/>
      <c r="AO1842" s="86"/>
      <c r="AP1842" s="86"/>
      <c r="AQ1842" s="86"/>
      <c r="AR1842" s="86"/>
      <c r="AS1842" s="86"/>
      <c r="AT1842" s="86"/>
      <c r="AU1842" s="86"/>
    </row>
    <row r="1843" spans="27:64" x14ac:dyDescent="0.2">
      <c r="AA1843" s="86"/>
      <c r="AB1843" s="86"/>
      <c r="AC1843" s="86"/>
      <c r="AD1843" s="86"/>
      <c r="AE1843" s="86"/>
      <c r="AG1843" s="87"/>
      <c r="AN1843" s="86"/>
      <c r="AO1843" s="86"/>
      <c r="AP1843" s="86"/>
      <c r="AQ1843" s="86"/>
      <c r="AR1843" s="86"/>
      <c r="AS1843" s="86"/>
      <c r="AT1843" s="86"/>
      <c r="AU1843" s="86"/>
      <c r="AV1843" s="86"/>
      <c r="AW1843" s="86"/>
      <c r="AX1843" s="86"/>
      <c r="AY1843" s="86"/>
      <c r="AZ1843" s="86"/>
      <c r="BA1843" s="86"/>
      <c r="BB1843" s="86"/>
      <c r="BC1843" s="86"/>
      <c r="BD1843" s="86"/>
      <c r="BE1843" s="86"/>
      <c r="BF1843" s="86"/>
      <c r="BG1843" s="86"/>
      <c r="BH1843" s="86"/>
      <c r="BI1843" s="86"/>
      <c r="BJ1843" s="86"/>
      <c r="BK1843" s="86"/>
      <c r="BL1843" s="86"/>
    </row>
    <row r="1844" spans="27:64" x14ac:dyDescent="0.2">
      <c r="AA1844" s="86"/>
      <c r="AB1844" s="86"/>
      <c r="AC1844" s="86"/>
      <c r="AD1844" s="86"/>
      <c r="AE1844" s="86"/>
      <c r="AG1844" s="87"/>
      <c r="AN1844" s="86"/>
      <c r="AO1844" s="86"/>
      <c r="AP1844" s="86"/>
      <c r="AQ1844" s="86"/>
      <c r="AR1844" s="86"/>
      <c r="AS1844" s="86"/>
      <c r="AT1844" s="86"/>
      <c r="AU1844" s="86"/>
      <c r="AV1844" s="86"/>
    </row>
    <row r="1845" spans="27:64" x14ac:dyDescent="0.2">
      <c r="AA1845" s="86"/>
      <c r="AB1845" s="86"/>
      <c r="AC1845" s="86"/>
      <c r="AD1845" s="86"/>
      <c r="AE1845" s="86"/>
      <c r="AG1845" s="87"/>
      <c r="AN1845" s="86"/>
      <c r="AO1845" s="86"/>
      <c r="AP1845" s="86"/>
      <c r="AQ1845" s="86"/>
      <c r="AR1845" s="86"/>
      <c r="AS1845" s="86"/>
      <c r="AT1845" s="86"/>
      <c r="AU1845" s="86"/>
    </row>
    <row r="1846" spans="27:64" x14ac:dyDescent="0.2">
      <c r="AA1846" s="86"/>
      <c r="AB1846" s="86"/>
      <c r="AC1846" s="86"/>
      <c r="AD1846" s="86"/>
      <c r="AE1846" s="86"/>
      <c r="AG1846" s="87"/>
      <c r="AN1846" s="86"/>
      <c r="AO1846" s="86"/>
      <c r="AP1846" s="86"/>
      <c r="AQ1846" s="86"/>
      <c r="AR1846" s="86"/>
      <c r="AS1846" s="86"/>
      <c r="AT1846" s="86"/>
      <c r="AU1846" s="86"/>
    </row>
    <row r="1847" spans="27:64" x14ac:dyDescent="0.2">
      <c r="AA1847" s="86"/>
      <c r="AB1847" s="86"/>
      <c r="AC1847" s="86"/>
      <c r="AD1847" s="86"/>
      <c r="AE1847" s="86"/>
      <c r="AG1847" s="87"/>
      <c r="AN1847" s="86"/>
      <c r="AO1847" s="86"/>
      <c r="AP1847" s="86"/>
      <c r="AQ1847" s="86"/>
      <c r="AR1847" s="86"/>
      <c r="AS1847" s="86"/>
      <c r="AT1847" s="86"/>
      <c r="AU1847" s="86"/>
    </row>
    <row r="1848" spans="27:64" x14ac:dyDescent="0.2">
      <c r="AA1848" s="86"/>
      <c r="AB1848" s="86"/>
      <c r="AC1848" s="86"/>
      <c r="AD1848" s="86"/>
      <c r="AE1848" s="86"/>
      <c r="AG1848" s="87"/>
      <c r="AN1848" s="86"/>
      <c r="AO1848" s="86"/>
      <c r="AP1848" s="86"/>
      <c r="AQ1848" s="86"/>
      <c r="AR1848" s="86"/>
      <c r="AS1848" s="86"/>
      <c r="AT1848" s="86"/>
      <c r="AU1848" s="86"/>
    </row>
    <row r="1849" spans="27:64" x14ac:dyDescent="0.2">
      <c r="AA1849" s="86"/>
      <c r="AB1849" s="86"/>
      <c r="AC1849" s="86"/>
      <c r="AD1849" s="86"/>
      <c r="AE1849" s="86"/>
      <c r="AG1849" s="87"/>
      <c r="AN1849" s="86"/>
      <c r="AO1849" s="86"/>
      <c r="AP1849" s="86"/>
      <c r="AQ1849" s="86"/>
      <c r="AR1849" s="86"/>
      <c r="AS1849" s="86"/>
      <c r="AT1849" s="86"/>
      <c r="AU1849" s="86"/>
    </row>
    <row r="1850" spans="27:64" x14ac:dyDescent="0.2">
      <c r="AA1850" s="86"/>
      <c r="AB1850" s="86"/>
      <c r="AC1850" s="86"/>
      <c r="AD1850" s="86"/>
      <c r="AE1850" s="86"/>
      <c r="AG1850" s="87"/>
      <c r="AN1850" s="86"/>
      <c r="AO1850" s="86"/>
      <c r="AP1850" s="86"/>
      <c r="AQ1850" s="86"/>
      <c r="AR1850" s="86"/>
      <c r="AS1850" s="86"/>
      <c r="AT1850" s="86"/>
      <c r="AU1850" s="86"/>
    </row>
    <row r="1851" spans="27:64" x14ac:dyDescent="0.2">
      <c r="AA1851" s="86"/>
      <c r="AB1851" s="86"/>
      <c r="AC1851" s="86"/>
      <c r="AD1851" s="86"/>
      <c r="AE1851" s="86"/>
      <c r="AG1851" s="87"/>
      <c r="AN1851" s="86"/>
      <c r="AO1851" s="86"/>
      <c r="AP1851" s="86"/>
      <c r="AQ1851" s="86"/>
      <c r="AR1851" s="86"/>
      <c r="AS1851" s="86"/>
      <c r="AT1851" s="86"/>
      <c r="AU1851" s="86"/>
    </row>
    <row r="1852" spans="27:64" x14ac:dyDescent="0.2">
      <c r="AA1852" s="86"/>
      <c r="AB1852" s="86"/>
      <c r="AC1852" s="86"/>
      <c r="AD1852" s="86"/>
      <c r="AE1852" s="86"/>
      <c r="AG1852" s="87"/>
      <c r="AN1852" s="86"/>
      <c r="AO1852" s="86"/>
      <c r="AP1852" s="86"/>
      <c r="AQ1852" s="86"/>
      <c r="AR1852" s="86"/>
      <c r="AS1852" s="86"/>
      <c r="AT1852" s="86"/>
      <c r="AU1852" s="86"/>
    </row>
    <row r="1853" spans="27:64" x14ac:dyDescent="0.2">
      <c r="AA1853" s="86"/>
      <c r="AB1853" s="86"/>
      <c r="AC1853" s="86"/>
      <c r="AD1853" s="86"/>
      <c r="AE1853" s="86"/>
      <c r="AG1853" s="87"/>
      <c r="AN1853" s="86"/>
      <c r="AO1853" s="86"/>
      <c r="AP1853" s="86"/>
      <c r="AQ1853" s="86"/>
      <c r="AR1853" s="86"/>
      <c r="AS1853" s="86"/>
      <c r="AT1853" s="86"/>
      <c r="AU1853" s="86"/>
    </row>
    <row r="1854" spans="27:64" x14ac:dyDescent="0.2">
      <c r="AA1854" s="86"/>
      <c r="AB1854" s="86"/>
      <c r="AC1854" s="86"/>
      <c r="AD1854" s="86"/>
      <c r="AE1854" s="86"/>
      <c r="AG1854" s="87"/>
      <c r="AN1854" s="86"/>
      <c r="AO1854" s="86"/>
      <c r="AP1854" s="86"/>
      <c r="AQ1854" s="86"/>
      <c r="AR1854" s="86"/>
      <c r="AS1854" s="86"/>
      <c r="AT1854" s="86"/>
      <c r="AU1854" s="86"/>
    </row>
    <row r="1855" spans="27:64" x14ac:dyDescent="0.2">
      <c r="AA1855" s="86"/>
      <c r="AB1855" s="86"/>
      <c r="AC1855" s="86"/>
      <c r="AD1855" s="86"/>
      <c r="AE1855" s="86"/>
      <c r="AG1855" s="87"/>
      <c r="AN1855" s="86"/>
      <c r="AO1855" s="86"/>
      <c r="AP1855" s="86"/>
      <c r="AQ1855" s="86"/>
      <c r="AR1855" s="86"/>
      <c r="AS1855" s="86"/>
      <c r="AT1855" s="86"/>
      <c r="AU1855" s="86"/>
    </row>
    <row r="1856" spans="27:64" x14ac:dyDescent="0.2">
      <c r="AA1856" s="86"/>
      <c r="AB1856" s="86"/>
      <c r="AC1856" s="86"/>
      <c r="AD1856" s="86"/>
      <c r="AE1856" s="86"/>
      <c r="AG1856" s="87"/>
      <c r="AN1856" s="86"/>
      <c r="AO1856" s="86"/>
      <c r="AP1856" s="86"/>
      <c r="AQ1856" s="86"/>
      <c r="AR1856" s="86"/>
      <c r="AS1856" s="86"/>
      <c r="AT1856" s="86"/>
      <c r="AU1856" s="86"/>
    </row>
    <row r="1857" spans="27:47" x14ac:dyDescent="0.2">
      <c r="AA1857" s="86"/>
      <c r="AB1857" s="86"/>
      <c r="AC1857" s="86"/>
      <c r="AD1857" s="86"/>
      <c r="AE1857" s="86"/>
      <c r="AG1857" s="87"/>
      <c r="AN1857" s="86"/>
      <c r="AO1857" s="86"/>
      <c r="AP1857" s="86"/>
      <c r="AQ1857" s="86"/>
      <c r="AR1857" s="86"/>
      <c r="AS1857" s="86"/>
      <c r="AT1857" s="86"/>
      <c r="AU1857" s="86"/>
    </row>
    <row r="1858" spans="27:47" x14ac:dyDescent="0.2">
      <c r="AA1858" s="86"/>
      <c r="AB1858" s="86"/>
      <c r="AC1858" s="86"/>
      <c r="AD1858" s="86"/>
      <c r="AE1858" s="86"/>
      <c r="AG1858" s="87"/>
      <c r="AN1858" s="86"/>
      <c r="AO1858" s="86"/>
      <c r="AP1858" s="86"/>
      <c r="AQ1858" s="86"/>
      <c r="AR1858" s="86"/>
      <c r="AS1858" s="86"/>
      <c r="AT1858" s="86"/>
      <c r="AU1858" s="86"/>
    </row>
    <row r="1859" spans="27:47" x14ac:dyDescent="0.2">
      <c r="AA1859" s="86"/>
      <c r="AB1859" s="86"/>
      <c r="AC1859" s="86"/>
      <c r="AD1859" s="86"/>
      <c r="AE1859" s="86"/>
      <c r="AG1859" s="87"/>
      <c r="AN1859" s="86"/>
      <c r="AO1859" s="86"/>
      <c r="AP1859" s="86"/>
      <c r="AQ1859" s="86"/>
      <c r="AR1859" s="86"/>
      <c r="AS1859" s="86"/>
      <c r="AT1859" s="86"/>
      <c r="AU1859" s="86"/>
    </row>
    <row r="1860" spans="27:47" x14ac:dyDescent="0.2">
      <c r="AA1860" s="86"/>
      <c r="AB1860" s="86"/>
      <c r="AC1860" s="86"/>
      <c r="AD1860" s="86"/>
      <c r="AE1860" s="86"/>
      <c r="AG1860" s="87"/>
      <c r="AN1860" s="86"/>
      <c r="AO1860" s="86"/>
      <c r="AP1860" s="86"/>
      <c r="AQ1860" s="86"/>
      <c r="AR1860" s="86"/>
      <c r="AS1860" s="86"/>
      <c r="AT1860" s="86"/>
      <c r="AU1860" s="86"/>
    </row>
    <row r="1861" spans="27:47" x14ac:dyDescent="0.2">
      <c r="AA1861" s="86"/>
      <c r="AB1861" s="86"/>
      <c r="AC1861" s="86"/>
      <c r="AD1861" s="86"/>
      <c r="AE1861" s="86"/>
      <c r="AG1861" s="87"/>
      <c r="AN1861" s="86"/>
      <c r="AO1861" s="86"/>
      <c r="AP1861" s="86"/>
      <c r="AQ1861" s="86"/>
      <c r="AR1861" s="86"/>
      <c r="AS1861" s="86"/>
      <c r="AT1861" s="86"/>
      <c r="AU1861" s="86"/>
    </row>
    <row r="1862" spans="27:47" x14ac:dyDescent="0.2">
      <c r="AA1862" s="86"/>
      <c r="AB1862" s="86"/>
      <c r="AC1862" s="86"/>
      <c r="AD1862" s="86"/>
      <c r="AE1862" s="86"/>
      <c r="AG1862" s="87"/>
      <c r="AN1862" s="86"/>
      <c r="AO1862" s="86"/>
      <c r="AP1862" s="86"/>
      <c r="AQ1862" s="86"/>
      <c r="AR1862" s="86"/>
      <c r="AS1862" s="86"/>
      <c r="AT1862" s="86"/>
      <c r="AU1862" s="86"/>
    </row>
    <row r="1863" spans="27:47" x14ac:dyDescent="0.2">
      <c r="AA1863" s="86"/>
      <c r="AB1863" s="86"/>
      <c r="AC1863" s="86"/>
      <c r="AD1863" s="86"/>
      <c r="AE1863" s="86"/>
      <c r="AG1863" s="87"/>
      <c r="AN1863" s="86"/>
      <c r="AO1863" s="86"/>
      <c r="AP1863" s="86"/>
      <c r="AQ1863" s="86"/>
      <c r="AR1863" s="86"/>
      <c r="AS1863" s="86"/>
      <c r="AT1863" s="86"/>
      <c r="AU1863" s="86"/>
    </row>
    <row r="1864" spans="27:47" x14ac:dyDescent="0.2">
      <c r="AA1864" s="86"/>
      <c r="AB1864" s="86"/>
      <c r="AC1864" s="86"/>
      <c r="AD1864" s="86"/>
      <c r="AE1864" s="86"/>
      <c r="AG1864" s="87"/>
      <c r="AN1864" s="86"/>
      <c r="AO1864" s="86"/>
      <c r="AP1864" s="86"/>
      <c r="AQ1864" s="86"/>
      <c r="AR1864" s="86"/>
      <c r="AS1864" s="86"/>
      <c r="AT1864" s="86"/>
      <c r="AU1864" s="86"/>
    </row>
    <row r="1865" spans="27:47" x14ac:dyDescent="0.2">
      <c r="AA1865" s="86"/>
      <c r="AB1865" s="86"/>
      <c r="AC1865" s="86"/>
      <c r="AD1865" s="86"/>
      <c r="AE1865" s="86"/>
      <c r="AG1865" s="87"/>
      <c r="AN1865" s="86"/>
      <c r="AO1865" s="86"/>
      <c r="AP1865" s="86"/>
      <c r="AQ1865" s="86"/>
      <c r="AR1865" s="86"/>
      <c r="AS1865" s="86"/>
      <c r="AT1865" s="86"/>
      <c r="AU1865" s="86"/>
    </row>
    <row r="1866" spans="27:47" x14ac:dyDescent="0.2">
      <c r="AA1866" s="86"/>
      <c r="AB1866" s="86"/>
      <c r="AC1866" s="86"/>
      <c r="AD1866" s="86"/>
      <c r="AE1866" s="86"/>
      <c r="AG1866" s="87"/>
      <c r="AN1866" s="86"/>
      <c r="AO1866" s="86"/>
      <c r="AP1866" s="86"/>
      <c r="AQ1866" s="86"/>
      <c r="AR1866" s="86"/>
      <c r="AS1866" s="86"/>
      <c r="AT1866" s="86"/>
      <c r="AU1866" s="86"/>
    </row>
    <row r="1867" spans="27:47" x14ac:dyDescent="0.2">
      <c r="AA1867" s="86"/>
      <c r="AB1867" s="86"/>
      <c r="AC1867" s="86"/>
      <c r="AD1867" s="86"/>
      <c r="AE1867" s="86"/>
      <c r="AG1867" s="87"/>
      <c r="AN1867" s="86"/>
      <c r="AO1867" s="86"/>
      <c r="AP1867" s="86"/>
      <c r="AQ1867" s="86"/>
      <c r="AR1867" s="86"/>
      <c r="AS1867" s="86"/>
      <c r="AT1867" s="86"/>
      <c r="AU1867" s="86"/>
    </row>
    <row r="1868" spans="27:47" x14ac:dyDescent="0.2">
      <c r="AA1868" s="86"/>
      <c r="AB1868" s="86"/>
      <c r="AC1868" s="86"/>
      <c r="AD1868" s="86"/>
      <c r="AE1868" s="86"/>
      <c r="AG1868" s="87"/>
      <c r="AN1868" s="86"/>
      <c r="AO1868" s="86"/>
      <c r="AP1868" s="86"/>
      <c r="AQ1868" s="86"/>
      <c r="AR1868" s="86"/>
      <c r="AS1868" s="86"/>
      <c r="AT1868" s="86"/>
      <c r="AU1868" s="86"/>
    </row>
    <row r="1869" spans="27:47" x14ac:dyDescent="0.2">
      <c r="AA1869" s="86"/>
      <c r="AB1869" s="86"/>
      <c r="AC1869" s="86"/>
      <c r="AD1869" s="86"/>
      <c r="AE1869" s="86"/>
      <c r="AG1869" s="87"/>
      <c r="AN1869" s="86"/>
      <c r="AO1869" s="86"/>
      <c r="AP1869" s="86"/>
      <c r="AQ1869" s="86"/>
      <c r="AR1869" s="86"/>
      <c r="AS1869" s="86"/>
      <c r="AT1869" s="86"/>
      <c r="AU1869" s="86"/>
    </row>
    <row r="1870" spans="27:47" x14ac:dyDescent="0.2">
      <c r="AA1870" s="86"/>
      <c r="AB1870" s="86"/>
      <c r="AC1870" s="86"/>
      <c r="AD1870" s="86"/>
      <c r="AE1870" s="86"/>
      <c r="AG1870" s="87"/>
      <c r="AN1870" s="86"/>
      <c r="AO1870" s="86"/>
      <c r="AP1870" s="86"/>
      <c r="AQ1870" s="86"/>
      <c r="AR1870" s="86"/>
      <c r="AS1870" s="86"/>
      <c r="AT1870" s="86"/>
      <c r="AU1870" s="86"/>
    </row>
    <row r="1871" spans="27:47" x14ac:dyDescent="0.2">
      <c r="AA1871" s="86"/>
      <c r="AB1871" s="86"/>
      <c r="AC1871" s="86"/>
      <c r="AD1871" s="86"/>
      <c r="AE1871" s="86"/>
      <c r="AG1871" s="87"/>
      <c r="AN1871" s="86"/>
      <c r="AO1871" s="86"/>
      <c r="AP1871" s="86"/>
      <c r="AQ1871" s="86"/>
      <c r="AR1871" s="86"/>
      <c r="AS1871" s="86"/>
      <c r="AT1871" s="86"/>
      <c r="AU1871" s="86"/>
    </row>
    <row r="1872" spans="27:47" x14ac:dyDescent="0.2">
      <c r="AA1872" s="86"/>
      <c r="AB1872" s="86"/>
      <c r="AC1872" s="86"/>
      <c r="AD1872" s="86"/>
      <c r="AE1872" s="86"/>
      <c r="AG1872" s="87"/>
      <c r="AN1872" s="86"/>
      <c r="AO1872" s="86"/>
      <c r="AP1872" s="86"/>
      <c r="AQ1872" s="86"/>
      <c r="AR1872" s="86"/>
      <c r="AS1872" s="86"/>
      <c r="AT1872" s="86"/>
      <c r="AU1872" s="86"/>
    </row>
    <row r="1873" spans="27:47" x14ac:dyDescent="0.2">
      <c r="AA1873" s="86"/>
      <c r="AB1873" s="86"/>
      <c r="AC1873" s="86"/>
      <c r="AD1873" s="86"/>
      <c r="AE1873" s="86"/>
      <c r="AG1873" s="87"/>
      <c r="AN1873" s="86"/>
      <c r="AO1873" s="86"/>
      <c r="AP1873" s="86"/>
      <c r="AQ1873" s="86"/>
      <c r="AR1873" s="86"/>
      <c r="AS1873" s="86"/>
      <c r="AT1873" s="86"/>
      <c r="AU1873" s="86"/>
    </row>
    <row r="1874" spans="27:47" x14ac:dyDescent="0.2">
      <c r="AA1874" s="86"/>
      <c r="AB1874" s="86"/>
      <c r="AC1874" s="86"/>
      <c r="AD1874" s="86"/>
      <c r="AE1874" s="86"/>
      <c r="AG1874" s="87"/>
      <c r="AN1874" s="86"/>
      <c r="AO1874" s="86"/>
      <c r="AP1874" s="86"/>
      <c r="AQ1874" s="86"/>
      <c r="AR1874" s="86"/>
      <c r="AS1874" s="86"/>
      <c r="AT1874" s="86"/>
      <c r="AU1874" s="86"/>
    </row>
    <row r="1875" spans="27:47" x14ac:dyDescent="0.2">
      <c r="AA1875" s="86"/>
      <c r="AB1875" s="86"/>
      <c r="AC1875" s="86"/>
      <c r="AD1875" s="86"/>
      <c r="AE1875" s="86"/>
      <c r="AG1875" s="87"/>
      <c r="AN1875" s="86"/>
      <c r="AO1875" s="86"/>
      <c r="AP1875" s="86"/>
      <c r="AQ1875" s="86"/>
      <c r="AR1875" s="86"/>
      <c r="AS1875" s="86"/>
      <c r="AT1875" s="86"/>
      <c r="AU1875" s="86"/>
    </row>
    <row r="1876" spans="27:47" x14ac:dyDescent="0.2">
      <c r="AA1876" s="86"/>
      <c r="AB1876" s="86"/>
      <c r="AC1876" s="86"/>
      <c r="AD1876" s="86"/>
      <c r="AE1876" s="86"/>
      <c r="AG1876" s="87"/>
      <c r="AN1876" s="86"/>
      <c r="AO1876" s="86"/>
      <c r="AP1876" s="86"/>
      <c r="AQ1876" s="86"/>
      <c r="AR1876" s="86"/>
      <c r="AS1876" s="86"/>
      <c r="AT1876" s="86"/>
      <c r="AU1876" s="86"/>
    </row>
    <row r="1877" spans="27:47" x14ac:dyDescent="0.2">
      <c r="AA1877" s="86"/>
      <c r="AB1877" s="86"/>
      <c r="AC1877" s="86"/>
      <c r="AD1877" s="86"/>
      <c r="AE1877" s="86"/>
      <c r="AG1877" s="87"/>
      <c r="AN1877" s="86"/>
      <c r="AO1877" s="86"/>
      <c r="AP1877" s="86"/>
      <c r="AQ1877" s="86"/>
      <c r="AR1877" s="86"/>
      <c r="AS1877" s="86"/>
      <c r="AT1877" s="86"/>
      <c r="AU1877" s="86"/>
    </row>
    <row r="1878" spans="27:47" x14ac:dyDescent="0.2">
      <c r="AA1878" s="86"/>
      <c r="AB1878" s="86"/>
      <c r="AC1878" s="86"/>
      <c r="AD1878" s="86"/>
      <c r="AE1878" s="86"/>
      <c r="AG1878" s="87"/>
      <c r="AN1878" s="86"/>
      <c r="AO1878" s="86"/>
      <c r="AP1878" s="86"/>
      <c r="AQ1878" s="86"/>
      <c r="AR1878" s="86"/>
      <c r="AS1878" s="86"/>
      <c r="AT1878" s="86"/>
      <c r="AU1878" s="86"/>
    </row>
    <row r="1879" spans="27:47" x14ac:dyDescent="0.2">
      <c r="AA1879" s="86"/>
      <c r="AB1879" s="86"/>
      <c r="AC1879" s="86"/>
      <c r="AD1879" s="86"/>
      <c r="AE1879" s="86"/>
      <c r="AG1879" s="87"/>
      <c r="AN1879" s="86"/>
      <c r="AO1879" s="86"/>
      <c r="AP1879" s="86"/>
      <c r="AQ1879" s="86"/>
      <c r="AR1879" s="86"/>
      <c r="AS1879" s="86"/>
      <c r="AT1879" s="86"/>
      <c r="AU1879" s="86"/>
    </row>
    <row r="1880" spans="27:47" x14ac:dyDescent="0.2">
      <c r="AA1880" s="86"/>
      <c r="AB1880" s="86"/>
      <c r="AC1880" s="86"/>
      <c r="AD1880" s="86"/>
      <c r="AE1880" s="86"/>
      <c r="AG1880" s="87"/>
      <c r="AN1880" s="86"/>
      <c r="AO1880" s="86"/>
      <c r="AP1880" s="86"/>
      <c r="AQ1880" s="86"/>
      <c r="AR1880" s="86"/>
      <c r="AS1880" s="86"/>
      <c r="AT1880" s="86"/>
      <c r="AU1880" s="86"/>
    </row>
    <row r="1881" spans="27:47" x14ac:dyDescent="0.2">
      <c r="AA1881" s="86"/>
      <c r="AB1881" s="86"/>
      <c r="AC1881" s="86"/>
      <c r="AD1881" s="86"/>
      <c r="AE1881" s="86"/>
      <c r="AG1881" s="87"/>
      <c r="AN1881" s="86"/>
      <c r="AO1881" s="86"/>
      <c r="AP1881" s="86"/>
      <c r="AQ1881" s="86"/>
      <c r="AR1881" s="86"/>
      <c r="AS1881" s="86"/>
      <c r="AT1881" s="86"/>
      <c r="AU1881" s="86"/>
    </row>
    <row r="1882" spans="27:47" x14ac:dyDescent="0.2">
      <c r="AA1882" s="86"/>
      <c r="AB1882" s="86"/>
      <c r="AC1882" s="86"/>
      <c r="AD1882" s="86"/>
      <c r="AE1882" s="86"/>
      <c r="AG1882" s="87"/>
      <c r="AN1882" s="86"/>
      <c r="AO1882" s="86"/>
      <c r="AP1882" s="86"/>
      <c r="AQ1882" s="86"/>
      <c r="AR1882" s="86"/>
      <c r="AS1882" s="86"/>
      <c r="AT1882" s="86"/>
      <c r="AU1882" s="86"/>
    </row>
    <row r="1883" spans="27:47" x14ac:dyDescent="0.2">
      <c r="AA1883" s="86"/>
      <c r="AB1883" s="86"/>
      <c r="AC1883" s="86"/>
      <c r="AD1883" s="86"/>
      <c r="AE1883" s="86"/>
      <c r="AG1883" s="87"/>
      <c r="AN1883" s="86"/>
      <c r="AO1883" s="86"/>
      <c r="AP1883" s="86"/>
      <c r="AQ1883" s="86"/>
      <c r="AR1883" s="86"/>
      <c r="AS1883" s="86"/>
      <c r="AT1883" s="86"/>
      <c r="AU1883" s="86"/>
    </row>
    <row r="1884" spans="27:47" x14ac:dyDescent="0.2">
      <c r="AA1884" s="86"/>
      <c r="AB1884" s="86"/>
      <c r="AC1884" s="86"/>
      <c r="AD1884" s="86"/>
      <c r="AE1884" s="86"/>
      <c r="AG1884" s="87"/>
      <c r="AN1884" s="86"/>
      <c r="AO1884" s="86"/>
      <c r="AP1884" s="86"/>
      <c r="AQ1884" s="86"/>
      <c r="AR1884" s="86"/>
      <c r="AS1884" s="86"/>
      <c r="AT1884" s="86"/>
      <c r="AU1884" s="86"/>
    </row>
    <row r="1885" spans="27:47" x14ac:dyDescent="0.2">
      <c r="AA1885" s="86"/>
      <c r="AB1885" s="86"/>
      <c r="AC1885" s="86"/>
      <c r="AD1885" s="86"/>
      <c r="AE1885" s="86"/>
      <c r="AG1885" s="87"/>
      <c r="AN1885" s="86"/>
      <c r="AO1885" s="86"/>
      <c r="AP1885" s="86"/>
      <c r="AQ1885" s="86"/>
      <c r="AR1885" s="86"/>
      <c r="AS1885" s="86"/>
      <c r="AT1885" s="86"/>
      <c r="AU1885" s="86"/>
    </row>
    <row r="1886" spans="27:47" x14ac:dyDescent="0.2">
      <c r="AA1886" s="86"/>
      <c r="AB1886" s="86"/>
      <c r="AC1886" s="86"/>
      <c r="AD1886" s="86"/>
      <c r="AE1886" s="86"/>
      <c r="AG1886" s="87"/>
      <c r="AN1886" s="86"/>
      <c r="AO1886" s="86"/>
      <c r="AP1886" s="86"/>
      <c r="AQ1886" s="86"/>
      <c r="AR1886" s="86"/>
      <c r="AS1886" s="86"/>
      <c r="AT1886" s="86"/>
      <c r="AU1886" s="86"/>
    </row>
    <row r="1887" spans="27:47" x14ac:dyDescent="0.2">
      <c r="AA1887" s="86"/>
      <c r="AB1887" s="86"/>
      <c r="AC1887" s="86"/>
      <c r="AD1887" s="86"/>
      <c r="AE1887" s="86"/>
      <c r="AG1887" s="87"/>
      <c r="AN1887" s="86"/>
      <c r="AO1887" s="86"/>
      <c r="AP1887" s="86"/>
      <c r="AQ1887" s="86"/>
      <c r="AR1887" s="86"/>
      <c r="AS1887" s="86"/>
      <c r="AT1887" s="86"/>
      <c r="AU1887" s="86"/>
    </row>
    <row r="1888" spans="27:47" x14ac:dyDescent="0.2">
      <c r="AA1888" s="86"/>
      <c r="AB1888" s="86"/>
      <c r="AC1888" s="86"/>
      <c r="AD1888" s="86"/>
      <c r="AE1888" s="86"/>
      <c r="AG1888" s="87"/>
      <c r="AN1888" s="86"/>
      <c r="AO1888" s="86"/>
      <c r="AP1888" s="86"/>
      <c r="AQ1888" s="86"/>
      <c r="AR1888" s="86"/>
      <c r="AS1888" s="86"/>
      <c r="AT1888" s="86"/>
      <c r="AU1888" s="86"/>
    </row>
    <row r="1889" spans="27:47" x14ac:dyDescent="0.2">
      <c r="AA1889" s="86"/>
      <c r="AB1889" s="86"/>
      <c r="AC1889" s="86"/>
      <c r="AD1889" s="86"/>
      <c r="AE1889" s="86"/>
      <c r="AG1889" s="87"/>
      <c r="AN1889" s="86"/>
      <c r="AO1889" s="86"/>
      <c r="AP1889" s="86"/>
      <c r="AQ1889" s="86"/>
      <c r="AR1889" s="86"/>
      <c r="AS1889" s="86"/>
      <c r="AT1889" s="86"/>
      <c r="AU1889" s="86"/>
    </row>
    <row r="1890" spans="27:47" x14ac:dyDescent="0.2">
      <c r="AA1890" s="86"/>
      <c r="AB1890" s="86"/>
      <c r="AC1890" s="86"/>
      <c r="AD1890" s="86"/>
      <c r="AE1890" s="86"/>
      <c r="AG1890" s="87"/>
      <c r="AN1890" s="86"/>
      <c r="AO1890" s="86"/>
      <c r="AP1890" s="86"/>
      <c r="AQ1890" s="86"/>
      <c r="AR1890" s="86"/>
      <c r="AS1890" s="86"/>
      <c r="AT1890" s="86"/>
      <c r="AU1890" s="86"/>
    </row>
    <row r="1891" spans="27:47" x14ac:dyDescent="0.2">
      <c r="AA1891" s="86"/>
      <c r="AB1891" s="86"/>
      <c r="AC1891" s="86"/>
      <c r="AD1891" s="86"/>
      <c r="AE1891" s="86"/>
      <c r="AG1891" s="87"/>
      <c r="AN1891" s="86"/>
      <c r="AO1891" s="86"/>
      <c r="AP1891" s="86"/>
      <c r="AQ1891" s="86"/>
      <c r="AR1891" s="86"/>
      <c r="AS1891" s="86"/>
      <c r="AT1891" s="86"/>
      <c r="AU1891" s="86"/>
    </row>
    <row r="1892" spans="27:47" x14ac:dyDescent="0.2">
      <c r="AA1892" s="86"/>
      <c r="AB1892" s="86"/>
      <c r="AC1892" s="86"/>
      <c r="AD1892" s="86"/>
      <c r="AE1892" s="86"/>
      <c r="AG1892" s="87"/>
      <c r="AN1892" s="86"/>
      <c r="AO1892" s="86"/>
      <c r="AP1892" s="86"/>
      <c r="AQ1892" s="86"/>
      <c r="AR1892" s="86"/>
      <c r="AS1892" s="86"/>
      <c r="AT1892" s="86"/>
      <c r="AU1892" s="86"/>
    </row>
    <row r="1893" spans="27:47" x14ac:dyDescent="0.2">
      <c r="AA1893" s="86"/>
      <c r="AB1893" s="86"/>
      <c r="AC1893" s="86"/>
      <c r="AD1893" s="86"/>
      <c r="AE1893" s="86"/>
      <c r="AG1893" s="87"/>
      <c r="AN1893" s="86"/>
      <c r="AO1893" s="86"/>
      <c r="AP1893" s="86"/>
      <c r="AQ1893" s="86"/>
      <c r="AR1893" s="86"/>
      <c r="AS1893" s="86"/>
      <c r="AT1893" s="86"/>
      <c r="AU1893" s="86"/>
    </row>
    <row r="1894" spans="27:47" x14ac:dyDescent="0.2">
      <c r="AA1894" s="86"/>
      <c r="AB1894" s="86"/>
      <c r="AC1894" s="86"/>
      <c r="AD1894" s="86"/>
      <c r="AE1894" s="86"/>
      <c r="AG1894" s="87"/>
      <c r="AN1894" s="86"/>
      <c r="AO1894" s="86"/>
      <c r="AP1894" s="86"/>
      <c r="AQ1894" s="86"/>
      <c r="AR1894" s="86"/>
      <c r="AS1894" s="86"/>
      <c r="AT1894" s="86"/>
      <c r="AU1894" s="86"/>
    </row>
    <row r="1895" spans="27:47" x14ac:dyDescent="0.2">
      <c r="AA1895" s="86"/>
      <c r="AB1895" s="86"/>
      <c r="AC1895" s="86"/>
      <c r="AD1895" s="86"/>
      <c r="AE1895" s="86"/>
      <c r="AG1895" s="87"/>
      <c r="AN1895" s="86"/>
      <c r="AO1895" s="86"/>
      <c r="AP1895" s="86"/>
      <c r="AQ1895" s="86"/>
      <c r="AR1895" s="86"/>
      <c r="AS1895" s="86"/>
      <c r="AT1895" s="86"/>
      <c r="AU1895" s="86"/>
    </row>
    <row r="1896" spans="27:47" x14ac:dyDescent="0.2">
      <c r="AA1896" s="86"/>
      <c r="AB1896" s="86"/>
      <c r="AC1896" s="86"/>
      <c r="AD1896" s="86"/>
      <c r="AE1896" s="86"/>
      <c r="AG1896" s="87"/>
      <c r="AN1896" s="86"/>
      <c r="AO1896" s="86"/>
      <c r="AP1896" s="86"/>
      <c r="AQ1896" s="86"/>
      <c r="AR1896" s="86"/>
      <c r="AS1896" s="86"/>
      <c r="AT1896" s="86"/>
      <c r="AU1896" s="86"/>
    </row>
    <row r="1897" spans="27:47" x14ac:dyDescent="0.2">
      <c r="AA1897" s="86"/>
      <c r="AB1897" s="86"/>
      <c r="AC1897" s="86"/>
      <c r="AD1897" s="86"/>
      <c r="AE1897" s="86"/>
      <c r="AG1897" s="87"/>
      <c r="AN1897" s="86"/>
      <c r="AO1897" s="86"/>
      <c r="AP1897" s="86"/>
      <c r="AQ1897" s="86"/>
      <c r="AR1897" s="86"/>
      <c r="AS1897" s="86"/>
      <c r="AT1897" s="86"/>
      <c r="AU1897" s="86"/>
    </row>
    <row r="1898" spans="27:47" x14ac:dyDescent="0.2">
      <c r="AA1898" s="86"/>
      <c r="AB1898" s="86"/>
      <c r="AC1898" s="86"/>
      <c r="AD1898" s="86"/>
      <c r="AE1898" s="86"/>
      <c r="AG1898" s="87"/>
      <c r="AN1898" s="86"/>
      <c r="AO1898" s="86"/>
      <c r="AP1898" s="86"/>
      <c r="AQ1898" s="86"/>
      <c r="AR1898" s="86"/>
      <c r="AS1898" s="86"/>
      <c r="AT1898" s="86"/>
      <c r="AU1898" s="86"/>
    </row>
    <row r="1899" spans="27:47" x14ac:dyDescent="0.2">
      <c r="AA1899" s="86"/>
      <c r="AB1899" s="86"/>
      <c r="AC1899" s="86"/>
      <c r="AD1899" s="86"/>
      <c r="AE1899" s="86"/>
      <c r="AG1899" s="87"/>
      <c r="AN1899" s="86"/>
      <c r="AO1899" s="86"/>
      <c r="AP1899" s="86"/>
      <c r="AQ1899" s="86"/>
      <c r="AR1899" s="86"/>
      <c r="AS1899" s="86"/>
      <c r="AT1899" s="86"/>
      <c r="AU1899" s="86"/>
    </row>
    <row r="1900" spans="27:47" x14ac:dyDescent="0.2">
      <c r="AA1900" s="86"/>
      <c r="AB1900" s="86"/>
      <c r="AC1900" s="86"/>
      <c r="AD1900" s="86"/>
      <c r="AE1900" s="86"/>
      <c r="AG1900" s="87"/>
      <c r="AN1900" s="86"/>
      <c r="AO1900" s="86"/>
      <c r="AP1900" s="86"/>
      <c r="AQ1900" s="86"/>
      <c r="AR1900" s="86"/>
      <c r="AS1900" s="86"/>
      <c r="AT1900" s="86"/>
      <c r="AU1900" s="86"/>
    </row>
    <row r="1901" spans="27:47" x14ac:dyDescent="0.2">
      <c r="AA1901" s="86"/>
      <c r="AB1901" s="86"/>
      <c r="AC1901" s="86"/>
      <c r="AD1901" s="86"/>
      <c r="AE1901" s="86"/>
      <c r="AG1901" s="87"/>
      <c r="AN1901" s="86"/>
      <c r="AO1901" s="86"/>
      <c r="AP1901" s="86"/>
      <c r="AQ1901" s="86"/>
      <c r="AR1901" s="86"/>
      <c r="AS1901" s="86"/>
      <c r="AT1901" s="86"/>
      <c r="AU1901" s="86"/>
    </row>
    <row r="1902" spans="27:47" x14ac:dyDescent="0.2">
      <c r="AA1902" s="86"/>
      <c r="AB1902" s="86"/>
      <c r="AC1902" s="86"/>
      <c r="AD1902" s="86"/>
      <c r="AE1902" s="86"/>
      <c r="AG1902" s="87"/>
      <c r="AN1902" s="86"/>
      <c r="AO1902" s="86"/>
      <c r="AP1902" s="86"/>
      <c r="AQ1902" s="86"/>
      <c r="AR1902" s="86"/>
      <c r="AS1902" s="86"/>
      <c r="AT1902" s="86"/>
      <c r="AU1902" s="86"/>
    </row>
    <row r="1903" spans="27:47" x14ac:dyDescent="0.2">
      <c r="AA1903" s="86"/>
      <c r="AB1903" s="86"/>
      <c r="AC1903" s="86"/>
      <c r="AD1903" s="86"/>
      <c r="AE1903" s="86"/>
      <c r="AG1903" s="87"/>
      <c r="AN1903" s="86"/>
      <c r="AO1903" s="86"/>
      <c r="AP1903" s="86"/>
      <c r="AQ1903" s="86"/>
      <c r="AR1903" s="86"/>
      <c r="AS1903" s="86"/>
      <c r="AT1903" s="86"/>
      <c r="AU1903" s="86"/>
    </row>
    <row r="1904" spans="27:47" x14ac:dyDescent="0.2">
      <c r="AA1904" s="86"/>
      <c r="AB1904" s="86"/>
      <c r="AC1904" s="86"/>
      <c r="AD1904" s="86"/>
      <c r="AE1904" s="86"/>
      <c r="AG1904" s="87"/>
      <c r="AN1904" s="86"/>
      <c r="AO1904" s="86"/>
      <c r="AP1904" s="86"/>
      <c r="AQ1904" s="86"/>
      <c r="AR1904" s="86"/>
      <c r="AS1904" s="86"/>
      <c r="AT1904" s="86"/>
      <c r="AU1904" s="86"/>
    </row>
    <row r="1905" spans="27:48" x14ac:dyDescent="0.2">
      <c r="AA1905" s="86"/>
      <c r="AB1905" s="86"/>
      <c r="AC1905" s="86"/>
      <c r="AD1905" s="86"/>
      <c r="AE1905" s="86"/>
      <c r="AG1905" s="87"/>
      <c r="AN1905" s="86"/>
      <c r="AO1905" s="86"/>
      <c r="AP1905" s="86"/>
      <c r="AQ1905" s="86"/>
      <c r="AR1905" s="86"/>
      <c r="AS1905" s="86"/>
      <c r="AT1905" s="86"/>
      <c r="AU1905" s="86"/>
    </row>
    <row r="1906" spans="27:48" x14ac:dyDescent="0.2">
      <c r="AA1906" s="86"/>
      <c r="AB1906" s="86"/>
      <c r="AC1906" s="86"/>
      <c r="AD1906" s="86"/>
      <c r="AE1906" s="86"/>
      <c r="AG1906" s="87"/>
      <c r="AN1906" s="86"/>
      <c r="AO1906" s="86"/>
      <c r="AP1906" s="86"/>
      <c r="AQ1906" s="86"/>
      <c r="AR1906" s="86"/>
      <c r="AS1906" s="86"/>
      <c r="AT1906" s="86"/>
      <c r="AU1906" s="86"/>
    </row>
    <row r="1907" spans="27:48" x14ac:dyDescent="0.2">
      <c r="AA1907" s="86"/>
      <c r="AB1907" s="86"/>
      <c r="AC1907" s="86"/>
      <c r="AD1907" s="86"/>
      <c r="AE1907" s="86"/>
      <c r="AG1907" s="87"/>
      <c r="AN1907" s="86"/>
      <c r="AO1907" s="86"/>
      <c r="AP1907" s="86"/>
      <c r="AQ1907" s="86"/>
      <c r="AR1907" s="86"/>
      <c r="AS1907" s="86"/>
      <c r="AT1907" s="86"/>
      <c r="AU1907" s="86"/>
      <c r="AV1907" s="86"/>
    </row>
    <row r="1908" spans="27:48" x14ac:dyDescent="0.2">
      <c r="AA1908" s="86"/>
      <c r="AB1908" s="86"/>
      <c r="AC1908" s="86"/>
      <c r="AD1908" s="86"/>
      <c r="AE1908" s="86"/>
      <c r="AG1908" s="87"/>
      <c r="AN1908" s="86"/>
      <c r="AO1908" s="86"/>
      <c r="AP1908" s="86"/>
      <c r="AQ1908" s="86"/>
      <c r="AR1908" s="86"/>
      <c r="AS1908" s="86"/>
      <c r="AT1908" s="86"/>
      <c r="AU1908" s="86"/>
    </row>
    <row r="1909" spans="27:48" x14ac:dyDescent="0.2">
      <c r="AA1909" s="86"/>
      <c r="AB1909" s="86"/>
      <c r="AC1909" s="86"/>
      <c r="AD1909" s="86"/>
      <c r="AE1909" s="86"/>
      <c r="AG1909" s="87"/>
      <c r="AN1909" s="86"/>
      <c r="AO1909" s="86"/>
      <c r="AP1909" s="86"/>
      <c r="AQ1909" s="86"/>
      <c r="AR1909" s="86"/>
      <c r="AS1909" s="86"/>
      <c r="AT1909" s="86"/>
      <c r="AU1909" s="86"/>
    </row>
    <row r="1910" spans="27:48" x14ac:dyDescent="0.2">
      <c r="AA1910" s="86"/>
      <c r="AB1910" s="86"/>
      <c r="AC1910" s="86"/>
      <c r="AD1910" s="86"/>
      <c r="AE1910" s="86"/>
      <c r="AG1910" s="87"/>
      <c r="AN1910" s="86"/>
      <c r="AO1910" s="86"/>
      <c r="AP1910" s="86"/>
      <c r="AQ1910" s="86"/>
      <c r="AR1910" s="86"/>
      <c r="AS1910" s="86"/>
      <c r="AT1910" s="86"/>
      <c r="AU1910" s="86"/>
    </row>
    <row r="1911" spans="27:48" x14ac:dyDescent="0.2">
      <c r="AA1911" s="86"/>
      <c r="AB1911" s="86"/>
      <c r="AC1911" s="86"/>
      <c r="AD1911" s="86"/>
      <c r="AE1911" s="86"/>
      <c r="AG1911" s="87"/>
      <c r="AN1911" s="86"/>
      <c r="AO1911" s="86"/>
      <c r="AP1911" s="86"/>
      <c r="AQ1911" s="86"/>
      <c r="AR1911" s="86"/>
      <c r="AS1911" s="86"/>
      <c r="AT1911" s="86"/>
      <c r="AU1911" s="86"/>
      <c r="AV1911" s="86"/>
    </row>
    <row r="1912" spans="27:48" x14ac:dyDescent="0.2">
      <c r="AA1912" s="86"/>
      <c r="AB1912" s="86"/>
      <c r="AC1912" s="86"/>
      <c r="AD1912" s="86"/>
      <c r="AE1912" s="86"/>
      <c r="AG1912" s="87"/>
      <c r="AN1912" s="86"/>
      <c r="AO1912" s="86"/>
      <c r="AP1912" s="86"/>
      <c r="AQ1912" s="86"/>
      <c r="AR1912" s="86"/>
      <c r="AS1912" s="86"/>
      <c r="AT1912" s="86"/>
      <c r="AU1912" s="86"/>
    </row>
    <row r="1913" spans="27:48" x14ac:dyDescent="0.2">
      <c r="AA1913" s="86"/>
      <c r="AB1913" s="86"/>
      <c r="AC1913" s="86"/>
      <c r="AD1913" s="86"/>
      <c r="AE1913" s="86"/>
      <c r="AG1913" s="87"/>
      <c r="AN1913" s="86"/>
      <c r="AO1913" s="86"/>
      <c r="AP1913" s="86"/>
      <c r="AQ1913" s="86"/>
      <c r="AR1913" s="86"/>
      <c r="AS1913" s="86"/>
      <c r="AT1913" s="86"/>
      <c r="AU1913" s="86"/>
    </row>
    <row r="1914" spans="27:48" x14ac:dyDescent="0.2">
      <c r="AA1914" s="86"/>
      <c r="AB1914" s="86"/>
      <c r="AC1914" s="86"/>
      <c r="AD1914" s="86"/>
      <c r="AE1914" s="86"/>
      <c r="AG1914" s="87"/>
      <c r="AN1914" s="86"/>
      <c r="AO1914" s="86"/>
      <c r="AP1914" s="86"/>
      <c r="AQ1914" s="86"/>
      <c r="AR1914" s="86"/>
      <c r="AS1914" s="86"/>
      <c r="AT1914" s="86"/>
      <c r="AU1914" s="86"/>
      <c r="AV1914" s="86"/>
    </row>
    <row r="1915" spans="27:48" x14ac:dyDescent="0.2">
      <c r="AA1915" s="86"/>
      <c r="AB1915" s="86"/>
      <c r="AC1915" s="86"/>
      <c r="AD1915" s="86"/>
      <c r="AE1915" s="86"/>
      <c r="AG1915" s="87"/>
      <c r="AN1915" s="86"/>
      <c r="AO1915" s="86"/>
      <c r="AP1915" s="86"/>
      <c r="AQ1915" s="86"/>
      <c r="AR1915" s="86"/>
      <c r="AS1915" s="86"/>
      <c r="AT1915" s="86"/>
      <c r="AU1915" s="86"/>
    </row>
    <row r="1916" spans="27:48" x14ac:dyDescent="0.2">
      <c r="AA1916" s="86"/>
      <c r="AB1916" s="86"/>
      <c r="AC1916" s="86"/>
      <c r="AD1916" s="86"/>
      <c r="AE1916" s="86"/>
      <c r="AG1916" s="87"/>
      <c r="AN1916" s="86"/>
      <c r="AO1916" s="86"/>
      <c r="AP1916" s="86"/>
      <c r="AQ1916" s="86"/>
      <c r="AR1916" s="86"/>
      <c r="AS1916" s="86"/>
      <c r="AT1916" s="86"/>
      <c r="AU1916" s="86"/>
    </row>
    <row r="1917" spans="27:48" x14ac:dyDescent="0.2">
      <c r="AA1917" s="86"/>
      <c r="AB1917" s="86"/>
      <c r="AC1917" s="86"/>
      <c r="AD1917" s="86"/>
      <c r="AE1917" s="86"/>
      <c r="AG1917" s="87"/>
      <c r="AN1917" s="86"/>
      <c r="AO1917" s="86"/>
      <c r="AP1917" s="86"/>
      <c r="AQ1917" s="86"/>
      <c r="AR1917" s="86"/>
      <c r="AS1917" s="86"/>
      <c r="AT1917" s="86"/>
      <c r="AU1917" s="86"/>
    </row>
    <row r="1918" spans="27:48" x14ac:dyDescent="0.2">
      <c r="AA1918" s="86"/>
      <c r="AB1918" s="86"/>
      <c r="AC1918" s="86"/>
      <c r="AD1918" s="86"/>
      <c r="AE1918" s="86"/>
      <c r="AG1918" s="87"/>
      <c r="AN1918" s="86"/>
      <c r="AO1918" s="86"/>
      <c r="AP1918" s="86"/>
      <c r="AQ1918" s="86"/>
      <c r="AR1918" s="86"/>
      <c r="AS1918" s="86"/>
      <c r="AT1918" s="86"/>
      <c r="AU1918" s="86"/>
    </row>
    <row r="1919" spans="27:48" x14ac:dyDescent="0.2">
      <c r="AA1919" s="86"/>
      <c r="AB1919" s="86"/>
      <c r="AC1919" s="86"/>
      <c r="AD1919" s="86"/>
      <c r="AE1919" s="86"/>
      <c r="AG1919" s="87"/>
      <c r="AN1919" s="86"/>
      <c r="AO1919" s="86"/>
      <c r="AP1919" s="86"/>
      <c r="AQ1919" s="86"/>
      <c r="AR1919" s="86"/>
      <c r="AS1919" s="86"/>
      <c r="AT1919" s="86"/>
      <c r="AU1919" s="86"/>
    </row>
    <row r="1920" spans="27:48" x14ac:dyDescent="0.2">
      <c r="AA1920" s="86"/>
      <c r="AB1920" s="86"/>
      <c r="AC1920" s="86"/>
      <c r="AD1920" s="86"/>
      <c r="AE1920" s="86"/>
      <c r="AG1920" s="87"/>
      <c r="AN1920" s="86"/>
      <c r="AO1920" s="86"/>
      <c r="AP1920" s="86"/>
      <c r="AQ1920" s="86"/>
      <c r="AR1920" s="86"/>
      <c r="AS1920" s="86"/>
      <c r="AT1920" s="86"/>
      <c r="AU1920" s="86"/>
    </row>
    <row r="1921" spans="27:47" x14ac:dyDescent="0.2">
      <c r="AA1921" s="86"/>
      <c r="AB1921" s="86"/>
      <c r="AC1921" s="86"/>
      <c r="AD1921" s="86"/>
      <c r="AE1921" s="86"/>
      <c r="AG1921" s="87"/>
      <c r="AN1921" s="86"/>
      <c r="AO1921" s="86"/>
      <c r="AP1921" s="86"/>
      <c r="AQ1921" s="86"/>
      <c r="AR1921" s="86"/>
      <c r="AS1921" s="86"/>
      <c r="AT1921" s="86"/>
      <c r="AU1921" s="86"/>
    </row>
    <row r="1922" spans="27:47" x14ac:dyDescent="0.2">
      <c r="AA1922" s="86"/>
      <c r="AB1922" s="86"/>
      <c r="AC1922" s="86"/>
      <c r="AD1922" s="86"/>
      <c r="AE1922" s="86"/>
      <c r="AG1922" s="87"/>
      <c r="AN1922" s="86"/>
      <c r="AO1922" s="86"/>
      <c r="AP1922" s="86"/>
      <c r="AQ1922" s="86"/>
      <c r="AR1922" s="86"/>
      <c r="AS1922" s="86"/>
      <c r="AT1922" s="86"/>
      <c r="AU1922" s="86"/>
    </row>
    <row r="1923" spans="27:47" x14ac:dyDescent="0.2">
      <c r="AA1923" s="86"/>
      <c r="AB1923" s="86"/>
      <c r="AC1923" s="86"/>
      <c r="AD1923" s="86"/>
      <c r="AE1923" s="86"/>
      <c r="AG1923" s="87"/>
      <c r="AN1923" s="86"/>
      <c r="AO1923" s="86"/>
      <c r="AP1923" s="86"/>
      <c r="AQ1923" s="86"/>
      <c r="AR1923" s="86"/>
      <c r="AS1923" s="86"/>
      <c r="AT1923" s="86"/>
      <c r="AU1923" s="86"/>
    </row>
    <row r="1924" spans="27:47" x14ac:dyDescent="0.2">
      <c r="AA1924" s="86"/>
      <c r="AB1924" s="86"/>
      <c r="AC1924" s="86"/>
      <c r="AD1924" s="86"/>
      <c r="AE1924" s="86"/>
      <c r="AG1924" s="87"/>
      <c r="AN1924" s="86"/>
      <c r="AO1924" s="86"/>
      <c r="AP1924" s="86"/>
      <c r="AQ1924" s="86"/>
      <c r="AR1924" s="86"/>
      <c r="AS1924" s="86"/>
      <c r="AT1924" s="86"/>
      <c r="AU1924" s="86"/>
    </row>
    <row r="1925" spans="27:47" x14ac:dyDescent="0.2">
      <c r="AA1925" s="86"/>
      <c r="AB1925" s="86"/>
      <c r="AC1925" s="86"/>
      <c r="AD1925" s="86"/>
      <c r="AE1925" s="86"/>
      <c r="AG1925" s="87"/>
      <c r="AN1925" s="86"/>
      <c r="AO1925" s="86"/>
      <c r="AP1925" s="86"/>
      <c r="AQ1925" s="86"/>
      <c r="AR1925" s="86"/>
      <c r="AS1925" s="86"/>
      <c r="AT1925" s="86"/>
      <c r="AU1925" s="86"/>
    </row>
    <row r="1926" spans="27:47" x14ac:dyDescent="0.2">
      <c r="AA1926" s="86"/>
      <c r="AB1926" s="86"/>
      <c r="AC1926" s="86"/>
      <c r="AD1926" s="86"/>
      <c r="AE1926" s="86"/>
      <c r="AG1926" s="87"/>
      <c r="AN1926" s="86"/>
      <c r="AO1926" s="86"/>
      <c r="AP1926" s="86"/>
      <c r="AQ1926" s="86"/>
      <c r="AR1926" s="86"/>
      <c r="AS1926" s="86"/>
      <c r="AT1926" s="86"/>
      <c r="AU1926" s="86"/>
    </row>
    <row r="1927" spans="27:47" x14ac:dyDescent="0.2">
      <c r="AA1927" s="86"/>
      <c r="AB1927" s="86"/>
      <c r="AC1927" s="86"/>
      <c r="AD1927" s="86"/>
      <c r="AE1927" s="86"/>
      <c r="AG1927" s="87"/>
      <c r="AN1927" s="86"/>
      <c r="AO1927" s="86"/>
      <c r="AP1927" s="86"/>
      <c r="AQ1927" s="86"/>
      <c r="AR1927" s="86"/>
      <c r="AS1927" s="86"/>
      <c r="AT1927" s="86"/>
      <c r="AU1927" s="86"/>
    </row>
    <row r="1928" spans="27:47" x14ac:dyDescent="0.2">
      <c r="AA1928" s="86"/>
      <c r="AB1928" s="86"/>
      <c r="AC1928" s="86"/>
      <c r="AD1928" s="86"/>
      <c r="AE1928" s="86"/>
      <c r="AG1928" s="87"/>
      <c r="AN1928" s="86"/>
      <c r="AO1928" s="86"/>
      <c r="AP1928" s="86"/>
      <c r="AQ1928" s="86"/>
      <c r="AR1928" s="86"/>
      <c r="AS1928" s="86"/>
      <c r="AT1928" s="86"/>
      <c r="AU1928" s="86"/>
    </row>
    <row r="1929" spans="27:47" x14ac:dyDescent="0.2">
      <c r="AA1929" s="86"/>
      <c r="AB1929" s="86"/>
      <c r="AC1929" s="86"/>
      <c r="AD1929" s="86"/>
      <c r="AE1929" s="86"/>
      <c r="AG1929" s="87"/>
      <c r="AN1929" s="86"/>
      <c r="AO1929" s="86"/>
      <c r="AP1929" s="86"/>
      <c r="AQ1929" s="86"/>
      <c r="AR1929" s="86"/>
      <c r="AS1929" s="86"/>
      <c r="AT1929" s="86"/>
      <c r="AU1929" s="86"/>
    </row>
    <row r="1930" spans="27:47" x14ac:dyDescent="0.2">
      <c r="AA1930" s="86"/>
      <c r="AB1930" s="86"/>
      <c r="AC1930" s="86"/>
      <c r="AD1930" s="86"/>
      <c r="AE1930" s="86"/>
      <c r="AG1930" s="87"/>
      <c r="AN1930" s="86"/>
      <c r="AO1930" s="86"/>
      <c r="AP1930" s="86"/>
      <c r="AQ1930" s="86"/>
      <c r="AR1930" s="86"/>
      <c r="AS1930" s="86"/>
      <c r="AT1930" s="86"/>
      <c r="AU1930" s="86"/>
    </row>
    <row r="1931" spans="27:47" x14ac:dyDescent="0.2">
      <c r="AA1931" s="86"/>
      <c r="AB1931" s="86"/>
      <c r="AC1931" s="86"/>
      <c r="AD1931" s="86"/>
      <c r="AE1931" s="86"/>
      <c r="AG1931" s="87"/>
      <c r="AN1931" s="86"/>
      <c r="AO1931" s="86"/>
      <c r="AP1931" s="86"/>
      <c r="AQ1931" s="86"/>
      <c r="AR1931" s="86"/>
      <c r="AS1931" s="86"/>
      <c r="AT1931" s="86"/>
      <c r="AU1931" s="86"/>
    </row>
    <row r="1932" spans="27:47" x14ac:dyDescent="0.2">
      <c r="AA1932" s="86"/>
      <c r="AB1932" s="86"/>
      <c r="AC1932" s="86"/>
      <c r="AD1932" s="86"/>
      <c r="AE1932" s="86"/>
      <c r="AG1932" s="87"/>
      <c r="AN1932" s="86"/>
      <c r="AO1932" s="86"/>
      <c r="AP1932" s="86"/>
      <c r="AQ1932" s="86"/>
      <c r="AR1932" s="86"/>
      <c r="AS1932" s="86"/>
      <c r="AT1932" s="86"/>
      <c r="AU1932" s="86"/>
    </row>
    <row r="1933" spans="27:47" x14ac:dyDescent="0.2">
      <c r="AA1933" s="86"/>
      <c r="AB1933" s="86"/>
      <c r="AC1933" s="86"/>
      <c r="AD1933" s="86"/>
      <c r="AE1933" s="86"/>
      <c r="AG1933" s="87"/>
      <c r="AN1933" s="86"/>
      <c r="AO1933" s="86"/>
      <c r="AP1933" s="86"/>
      <c r="AQ1933" s="86"/>
      <c r="AR1933" s="86"/>
      <c r="AS1933" s="86"/>
      <c r="AT1933" s="86"/>
      <c r="AU1933" s="86"/>
    </row>
    <row r="1934" spans="27:47" x14ac:dyDescent="0.2">
      <c r="AA1934" s="86"/>
      <c r="AB1934" s="86"/>
      <c r="AC1934" s="86"/>
      <c r="AD1934" s="86"/>
      <c r="AE1934" s="86"/>
      <c r="AG1934" s="87"/>
      <c r="AN1934" s="86"/>
      <c r="AO1934" s="86"/>
      <c r="AP1934" s="86"/>
      <c r="AQ1934" s="86"/>
      <c r="AR1934" s="86"/>
      <c r="AS1934" s="86"/>
      <c r="AT1934" s="86"/>
      <c r="AU1934" s="86"/>
    </row>
    <row r="1935" spans="27:47" x14ac:dyDescent="0.2">
      <c r="AA1935" s="86"/>
      <c r="AB1935" s="86"/>
      <c r="AC1935" s="86"/>
      <c r="AD1935" s="86"/>
      <c r="AE1935" s="86"/>
      <c r="AG1935" s="87"/>
      <c r="AN1935" s="86"/>
      <c r="AO1935" s="86"/>
      <c r="AP1935" s="86"/>
      <c r="AQ1935" s="86"/>
      <c r="AR1935" s="86"/>
      <c r="AS1935" s="86"/>
      <c r="AT1935" s="86"/>
      <c r="AU1935" s="86"/>
    </row>
    <row r="1936" spans="27:47" x14ac:dyDescent="0.2">
      <c r="AA1936" s="86"/>
      <c r="AB1936" s="86"/>
      <c r="AC1936" s="86"/>
      <c r="AD1936" s="86"/>
      <c r="AE1936" s="86"/>
      <c r="AG1936" s="87"/>
      <c r="AN1936" s="86"/>
      <c r="AO1936" s="86"/>
      <c r="AP1936" s="86"/>
      <c r="AQ1936" s="86"/>
      <c r="AR1936" s="86"/>
      <c r="AS1936" s="86"/>
      <c r="AT1936" s="86"/>
      <c r="AU1936" s="86"/>
    </row>
    <row r="1937" spans="26:68" x14ac:dyDescent="0.2">
      <c r="AA1937" s="86"/>
      <c r="AB1937" s="86"/>
      <c r="AC1937" s="86"/>
      <c r="AD1937" s="86"/>
      <c r="AE1937" s="86"/>
      <c r="AG1937" s="87"/>
      <c r="AN1937" s="86"/>
      <c r="AO1937" s="86"/>
      <c r="AP1937" s="86"/>
      <c r="AQ1937" s="86"/>
      <c r="AR1937" s="86"/>
      <c r="AS1937" s="86"/>
      <c r="AT1937" s="86"/>
      <c r="AU1937" s="86"/>
    </row>
    <row r="1938" spans="26:68" x14ac:dyDescent="0.2">
      <c r="AA1938" s="86"/>
      <c r="AB1938" s="86"/>
      <c r="AC1938" s="86"/>
      <c r="AD1938" s="86"/>
      <c r="AE1938" s="86"/>
      <c r="AG1938" s="87"/>
      <c r="AN1938" s="86"/>
      <c r="AO1938" s="86"/>
      <c r="AP1938" s="86"/>
      <c r="AQ1938" s="86"/>
      <c r="AR1938" s="86"/>
      <c r="AS1938" s="86"/>
      <c r="AT1938" s="86"/>
      <c r="AU1938" s="86"/>
    </row>
    <row r="1939" spans="26:68" x14ac:dyDescent="0.2">
      <c r="AA1939" s="86"/>
      <c r="AB1939" s="86"/>
      <c r="AC1939" s="86"/>
      <c r="AD1939" s="86"/>
      <c r="AE1939" s="86"/>
      <c r="AG1939" s="87"/>
      <c r="AN1939" s="86"/>
      <c r="AO1939" s="86"/>
      <c r="AP1939" s="86"/>
      <c r="AQ1939" s="86"/>
      <c r="AR1939" s="86"/>
      <c r="AS1939" s="86"/>
      <c r="AT1939" s="86"/>
      <c r="AU1939" s="86"/>
    </row>
    <row r="1940" spans="26:68" x14ac:dyDescent="0.2">
      <c r="AA1940" s="86"/>
      <c r="AB1940" s="86"/>
      <c r="AC1940" s="86"/>
      <c r="AD1940" s="86"/>
      <c r="AE1940" s="86"/>
      <c r="AG1940" s="87"/>
      <c r="AN1940" s="86"/>
      <c r="AO1940" s="86"/>
      <c r="AP1940" s="86"/>
      <c r="AQ1940" s="86"/>
      <c r="AR1940" s="86"/>
      <c r="AS1940" s="86"/>
      <c r="AT1940" s="86"/>
      <c r="AU1940" s="86"/>
    </row>
    <row r="1941" spans="26:68" x14ac:dyDescent="0.2">
      <c r="AA1941" s="86"/>
      <c r="AB1941" s="86"/>
      <c r="AC1941" s="86"/>
      <c r="AD1941" s="86"/>
      <c r="AE1941" s="86"/>
      <c r="AG1941" s="87"/>
      <c r="AN1941" s="86"/>
      <c r="AO1941" s="86"/>
      <c r="AP1941" s="86"/>
      <c r="AQ1941" s="86"/>
      <c r="AR1941" s="86"/>
      <c r="AS1941" s="86"/>
      <c r="AT1941" s="86"/>
      <c r="AU1941" s="86"/>
    </row>
    <row r="1942" spans="26:68" x14ac:dyDescent="0.2">
      <c r="AA1942" s="86"/>
      <c r="AB1942" s="86"/>
      <c r="AC1942" s="86"/>
      <c r="AD1942" s="86"/>
      <c r="AE1942" s="86"/>
      <c r="AG1942" s="87"/>
      <c r="AN1942" s="86"/>
      <c r="AO1942" s="86"/>
      <c r="AP1942" s="86"/>
      <c r="AQ1942" s="86"/>
      <c r="AR1942" s="86"/>
      <c r="AS1942" s="86"/>
      <c r="AT1942" s="86"/>
      <c r="AU1942" s="86"/>
    </row>
    <row r="1943" spans="26:68" x14ac:dyDescent="0.2">
      <c r="AA1943" s="86"/>
      <c r="AB1943" s="86"/>
      <c r="AC1943" s="86"/>
      <c r="AD1943" s="86"/>
      <c r="AE1943" s="86"/>
      <c r="AG1943" s="87"/>
      <c r="AN1943" s="86"/>
      <c r="AO1943" s="86"/>
      <c r="AP1943" s="86"/>
      <c r="AQ1943" s="86"/>
      <c r="AR1943" s="86"/>
      <c r="AS1943" s="86"/>
      <c r="AT1943" s="86"/>
      <c r="AU1943" s="86"/>
    </row>
    <row r="1944" spans="26:68" x14ac:dyDescent="0.2">
      <c r="Z1944" s="63"/>
      <c r="AA1944" s="63"/>
      <c r="AB1944" s="63"/>
      <c r="AC1944" s="63"/>
      <c r="AD1944" s="63"/>
      <c r="AE1944" s="63"/>
      <c r="AF1944" s="63"/>
      <c r="AG1944" s="66"/>
      <c r="AH1944" s="63"/>
      <c r="AI1944" s="63"/>
      <c r="AJ1944" s="63"/>
      <c r="AK1944" s="63"/>
      <c r="AL1944" s="63"/>
      <c r="AM1944" s="63"/>
      <c r="AN1944" s="63"/>
      <c r="AO1944" s="63"/>
      <c r="AP1944" s="63"/>
      <c r="AQ1944" s="63"/>
      <c r="AR1944" s="63"/>
      <c r="AS1944" s="63"/>
      <c r="AT1944" s="63"/>
      <c r="AU1944" s="63"/>
      <c r="AV1944" s="63"/>
      <c r="AW1944" s="63"/>
      <c r="AX1944" s="63"/>
      <c r="AY1944" s="63"/>
      <c r="AZ1944" s="63"/>
      <c r="BA1944" s="63"/>
      <c r="BB1944" s="63"/>
      <c r="BC1944" s="63"/>
      <c r="BD1944" s="63"/>
      <c r="BE1944" s="63"/>
      <c r="BF1944" s="63"/>
      <c r="BG1944" s="63"/>
      <c r="BH1944" s="63"/>
      <c r="BI1944" s="63"/>
      <c r="BJ1944" s="63"/>
      <c r="BK1944" s="63"/>
      <c r="BL1944" s="63"/>
      <c r="BM1944" s="63"/>
      <c r="BN1944" s="63"/>
      <c r="BO1944" s="63"/>
      <c r="BP1944" s="63"/>
    </row>
    <row r="1945" spans="26:68" x14ac:dyDescent="0.2">
      <c r="Z1945" s="63"/>
      <c r="AA1945" s="63"/>
      <c r="AB1945" s="63"/>
      <c r="AC1945" s="63"/>
      <c r="AD1945" s="63"/>
      <c r="AE1945" s="63"/>
      <c r="AF1945" s="63"/>
      <c r="AG1945" s="66"/>
      <c r="AH1945" s="63"/>
      <c r="AI1945" s="63"/>
      <c r="AJ1945" s="63"/>
      <c r="AK1945" s="63"/>
      <c r="AL1945" s="63"/>
      <c r="AM1945" s="63"/>
      <c r="AN1945" s="63"/>
      <c r="AO1945" s="63"/>
      <c r="AP1945" s="63"/>
      <c r="AQ1945" s="63"/>
      <c r="AR1945" s="63"/>
      <c r="AS1945" s="63"/>
      <c r="AT1945" s="63"/>
      <c r="AU1945" s="63"/>
      <c r="AV1945" s="63"/>
      <c r="AW1945" s="63"/>
      <c r="AX1945" s="63"/>
      <c r="AY1945" s="63"/>
      <c r="AZ1945" s="63"/>
      <c r="BA1945" s="63"/>
      <c r="BB1945" s="63"/>
      <c r="BC1945" s="63"/>
      <c r="BD1945" s="63"/>
      <c r="BE1945" s="63"/>
      <c r="BF1945" s="63"/>
      <c r="BG1945" s="63"/>
      <c r="BH1945" s="63"/>
      <c r="BI1945" s="63"/>
      <c r="BJ1945" s="63"/>
      <c r="BK1945" s="63"/>
      <c r="BL1945" s="63"/>
      <c r="BM1945" s="63"/>
      <c r="BN1945" s="63"/>
      <c r="BO1945" s="63"/>
      <c r="BP1945" s="63"/>
    </row>
    <row r="1946" spans="26:68" x14ac:dyDescent="0.2">
      <c r="Z1946" s="63"/>
      <c r="AA1946" s="63"/>
      <c r="AB1946" s="63"/>
      <c r="AC1946" s="63"/>
      <c r="AD1946" s="63"/>
      <c r="AE1946" s="63"/>
      <c r="AF1946" s="63"/>
      <c r="AG1946" s="66"/>
      <c r="AH1946" s="63"/>
      <c r="AI1946" s="63"/>
      <c r="AJ1946" s="63"/>
      <c r="AK1946" s="63"/>
      <c r="AL1946" s="63"/>
      <c r="AM1946" s="63"/>
      <c r="AN1946" s="63"/>
      <c r="AO1946" s="63"/>
      <c r="AP1946" s="63"/>
      <c r="AQ1946" s="63"/>
      <c r="AR1946" s="63"/>
      <c r="AS1946" s="63"/>
      <c r="AT1946" s="63"/>
      <c r="AU1946" s="63"/>
      <c r="AV1946" s="63"/>
      <c r="AW1946" s="63"/>
      <c r="AX1946" s="63"/>
      <c r="AY1946" s="63"/>
      <c r="AZ1946" s="63"/>
      <c r="BA1946" s="63"/>
      <c r="BB1946" s="63"/>
      <c r="BC1946" s="63"/>
      <c r="BD1946" s="63"/>
      <c r="BE1946" s="63"/>
      <c r="BF1946" s="63"/>
      <c r="BG1946" s="63"/>
      <c r="BH1946" s="63"/>
      <c r="BI1946" s="63"/>
      <c r="BJ1946" s="63"/>
      <c r="BK1946" s="63"/>
      <c r="BL1946" s="63"/>
      <c r="BM1946" s="63"/>
      <c r="BN1946" s="63"/>
      <c r="BO1946" s="63"/>
      <c r="BP1946" s="63"/>
    </row>
    <row r="1947" spans="26:68" x14ac:dyDescent="0.2">
      <c r="Z1947" s="63"/>
      <c r="AA1947" s="63"/>
      <c r="AB1947" s="63"/>
      <c r="AC1947" s="63"/>
      <c r="AD1947" s="63"/>
      <c r="AE1947" s="63"/>
      <c r="AF1947" s="63"/>
      <c r="AG1947" s="66"/>
      <c r="AH1947" s="63"/>
      <c r="AI1947" s="63"/>
      <c r="AJ1947" s="63"/>
      <c r="AK1947" s="63"/>
      <c r="AL1947" s="63"/>
      <c r="AM1947" s="63"/>
      <c r="AN1947" s="63"/>
      <c r="AO1947" s="63"/>
      <c r="AP1947" s="63"/>
      <c r="AQ1947" s="63"/>
      <c r="AR1947" s="63"/>
      <c r="AS1947" s="63"/>
      <c r="AT1947" s="63"/>
      <c r="AU1947" s="63"/>
      <c r="AV1947" s="63"/>
      <c r="AW1947" s="63"/>
      <c r="AX1947" s="63"/>
      <c r="AY1947" s="63"/>
      <c r="AZ1947" s="63"/>
      <c r="BA1947" s="63"/>
      <c r="BB1947" s="63"/>
      <c r="BC1947" s="63"/>
      <c r="BD1947" s="63"/>
      <c r="BE1947" s="63"/>
      <c r="BF1947" s="63"/>
      <c r="BG1947" s="63"/>
      <c r="BH1947" s="63"/>
      <c r="BI1947" s="63"/>
      <c r="BJ1947" s="63"/>
      <c r="BK1947" s="63"/>
      <c r="BL1947" s="63"/>
      <c r="BM1947" s="63"/>
      <c r="BN1947" s="63"/>
      <c r="BO1947" s="63"/>
      <c r="BP1947" s="63"/>
    </row>
    <row r="1948" spans="26:68" x14ac:dyDescent="0.2">
      <c r="Z1948" s="63"/>
      <c r="AA1948" s="63"/>
      <c r="AB1948" s="63"/>
      <c r="AC1948" s="63"/>
      <c r="AD1948" s="63"/>
      <c r="AE1948" s="63"/>
      <c r="AF1948" s="63"/>
      <c r="AG1948" s="66"/>
      <c r="AH1948" s="63"/>
      <c r="AI1948" s="63"/>
      <c r="AJ1948" s="63"/>
      <c r="AK1948" s="63"/>
      <c r="AL1948" s="63"/>
      <c r="AM1948" s="63"/>
      <c r="AN1948" s="63"/>
      <c r="AO1948" s="63"/>
      <c r="AP1948" s="63"/>
      <c r="AQ1948" s="63"/>
      <c r="AR1948" s="63"/>
      <c r="AS1948" s="63"/>
      <c r="AT1948" s="63"/>
      <c r="AU1948" s="63"/>
      <c r="AV1948" s="63"/>
      <c r="AW1948" s="63"/>
      <c r="AX1948" s="63"/>
      <c r="AY1948" s="63"/>
      <c r="AZ1948" s="63"/>
      <c r="BA1948" s="63"/>
      <c r="BB1948" s="63"/>
      <c r="BC1948" s="63"/>
      <c r="BD1948" s="63"/>
      <c r="BE1948" s="63"/>
      <c r="BF1948" s="63"/>
      <c r="BG1948" s="63"/>
      <c r="BH1948" s="63"/>
      <c r="BI1948" s="63"/>
      <c r="BJ1948" s="63"/>
      <c r="BK1948" s="63"/>
      <c r="BL1948" s="63"/>
      <c r="BM1948" s="63"/>
      <c r="BN1948" s="63"/>
      <c r="BO1948" s="63"/>
      <c r="BP1948" s="63"/>
    </row>
    <row r="1949" spans="26:68" x14ac:dyDescent="0.2">
      <c r="Z1949" s="63"/>
      <c r="AA1949" s="63"/>
      <c r="AB1949" s="63"/>
      <c r="AC1949" s="63"/>
      <c r="AD1949" s="63"/>
      <c r="AE1949" s="63"/>
      <c r="AF1949" s="63"/>
      <c r="AG1949" s="66"/>
      <c r="AH1949" s="63"/>
      <c r="AI1949" s="63"/>
      <c r="AJ1949" s="63"/>
      <c r="AK1949" s="63"/>
      <c r="AL1949" s="63"/>
      <c r="AM1949" s="63"/>
      <c r="AN1949" s="63"/>
      <c r="AO1949" s="63"/>
      <c r="AP1949" s="63"/>
      <c r="AQ1949" s="63"/>
      <c r="AR1949" s="63"/>
      <c r="AS1949" s="63"/>
      <c r="AT1949" s="63"/>
      <c r="AU1949" s="63"/>
      <c r="AV1949" s="63"/>
      <c r="AW1949" s="63"/>
      <c r="AX1949" s="63"/>
      <c r="AY1949" s="63"/>
      <c r="AZ1949" s="63"/>
      <c r="BA1949" s="63"/>
      <c r="BB1949" s="63"/>
      <c r="BC1949" s="63"/>
      <c r="BD1949" s="63"/>
      <c r="BE1949" s="63"/>
      <c r="BF1949" s="63"/>
      <c r="BG1949" s="63"/>
      <c r="BH1949" s="63"/>
      <c r="BI1949" s="63"/>
      <c r="BJ1949" s="63"/>
      <c r="BK1949" s="63"/>
      <c r="BL1949" s="63"/>
      <c r="BM1949" s="63"/>
      <c r="BN1949" s="63"/>
      <c r="BO1949" s="63"/>
      <c r="BP1949" s="63"/>
    </row>
    <row r="1950" spans="26:68" x14ac:dyDescent="0.2">
      <c r="Z1950" s="63"/>
      <c r="AA1950" s="63"/>
      <c r="AB1950" s="63"/>
      <c r="AC1950" s="63"/>
      <c r="AD1950" s="63"/>
      <c r="AE1950" s="63"/>
      <c r="AF1950" s="63"/>
      <c r="AG1950" s="66"/>
      <c r="AH1950" s="63"/>
      <c r="AI1950" s="63"/>
      <c r="AJ1950" s="63"/>
      <c r="AK1950" s="63"/>
      <c r="AL1950" s="63"/>
      <c r="AM1950" s="63"/>
      <c r="AN1950" s="63"/>
      <c r="AO1950" s="63"/>
      <c r="AP1950" s="63"/>
      <c r="AQ1950" s="63"/>
      <c r="AR1950" s="63"/>
      <c r="AS1950" s="63"/>
      <c r="AT1950" s="63"/>
      <c r="AU1950" s="63"/>
    </row>
    <row r="1951" spans="26:68" x14ac:dyDescent="0.2">
      <c r="Z1951" s="63"/>
      <c r="AA1951" s="63"/>
      <c r="AB1951" s="63"/>
      <c r="AC1951" s="63"/>
      <c r="AD1951" s="63"/>
      <c r="AE1951" s="63"/>
      <c r="AF1951" s="63"/>
      <c r="AG1951" s="66"/>
      <c r="AH1951" s="63"/>
      <c r="AI1951" s="63"/>
      <c r="AJ1951" s="63"/>
      <c r="AK1951" s="63"/>
      <c r="AL1951" s="63"/>
      <c r="AM1951" s="63"/>
      <c r="AN1951" s="63"/>
      <c r="AO1951" s="63"/>
      <c r="AP1951" s="63"/>
      <c r="AQ1951" s="63"/>
      <c r="AR1951" s="63"/>
      <c r="AS1951" s="63"/>
      <c r="AT1951" s="63"/>
      <c r="AU1951" s="63"/>
    </row>
    <row r="1952" spans="26:68" x14ac:dyDescent="0.2">
      <c r="Z1952" s="63"/>
      <c r="AA1952" s="63"/>
      <c r="AB1952" s="63"/>
      <c r="AC1952" s="63"/>
      <c r="AD1952" s="63"/>
      <c r="AE1952" s="63"/>
      <c r="AF1952" s="63"/>
      <c r="AG1952" s="66"/>
      <c r="AH1952" s="63"/>
      <c r="AI1952" s="63"/>
      <c r="AJ1952" s="63"/>
      <c r="AK1952" s="63"/>
      <c r="AL1952" s="63"/>
      <c r="AM1952" s="63"/>
      <c r="AN1952" s="63"/>
      <c r="AO1952" s="63"/>
      <c r="AP1952" s="63"/>
      <c r="AQ1952" s="63"/>
      <c r="AR1952" s="63"/>
      <c r="AS1952" s="63"/>
      <c r="AT1952" s="63"/>
      <c r="AU1952" s="63"/>
    </row>
    <row r="1953" spans="26:47" x14ac:dyDescent="0.2">
      <c r="Z1953" s="63"/>
      <c r="AA1953" s="63"/>
      <c r="AB1953" s="63"/>
      <c r="AC1953" s="63"/>
      <c r="AD1953" s="63"/>
      <c r="AE1953" s="63"/>
      <c r="AF1953" s="63"/>
      <c r="AG1953" s="66"/>
      <c r="AH1953" s="63"/>
      <c r="AI1953" s="63"/>
      <c r="AJ1953" s="63"/>
      <c r="AK1953" s="63"/>
      <c r="AL1953" s="63"/>
      <c r="AM1953" s="63"/>
      <c r="AN1953" s="63"/>
      <c r="AO1953" s="63"/>
      <c r="AP1953" s="63"/>
      <c r="AQ1953" s="63"/>
      <c r="AR1953" s="63"/>
      <c r="AS1953" s="63"/>
      <c r="AT1953" s="63"/>
      <c r="AU1953" s="63"/>
    </row>
    <row r="1954" spans="26:47" x14ac:dyDescent="0.2">
      <c r="Z1954" s="63"/>
      <c r="AA1954" s="63"/>
      <c r="AB1954" s="63"/>
      <c r="AC1954" s="63"/>
      <c r="AD1954" s="63"/>
      <c r="AE1954" s="63"/>
      <c r="AF1954" s="63"/>
      <c r="AG1954" s="66"/>
      <c r="AH1954" s="63"/>
      <c r="AI1954" s="63"/>
      <c r="AJ1954" s="63"/>
      <c r="AK1954" s="63"/>
      <c r="AL1954" s="63"/>
      <c r="AM1954" s="63"/>
      <c r="AN1954" s="63"/>
      <c r="AO1954" s="63"/>
      <c r="AP1954" s="63"/>
      <c r="AQ1954" s="63"/>
      <c r="AR1954" s="63"/>
      <c r="AS1954" s="63"/>
      <c r="AT1954" s="63"/>
      <c r="AU1954" s="63"/>
    </row>
    <row r="1955" spans="26:47" x14ac:dyDescent="0.2">
      <c r="Z1955" s="63"/>
      <c r="AA1955" s="63"/>
      <c r="AB1955" s="63"/>
      <c r="AC1955" s="63"/>
      <c r="AD1955" s="63"/>
      <c r="AE1955" s="63"/>
      <c r="AF1955" s="63"/>
      <c r="AG1955" s="66"/>
      <c r="AH1955" s="63"/>
      <c r="AI1955" s="63"/>
      <c r="AJ1955" s="63"/>
      <c r="AK1955" s="63"/>
      <c r="AL1955" s="63"/>
      <c r="AM1955" s="63"/>
      <c r="AN1955" s="63"/>
      <c r="AO1955" s="63"/>
      <c r="AP1955" s="63"/>
      <c r="AQ1955" s="63"/>
      <c r="AR1955" s="63"/>
      <c r="AS1955" s="63"/>
      <c r="AT1955" s="63"/>
      <c r="AU1955" s="63"/>
    </row>
    <row r="1956" spans="26:47" x14ac:dyDescent="0.2">
      <c r="Z1956" s="63"/>
      <c r="AA1956" s="63"/>
      <c r="AB1956" s="63"/>
      <c r="AC1956" s="63"/>
      <c r="AD1956" s="63"/>
      <c r="AE1956" s="63"/>
      <c r="AF1956" s="63"/>
      <c r="AG1956" s="66"/>
      <c r="AH1956" s="63"/>
      <c r="AI1956" s="63"/>
      <c r="AJ1956" s="63"/>
      <c r="AK1956" s="63"/>
      <c r="AL1956" s="63"/>
      <c r="AM1956" s="63"/>
      <c r="AN1956" s="63"/>
      <c r="AO1956" s="63"/>
      <c r="AP1956" s="63"/>
      <c r="AQ1956" s="63"/>
      <c r="AR1956" s="63"/>
      <c r="AS1956" s="63"/>
      <c r="AT1956" s="63"/>
      <c r="AU1956" s="63"/>
    </row>
    <row r="1957" spans="26:47" x14ac:dyDescent="0.2">
      <c r="Z1957" s="63"/>
      <c r="AA1957" s="63"/>
      <c r="AB1957" s="63"/>
      <c r="AC1957" s="63"/>
      <c r="AD1957" s="63"/>
      <c r="AE1957" s="63"/>
      <c r="AF1957" s="63"/>
      <c r="AG1957" s="66"/>
      <c r="AH1957" s="63"/>
      <c r="AI1957" s="63"/>
      <c r="AJ1957" s="63"/>
      <c r="AK1957" s="63"/>
      <c r="AL1957" s="63"/>
      <c r="AM1957" s="63"/>
      <c r="AN1957" s="63"/>
      <c r="AO1957" s="63"/>
      <c r="AP1957" s="63"/>
      <c r="AQ1957" s="63"/>
      <c r="AR1957" s="63"/>
      <c r="AS1957" s="63"/>
      <c r="AT1957" s="63"/>
      <c r="AU1957" s="63"/>
    </row>
    <row r="1958" spans="26:47" x14ac:dyDescent="0.2">
      <c r="Z1958" s="63"/>
      <c r="AA1958" s="63"/>
      <c r="AB1958" s="63"/>
      <c r="AC1958" s="63"/>
      <c r="AD1958" s="63"/>
      <c r="AE1958" s="63"/>
      <c r="AF1958" s="63"/>
      <c r="AG1958" s="66"/>
      <c r="AH1958" s="63"/>
      <c r="AI1958" s="63"/>
      <c r="AJ1958" s="63"/>
      <c r="AK1958" s="63"/>
      <c r="AL1958" s="63"/>
      <c r="AM1958" s="63"/>
      <c r="AN1958" s="63"/>
      <c r="AO1958" s="63"/>
      <c r="AP1958" s="63"/>
      <c r="AQ1958" s="63"/>
      <c r="AR1958" s="63"/>
      <c r="AS1958" s="63"/>
      <c r="AT1958" s="63"/>
      <c r="AU1958" s="63"/>
    </row>
    <row r="1959" spans="26:47" x14ac:dyDescent="0.2">
      <c r="Z1959" s="63"/>
      <c r="AA1959" s="63"/>
      <c r="AB1959" s="63"/>
      <c r="AC1959" s="63"/>
      <c r="AD1959" s="63"/>
      <c r="AE1959" s="63"/>
      <c r="AF1959" s="63"/>
      <c r="AG1959" s="66"/>
      <c r="AH1959" s="63"/>
      <c r="AI1959" s="63"/>
      <c r="AJ1959" s="63"/>
      <c r="AK1959" s="63"/>
      <c r="AL1959" s="63"/>
      <c r="AM1959" s="63"/>
      <c r="AN1959" s="63"/>
      <c r="AO1959" s="63"/>
      <c r="AP1959" s="63"/>
      <c r="AQ1959" s="63"/>
      <c r="AR1959" s="63"/>
      <c r="AS1959" s="63"/>
      <c r="AT1959" s="63"/>
      <c r="AU1959" s="63"/>
    </row>
    <row r="1960" spans="26:47" x14ac:dyDescent="0.2">
      <c r="Z1960" s="63"/>
      <c r="AA1960" s="63"/>
      <c r="AB1960" s="63"/>
      <c r="AC1960" s="63"/>
      <c r="AD1960" s="63"/>
      <c r="AE1960" s="63"/>
      <c r="AF1960" s="63"/>
      <c r="AG1960" s="66"/>
      <c r="AH1960" s="63"/>
      <c r="AI1960" s="63"/>
      <c r="AJ1960" s="63"/>
      <c r="AK1960" s="63"/>
      <c r="AL1960" s="63"/>
      <c r="AM1960" s="63"/>
      <c r="AN1960" s="63"/>
      <c r="AO1960" s="63"/>
      <c r="AP1960" s="63"/>
      <c r="AQ1960" s="63"/>
      <c r="AR1960" s="63"/>
      <c r="AS1960" s="63"/>
      <c r="AT1960" s="63"/>
      <c r="AU1960" s="63"/>
    </row>
    <row r="1961" spans="26:47" x14ac:dyDescent="0.2">
      <c r="Z1961" s="63"/>
      <c r="AA1961" s="63"/>
      <c r="AB1961" s="63"/>
      <c r="AC1961" s="63"/>
      <c r="AD1961" s="63"/>
      <c r="AE1961" s="63"/>
      <c r="AF1961" s="63"/>
      <c r="AG1961" s="66"/>
      <c r="AH1961" s="63"/>
      <c r="AI1961" s="63"/>
      <c r="AJ1961" s="63"/>
      <c r="AK1961" s="63"/>
      <c r="AL1961" s="63"/>
      <c r="AM1961" s="63"/>
      <c r="AN1961" s="63"/>
      <c r="AO1961" s="63"/>
      <c r="AP1961" s="63"/>
      <c r="AQ1961" s="63"/>
      <c r="AR1961" s="63"/>
      <c r="AS1961" s="63"/>
      <c r="AT1961" s="63"/>
      <c r="AU1961" s="63"/>
    </row>
    <row r="1962" spans="26:47" x14ac:dyDescent="0.2">
      <c r="Z1962" s="63"/>
      <c r="AA1962" s="63"/>
      <c r="AB1962" s="63"/>
      <c r="AC1962" s="63"/>
      <c r="AD1962" s="63"/>
      <c r="AE1962" s="63"/>
      <c r="AF1962" s="63"/>
      <c r="AG1962" s="66"/>
      <c r="AH1962" s="63"/>
      <c r="AI1962" s="63"/>
      <c r="AJ1962" s="63"/>
      <c r="AK1962" s="63"/>
      <c r="AL1962" s="63"/>
      <c r="AM1962" s="63"/>
      <c r="AN1962" s="63"/>
      <c r="AO1962" s="63"/>
      <c r="AP1962" s="63"/>
      <c r="AQ1962" s="63"/>
      <c r="AR1962" s="63"/>
      <c r="AS1962" s="63"/>
      <c r="AT1962" s="63"/>
      <c r="AU1962" s="63"/>
    </row>
    <row r="1963" spans="26:47" x14ac:dyDescent="0.2">
      <c r="Z1963" s="63"/>
      <c r="AA1963" s="63"/>
      <c r="AB1963" s="63"/>
      <c r="AC1963" s="63"/>
      <c r="AD1963" s="63"/>
      <c r="AE1963" s="63"/>
      <c r="AF1963" s="63"/>
      <c r="AG1963" s="66"/>
      <c r="AH1963" s="63"/>
      <c r="AI1963" s="63"/>
      <c r="AJ1963" s="63"/>
      <c r="AK1963" s="63"/>
      <c r="AL1963" s="63"/>
      <c r="AM1963" s="63"/>
      <c r="AN1963" s="63"/>
      <c r="AO1963" s="63"/>
      <c r="AP1963" s="63"/>
      <c r="AQ1963" s="63"/>
      <c r="AR1963" s="63"/>
      <c r="AS1963" s="63"/>
      <c r="AT1963" s="63"/>
      <c r="AU1963" s="63"/>
    </row>
    <row r="1964" spans="26:47" x14ac:dyDescent="0.2">
      <c r="Z1964" s="63"/>
      <c r="AA1964" s="63"/>
      <c r="AB1964" s="63"/>
      <c r="AC1964" s="63"/>
      <c r="AD1964" s="63"/>
      <c r="AE1964" s="63"/>
      <c r="AF1964" s="63"/>
      <c r="AG1964" s="66"/>
      <c r="AH1964" s="63"/>
      <c r="AI1964" s="63"/>
      <c r="AJ1964" s="63"/>
      <c r="AK1964" s="63"/>
      <c r="AL1964" s="63"/>
      <c r="AM1964" s="63"/>
      <c r="AN1964" s="63"/>
      <c r="AO1964" s="63"/>
      <c r="AP1964" s="63"/>
      <c r="AQ1964" s="63"/>
      <c r="AR1964" s="63"/>
      <c r="AS1964" s="63"/>
      <c r="AT1964" s="63"/>
      <c r="AU1964" s="63"/>
    </row>
    <row r="1965" spans="26:47" x14ac:dyDescent="0.2">
      <c r="Z1965" s="63"/>
      <c r="AA1965" s="63"/>
      <c r="AB1965" s="63"/>
      <c r="AC1965" s="63"/>
      <c r="AD1965" s="63"/>
      <c r="AE1965" s="63"/>
      <c r="AF1965" s="63"/>
      <c r="AG1965" s="66"/>
      <c r="AH1965" s="63"/>
      <c r="AI1965" s="63"/>
      <c r="AJ1965" s="63"/>
      <c r="AK1965" s="63"/>
      <c r="AL1965" s="63"/>
      <c r="AM1965" s="63"/>
      <c r="AN1965" s="63"/>
      <c r="AO1965" s="63"/>
      <c r="AP1965" s="63"/>
      <c r="AQ1965" s="63"/>
      <c r="AR1965" s="63"/>
      <c r="AS1965" s="63"/>
      <c r="AT1965" s="63"/>
      <c r="AU1965" s="63"/>
    </row>
    <row r="1966" spans="26:47" x14ac:dyDescent="0.2">
      <c r="Z1966" s="63"/>
      <c r="AA1966" s="63"/>
      <c r="AB1966" s="63"/>
      <c r="AC1966" s="63"/>
      <c r="AD1966" s="63"/>
      <c r="AE1966" s="63"/>
      <c r="AF1966" s="63"/>
      <c r="AG1966" s="66"/>
      <c r="AH1966" s="63"/>
      <c r="AI1966" s="63"/>
      <c r="AJ1966" s="63"/>
      <c r="AK1966" s="63"/>
      <c r="AL1966" s="63"/>
      <c r="AM1966" s="63"/>
      <c r="AN1966" s="63"/>
      <c r="AO1966" s="63"/>
      <c r="AP1966" s="63"/>
      <c r="AQ1966" s="63"/>
      <c r="AR1966" s="63"/>
      <c r="AS1966" s="63"/>
      <c r="AT1966" s="63"/>
      <c r="AU1966" s="63"/>
    </row>
    <row r="1967" spans="26:47" x14ac:dyDescent="0.2">
      <c r="Z1967" s="63"/>
      <c r="AA1967" s="63"/>
      <c r="AB1967" s="63"/>
      <c r="AC1967" s="63"/>
      <c r="AD1967" s="63"/>
      <c r="AE1967" s="63"/>
      <c r="AF1967" s="63"/>
      <c r="AG1967" s="66"/>
      <c r="AH1967" s="63"/>
      <c r="AI1967" s="63"/>
      <c r="AJ1967" s="63"/>
      <c r="AK1967" s="63"/>
      <c r="AL1967" s="63"/>
      <c r="AM1967" s="63"/>
      <c r="AN1967" s="63"/>
      <c r="AO1967" s="63"/>
      <c r="AP1967" s="63"/>
      <c r="AQ1967" s="63"/>
      <c r="AR1967" s="63"/>
      <c r="AS1967" s="63"/>
      <c r="AT1967" s="63"/>
      <c r="AU1967" s="63"/>
    </row>
    <row r="1968" spans="26:47" x14ac:dyDescent="0.2">
      <c r="Z1968" s="63"/>
      <c r="AA1968" s="63"/>
      <c r="AB1968" s="63"/>
      <c r="AC1968" s="63"/>
      <c r="AD1968" s="63"/>
      <c r="AE1968" s="63"/>
      <c r="AF1968" s="63"/>
      <c r="AG1968" s="66"/>
      <c r="AH1968" s="63"/>
      <c r="AI1968" s="63"/>
      <c r="AJ1968" s="63"/>
      <c r="AK1968" s="63"/>
      <c r="AL1968" s="63"/>
      <c r="AM1968" s="63"/>
      <c r="AN1968" s="63"/>
      <c r="AO1968" s="63"/>
      <c r="AP1968" s="63"/>
      <c r="AQ1968" s="63"/>
      <c r="AR1968" s="63"/>
      <c r="AS1968" s="63"/>
      <c r="AT1968" s="63"/>
      <c r="AU1968" s="63"/>
    </row>
    <row r="1969" spans="26:47" x14ac:dyDescent="0.2">
      <c r="Z1969" s="63"/>
      <c r="AA1969" s="63"/>
      <c r="AB1969" s="63"/>
      <c r="AC1969" s="63"/>
      <c r="AD1969" s="63"/>
      <c r="AE1969" s="63"/>
      <c r="AF1969" s="63"/>
      <c r="AG1969" s="66"/>
      <c r="AH1969" s="63"/>
      <c r="AI1969" s="63"/>
      <c r="AJ1969" s="63"/>
      <c r="AK1969" s="63"/>
      <c r="AL1969" s="63"/>
      <c r="AM1969" s="63"/>
      <c r="AN1969" s="63"/>
      <c r="AO1969" s="63"/>
      <c r="AP1969" s="63"/>
      <c r="AQ1969" s="63"/>
      <c r="AR1969" s="63"/>
      <c r="AS1969" s="63"/>
      <c r="AT1969" s="63"/>
      <c r="AU1969" s="63"/>
    </row>
    <row r="1970" spans="26:47" x14ac:dyDescent="0.2">
      <c r="Z1970" s="63"/>
      <c r="AA1970" s="63"/>
      <c r="AB1970" s="63"/>
      <c r="AC1970" s="63"/>
      <c r="AD1970" s="63"/>
      <c r="AE1970" s="63"/>
      <c r="AF1970" s="63"/>
      <c r="AG1970" s="66"/>
      <c r="AH1970" s="63"/>
      <c r="AI1970" s="63"/>
      <c r="AJ1970" s="63"/>
      <c r="AK1970" s="63"/>
      <c r="AL1970" s="63"/>
      <c r="AM1970" s="63"/>
      <c r="AN1970" s="63"/>
      <c r="AO1970" s="63"/>
      <c r="AP1970" s="63"/>
      <c r="AQ1970" s="63"/>
      <c r="AR1970" s="63"/>
      <c r="AS1970" s="63"/>
      <c r="AT1970" s="63"/>
      <c r="AU1970" s="63"/>
    </row>
    <row r="1971" spans="26:47" x14ac:dyDescent="0.2">
      <c r="Z1971" s="63"/>
      <c r="AA1971" s="63"/>
      <c r="AB1971" s="63"/>
      <c r="AC1971" s="63"/>
      <c r="AD1971" s="63"/>
      <c r="AE1971" s="63"/>
      <c r="AF1971" s="63"/>
      <c r="AG1971" s="66"/>
      <c r="AH1971" s="63"/>
      <c r="AI1971" s="63"/>
      <c r="AJ1971" s="63"/>
      <c r="AK1971" s="63"/>
      <c r="AL1971" s="63"/>
      <c r="AM1971" s="63"/>
      <c r="AN1971" s="63"/>
      <c r="AO1971" s="63"/>
      <c r="AP1971" s="63"/>
      <c r="AQ1971" s="63"/>
      <c r="AR1971" s="63"/>
      <c r="AS1971" s="63"/>
      <c r="AT1971" s="63"/>
      <c r="AU1971" s="63"/>
    </row>
    <row r="1972" spans="26:47" x14ac:dyDescent="0.2">
      <c r="Z1972" s="63"/>
      <c r="AA1972" s="63"/>
      <c r="AB1972" s="63"/>
      <c r="AC1972" s="63"/>
      <c r="AD1972" s="63"/>
      <c r="AE1972" s="63"/>
      <c r="AF1972" s="63"/>
      <c r="AG1972" s="66"/>
      <c r="AH1972" s="63"/>
      <c r="AI1972" s="63"/>
      <c r="AJ1972" s="63"/>
      <c r="AK1972" s="63"/>
      <c r="AL1972" s="63"/>
      <c r="AM1972" s="63"/>
      <c r="AN1972" s="63"/>
      <c r="AO1972" s="63"/>
      <c r="AP1972" s="63"/>
      <c r="AQ1972" s="63"/>
      <c r="AR1972" s="63"/>
      <c r="AS1972" s="63"/>
      <c r="AT1972" s="63"/>
      <c r="AU1972" s="63"/>
    </row>
    <row r="1973" spans="26:47" x14ac:dyDescent="0.2">
      <c r="Z1973" s="63"/>
      <c r="AA1973" s="63"/>
      <c r="AB1973" s="63"/>
      <c r="AC1973" s="63"/>
      <c r="AD1973" s="63"/>
      <c r="AE1973" s="63"/>
      <c r="AF1973" s="63"/>
      <c r="AG1973" s="66"/>
      <c r="AH1973" s="63"/>
      <c r="AI1973" s="63"/>
      <c r="AJ1973" s="63"/>
      <c r="AK1973" s="63"/>
      <c r="AL1973" s="63"/>
      <c r="AM1973" s="63"/>
      <c r="AN1973" s="63"/>
      <c r="AO1973" s="63"/>
      <c r="AP1973" s="63"/>
      <c r="AQ1973" s="63"/>
      <c r="AR1973" s="63"/>
      <c r="AS1973" s="63"/>
      <c r="AT1973" s="63"/>
      <c r="AU1973" s="63"/>
    </row>
    <row r="1974" spans="26:47" x14ac:dyDescent="0.2">
      <c r="Z1974" s="63"/>
      <c r="AA1974" s="63"/>
      <c r="AB1974" s="63"/>
      <c r="AC1974" s="63"/>
      <c r="AD1974" s="63"/>
      <c r="AE1974" s="63"/>
      <c r="AF1974" s="63"/>
      <c r="AG1974" s="66"/>
      <c r="AH1974" s="63"/>
      <c r="AI1974" s="63"/>
      <c r="AJ1974" s="63"/>
      <c r="AK1974" s="63"/>
      <c r="AL1974" s="63"/>
      <c r="AM1974" s="63"/>
      <c r="AN1974" s="63"/>
      <c r="AO1974" s="63"/>
      <c r="AP1974" s="63"/>
      <c r="AQ1974" s="63"/>
      <c r="AR1974" s="63"/>
      <c r="AS1974" s="63"/>
      <c r="AT1974" s="63"/>
      <c r="AU1974" s="63"/>
    </row>
    <row r="1975" spans="26:47" x14ac:dyDescent="0.2">
      <c r="Z1975" s="63"/>
      <c r="AA1975" s="63"/>
      <c r="AB1975" s="63"/>
      <c r="AC1975" s="63"/>
      <c r="AD1975" s="63"/>
      <c r="AE1975" s="63"/>
      <c r="AF1975" s="63"/>
      <c r="AG1975" s="66"/>
      <c r="AH1975" s="63"/>
      <c r="AI1975" s="63"/>
      <c r="AJ1975" s="63"/>
      <c r="AK1975" s="63"/>
      <c r="AL1975" s="63"/>
      <c r="AM1975" s="63"/>
      <c r="AN1975" s="63"/>
      <c r="AO1975" s="63"/>
      <c r="AP1975" s="63"/>
      <c r="AQ1975" s="63"/>
      <c r="AR1975" s="63"/>
      <c r="AS1975" s="63"/>
      <c r="AT1975" s="63"/>
      <c r="AU1975" s="63"/>
    </row>
    <row r="1976" spans="26:47" x14ac:dyDescent="0.2">
      <c r="Z1976" s="63"/>
      <c r="AA1976" s="63"/>
      <c r="AB1976" s="63"/>
      <c r="AC1976" s="63"/>
      <c r="AD1976" s="63"/>
      <c r="AE1976" s="63"/>
      <c r="AF1976" s="63"/>
      <c r="AG1976" s="66"/>
      <c r="AH1976" s="63"/>
      <c r="AI1976" s="63"/>
      <c r="AJ1976" s="63"/>
      <c r="AK1976" s="63"/>
      <c r="AL1976" s="63"/>
      <c r="AM1976" s="63"/>
      <c r="AN1976" s="63"/>
      <c r="AO1976" s="63"/>
      <c r="AP1976" s="63"/>
      <c r="AQ1976" s="63"/>
      <c r="AR1976" s="63"/>
      <c r="AS1976" s="63"/>
      <c r="AT1976" s="63"/>
      <c r="AU1976" s="63"/>
    </row>
    <row r="1977" spans="26:47" x14ac:dyDescent="0.2">
      <c r="Z1977" s="63"/>
      <c r="AA1977" s="63"/>
      <c r="AB1977" s="63"/>
      <c r="AC1977" s="63"/>
      <c r="AD1977" s="63"/>
      <c r="AE1977" s="63"/>
      <c r="AF1977" s="63"/>
      <c r="AG1977" s="66"/>
      <c r="AH1977" s="63"/>
      <c r="AI1977" s="63"/>
      <c r="AJ1977" s="63"/>
      <c r="AK1977" s="63"/>
      <c r="AL1977" s="63"/>
      <c r="AM1977" s="63"/>
      <c r="AN1977" s="63"/>
      <c r="AO1977" s="63"/>
      <c r="AP1977" s="63"/>
      <c r="AQ1977" s="63"/>
      <c r="AR1977" s="63"/>
      <c r="AS1977" s="63"/>
      <c r="AT1977" s="63"/>
      <c r="AU1977" s="63"/>
    </row>
    <row r="1978" spans="26:47" x14ac:dyDescent="0.2">
      <c r="Z1978" s="63"/>
      <c r="AA1978" s="63"/>
      <c r="AB1978" s="63"/>
      <c r="AC1978" s="63"/>
      <c r="AD1978" s="63"/>
      <c r="AE1978" s="63"/>
      <c r="AF1978" s="63"/>
      <c r="AG1978" s="66"/>
      <c r="AH1978" s="63"/>
      <c r="AI1978" s="63"/>
      <c r="AJ1978" s="63"/>
      <c r="AK1978" s="63"/>
      <c r="AL1978" s="63"/>
      <c r="AM1978" s="63"/>
      <c r="AN1978" s="63"/>
      <c r="AO1978" s="63"/>
      <c r="AP1978" s="63"/>
      <c r="AQ1978" s="63"/>
      <c r="AR1978" s="63"/>
      <c r="AS1978" s="63"/>
      <c r="AT1978" s="63"/>
      <c r="AU1978" s="63"/>
    </row>
    <row r="1979" spans="26:47" x14ac:dyDescent="0.2">
      <c r="Z1979" s="63"/>
      <c r="AA1979" s="63"/>
      <c r="AB1979" s="63"/>
      <c r="AC1979" s="63"/>
      <c r="AD1979" s="63"/>
      <c r="AE1979" s="63"/>
      <c r="AF1979" s="63"/>
      <c r="AG1979" s="66"/>
      <c r="AH1979" s="63"/>
      <c r="AI1979" s="63"/>
      <c r="AJ1979" s="63"/>
      <c r="AK1979" s="63"/>
      <c r="AL1979" s="63"/>
      <c r="AM1979" s="63"/>
      <c r="AN1979" s="63"/>
      <c r="AO1979" s="63"/>
      <c r="AP1979" s="63"/>
      <c r="AQ1979" s="63"/>
      <c r="AR1979" s="63"/>
      <c r="AS1979" s="63"/>
      <c r="AT1979" s="63"/>
      <c r="AU1979" s="63"/>
    </row>
    <row r="1980" spans="26:47" x14ac:dyDescent="0.2">
      <c r="Z1980" s="63"/>
      <c r="AA1980" s="63"/>
      <c r="AB1980" s="63"/>
      <c r="AC1980" s="63"/>
      <c r="AD1980" s="63"/>
      <c r="AE1980" s="63"/>
      <c r="AF1980" s="63"/>
      <c r="AG1980" s="66"/>
      <c r="AH1980" s="63"/>
      <c r="AI1980" s="63"/>
      <c r="AJ1980" s="63"/>
      <c r="AK1980" s="63"/>
      <c r="AL1980" s="63"/>
      <c r="AM1980" s="63"/>
      <c r="AN1980" s="63"/>
      <c r="AO1980" s="63"/>
      <c r="AP1980" s="63"/>
      <c r="AQ1980" s="63"/>
      <c r="AR1980" s="63"/>
      <c r="AS1980" s="63"/>
      <c r="AT1980" s="63"/>
      <c r="AU1980" s="63"/>
    </row>
    <row r="1981" spans="26:47" x14ac:dyDescent="0.2">
      <c r="AA1981" s="86"/>
      <c r="AB1981" s="86"/>
      <c r="AC1981" s="86"/>
      <c r="AD1981" s="86"/>
      <c r="AE1981" s="86"/>
      <c r="AG1981" s="87"/>
      <c r="AN1981" s="86"/>
      <c r="AO1981" s="86"/>
      <c r="AP1981" s="86"/>
      <c r="AQ1981" s="86"/>
      <c r="AR1981" s="86"/>
      <c r="AS1981" s="86"/>
      <c r="AT1981" s="86"/>
      <c r="AU1981" s="86"/>
    </row>
    <row r="1982" spans="26:47" x14ac:dyDescent="0.2">
      <c r="AA1982" s="86"/>
      <c r="AB1982" s="86"/>
      <c r="AC1982" s="86"/>
      <c r="AD1982" s="86"/>
      <c r="AE1982" s="86"/>
      <c r="AG1982" s="87"/>
      <c r="AN1982" s="86"/>
      <c r="AO1982" s="86"/>
      <c r="AP1982" s="86"/>
      <c r="AQ1982" s="86"/>
      <c r="AR1982" s="86"/>
      <c r="AS1982" s="86"/>
      <c r="AT1982" s="86"/>
      <c r="AU1982" s="86"/>
    </row>
    <row r="1983" spans="26:47" x14ac:dyDescent="0.2">
      <c r="AA1983" s="86"/>
      <c r="AB1983" s="86"/>
      <c r="AC1983" s="86"/>
      <c r="AD1983" s="86"/>
      <c r="AE1983" s="86"/>
      <c r="AG1983" s="87"/>
      <c r="AN1983" s="86"/>
      <c r="AO1983" s="86"/>
      <c r="AP1983" s="86"/>
      <c r="AQ1983" s="86"/>
      <c r="AR1983" s="86"/>
      <c r="AS1983" s="86"/>
      <c r="AT1983" s="86"/>
      <c r="AU1983" s="86"/>
    </row>
    <row r="1984" spans="26:47" x14ac:dyDescent="0.2">
      <c r="AA1984" s="86"/>
      <c r="AB1984" s="86"/>
      <c r="AC1984" s="86"/>
      <c r="AD1984" s="86"/>
      <c r="AE1984" s="86"/>
      <c r="AG1984" s="87"/>
      <c r="AN1984" s="86"/>
      <c r="AO1984" s="86"/>
      <c r="AP1984" s="86"/>
      <c r="AQ1984" s="86"/>
      <c r="AR1984" s="86"/>
      <c r="AS1984" s="86"/>
      <c r="AT1984" s="86"/>
      <c r="AU1984" s="86"/>
    </row>
    <row r="1985" spans="27:47" x14ac:dyDescent="0.2">
      <c r="AA1985" s="86"/>
      <c r="AB1985" s="86"/>
      <c r="AC1985" s="86"/>
      <c r="AD1985" s="86"/>
      <c r="AE1985" s="86"/>
      <c r="AG1985" s="87"/>
      <c r="AN1985" s="86"/>
      <c r="AO1985" s="86"/>
      <c r="AP1985" s="86"/>
      <c r="AQ1985" s="86"/>
      <c r="AR1985" s="86"/>
      <c r="AS1985" s="86"/>
      <c r="AT1985" s="86"/>
      <c r="AU1985" s="86"/>
    </row>
    <row r="1986" spans="27:47" x14ac:dyDescent="0.2">
      <c r="AA1986" s="86"/>
      <c r="AB1986" s="86"/>
      <c r="AC1986" s="86"/>
      <c r="AD1986" s="86"/>
      <c r="AE1986" s="86"/>
      <c r="AG1986" s="87"/>
      <c r="AN1986" s="86"/>
      <c r="AO1986" s="86"/>
      <c r="AP1986" s="86"/>
      <c r="AQ1986" s="86"/>
      <c r="AR1986" s="86"/>
      <c r="AS1986" s="86"/>
      <c r="AT1986" s="86"/>
      <c r="AU1986" s="86"/>
    </row>
    <row r="1987" spans="27:47" x14ac:dyDescent="0.2">
      <c r="AA1987" s="86"/>
      <c r="AB1987" s="86"/>
      <c r="AC1987" s="86"/>
      <c r="AD1987" s="86"/>
      <c r="AE1987" s="86"/>
      <c r="AG1987" s="87"/>
      <c r="AN1987" s="86"/>
      <c r="AO1987" s="86"/>
      <c r="AP1987" s="86"/>
      <c r="AQ1987" s="86"/>
      <c r="AR1987" s="86"/>
      <c r="AS1987" s="86"/>
      <c r="AT1987" s="86"/>
      <c r="AU1987" s="86"/>
    </row>
    <row r="1988" spans="27:47" x14ac:dyDescent="0.2">
      <c r="AA1988" s="86"/>
      <c r="AB1988" s="86"/>
      <c r="AC1988" s="86"/>
      <c r="AD1988" s="86"/>
      <c r="AE1988" s="86"/>
      <c r="AG1988" s="87"/>
      <c r="AN1988" s="86"/>
      <c r="AO1988" s="86"/>
      <c r="AP1988" s="86"/>
      <c r="AQ1988" s="86"/>
      <c r="AR1988" s="86"/>
      <c r="AS1988" s="86"/>
      <c r="AT1988" s="86"/>
      <c r="AU1988" s="86"/>
    </row>
    <row r="1989" spans="27:47" x14ac:dyDescent="0.2">
      <c r="AA1989" s="86"/>
      <c r="AB1989" s="86"/>
      <c r="AC1989" s="86"/>
      <c r="AD1989" s="86"/>
      <c r="AE1989" s="86"/>
      <c r="AG1989" s="87"/>
      <c r="AN1989" s="86"/>
      <c r="AO1989" s="86"/>
      <c r="AP1989" s="86"/>
      <c r="AQ1989" s="86"/>
      <c r="AR1989" s="86"/>
      <c r="AS1989" s="86"/>
      <c r="AT1989" s="86"/>
      <c r="AU1989" s="86"/>
    </row>
    <row r="1990" spans="27:47" x14ac:dyDescent="0.2">
      <c r="AA1990" s="86"/>
      <c r="AB1990" s="86"/>
      <c r="AC1990" s="86"/>
      <c r="AD1990" s="86"/>
      <c r="AE1990" s="86"/>
      <c r="AG1990" s="87"/>
      <c r="AN1990" s="86"/>
      <c r="AO1990" s="86"/>
      <c r="AP1990" s="86"/>
      <c r="AQ1990" s="86"/>
      <c r="AR1990" s="86"/>
      <c r="AS1990" s="86"/>
      <c r="AT1990" s="86"/>
      <c r="AU1990" s="86"/>
    </row>
    <row r="1991" spans="27:47" x14ac:dyDescent="0.2">
      <c r="AA1991" s="86"/>
      <c r="AB1991" s="86"/>
      <c r="AC1991" s="86"/>
      <c r="AD1991" s="86"/>
      <c r="AE1991" s="86"/>
      <c r="AG1991" s="87"/>
      <c r="AN1991" s="86"/>
      <c r="AO1991" s="86"/>
      <c r="AP1991" s="86"/>
      <c r="AQ1991" s="86"/>
      <c r="AR1991" s="86"/>
      <c r="AS1991" s="86"/>
      <c r="AT1991" s="86"/>
      <c r="AU1991" s="86"/>
    </row>
    <row r="1992" spans="27:47" x14ac:dyDescent="0.2">
      <c r="AA1992" s="86"/>
      <c r="AB1992" s="86"/>
      <c r="AC1992" s="86"/>
      <c r="AD1992" s="86"/>
      <c r="AE1992" s="86"/>
      <c r="AG1992" s="87"/>
      <c r="AN1992" s="86"/>
      <c r="AO1992" s="86"/>
      <c r="AP1992" s="86"/>
      <c r="AQ1992" s="86"/>
      <c r="AR1992" s="86"/>
      <c r="AS1992" s="86"/>
      <c r="AT1992" s="86"/>
      <c r="AU1992" s="86"/>
    </row>
    <row r="1993" spans="27:47" x14ac:dyDescent="0.2">
      <c r="AA1993" s="86"/>
      <c r="AB1993" s="86"/>
      <c r="AC1993" s="86"/>
      <c r="AD1993" s="86"/>
      <c r="AE1993" s="86"/>
      <c r="AG1993" s="87"/>
      <c r="AN1993" s="86"/>
      <c r="AO1993" s="86"/>
      <c r="AP1993" s="86"/>
      <c r="AQ1993" s="86"/>
      <c r="AR1993" s="86"/>
      <c r="AS1993" s="86"/>
      <c r="AT1993" s="86"/>
      <c r="AU1993" s="86"/>
    </row>
    <row r="1994" spans="27:47" x14ac:dyDescent="0.2">
      <c r="AA1994" s="86"/>
      <c r="AB1994" s="86"/>
      <c r="AC1994" s="86"/>
      <c r="AD1994" s="86"/>
      <c r="AE1994" s="86"/>
      <c r="AG1994" s="87"/>
      <c r="AN1994" s="86"/>
      <c r="AO1994" s="86"/>
      <c r="AP1994" s="86"/>
      <c r="AQ1994" s="86"/>
      <c r="AR1994" s="86"/>
      <c r="AS1994" s="86"/>
      <c r="AT1994" s="86"/>
      <c r="AU1994" s="86"/>
    </row>
    <row r="1995" spans="27:47" x14ac:dyDescent="0.2">
      <c r="AA1995" s="86"/>
      <c r="AB1995" s="86"/>
      <c r="AC1995" s="86"/>
      <c r="AD1995" s="86"/>
      <c r="AE1995" s="86"/>
      <c r="AG1995" s="87"/>
      <c r="AN1995" s="86"/>
      <c r="AO1995" s="86"/>
      <c r="AP1995" s="86"/>
      <c r="AQ1995" s="86"/>
      <c r="AR1995" s="86"/>
      <c r="AS1995" s="86"/>
      <c r="AT1995" s="86"/>
      <c r="AU1995" s="86"/>
    </row>
    <row r="1996" spans="27:47" x14ac:dyDescent="0.2">
      <c r="AA1996" s="86"/>
      <c r="AB1996" s="86"/>
      <c r="AC1996" s="86"/>
      <c r="AD1996" s="86"/>
      <c r="AE1996" s="86"/>
      <c r="AG1996" s="87"/>
      <c r="AN1996" s="86"/>
      <c r="AO1996" s="86"/>
      <c r="AP1996" s="86"/>
      <c r="AQ1996" s="86"/>
      <c r="AR1996" s="86"/>
      <c r="AS1996" s="86"/>
      <c r="AT1996" s="86"/>
      <c r="AU1996" s="86"/>
    </row>
    <row r="1997" spans="27:47" x14ac:dyDescent="0.2">
      <c r="AA1997" s="86"/>
      <c r="AB1997" s="86"/>
      <c r="AC1997" s="86"/>
      <c r="AD1997" s="86"/>
      <c r="AE1997" s="86"/>
      <c r="AG1997" s="87"/>
      <c r="AN1997" s="86"/>
      <c r="AO1997" s="86"/>
      <c r="AP1997" s="86"/>
      <c r="AQ1997" s="86"/>
      <c r="AR1997" s="86"/>
      <c r="AS1997" s="86"/>
      <c r="AT1997" s="86"/>
      <c r="AU1997" s="86"/>
    </row>
    <row r="1998" spans="27:47" x14ac:dyDescent="0.2">
      <c r="AA1998" s="86"/>
      <c r="AB1998" s="86"/>
      <c r="AC1998" s="86"/>
      <c r="AD1998" s="86"/>
      <c r="AE1998" s="86"/>
      <c r="AG1998" s="87"/>
      <c r="AN1998" s="86"/>
      <c r="AO1998" s="86"/>
      <c r="AP1998" s="86"/>
      <c r="AQ1998" s="86"/>
      <c r="AR1998" s="86"/>
      <c r="AS1998" s="86"/>
      <c r="AT1998" s="86"/>
      <c r="AU1998" s="86"/>
    </row>
    <row r="1999" spans="27:47" x14ac:dyDescent="0.2">
      <c r="AA1999" s="86"/>
      <c r="AB1999" s="86"/>
      <c r="AC1999" s="86"/>
      <c r="AD1999" s="86"/>
      <c r="AE1999" s="86"/>
      <c r="AG1999" s="87"/>
      <c r="AN1999" s="86"/>
      <c r="AO1999" s="86"/>
      <c r="AP1999" s="86"/>
      <c r="AQ1999" s="86"/>
      <c r="AR1999" s="86"/>
      <c r="AS1999" s="86"/>
      <c r="AT1999" s="86"/>
      <c r="AU1999" s="86"/>
    </row>
    <row r="2000" spans="27:47" x14ac:dyDescent="0.2">
      <c r="AA2000" s="86"/>
      <c r="AB2000" s="86"/>
      <c r="AC2000" s="86"/>
      <c r="AD2000" s="86"/>
      <c r="AE2000" s="86"/>
      <c r="AG2000" s="87"/>
      <c r="AN2000" s="86"/>
      <c r="AO2000" s="86"/>
      <c r="AP2000" s="86"/>
      <c r="AQ2000" s="86"/>
      <c r="AR2000" s="86"/>
      <c r="AS2000" s="86"/>
      <c r="AT2000" s="86"/>
      <c r="AU2000" s="86"/>
    </row>
    <row r="2001" spans="27:47" x14ac:dyDescent="0.2">
      <c r="AA2001" s="86"/>
      <c r="AB2001" s="86"/>
      <c r="AC2001" s="86"/>
      <c r="AD2001" s="86"/>
      <c r="AE2001" s="86"/>
      <c r="AG2001" s="87"/>
      <c r="AN2001" s="86"/>
      <c r="AO2001" s="86"/>
      <c r="AP2001" s="86"/>
      <c r="AQ2001" s="86"/>
      <c r="AR2001" s="86"/>
      <c r="AS2001" s="86"/>
      <c r="AT2001" s="86"/>
      <c r="AU2001" s="86"/>
    </row>
    <row r="2002" spans="27:47" x14ac:dyDescent="0.2">
      <c r="AA2002" s="86"/>
      <c r="AB2002" s="86"/>
      <c r="AC2002" s="86"/>
      <c r="AD2002" s="86"/>
      <c r="AE2002" s="86"/>
      <c r="AG2002" s="87"/>
      <c r="AN2002" s="86"/>
      <c r="AO2002" s="86"/>
      <c r="AP2002" s="86"/>
      <c r="AQ2002" s="86"/>
      <c r="AR2002" s="86"/>
      <c r="AS2002" s="86"/>
      <c r="AT2002" s="86"/>
      <c r="AU2002" s="86"/>
    </row>
    <row r="2003" spans="27:47" x14ac:dyDescent="0.2">
      <c r="AA2003" s="86"/>
      <c r="AB2003" s="86"/>
      <c r="AC2003" s="86"/>
      <c r="AD2003" s="86"/>
      <c r="AE2003" s="86"/>
      <c r="AG2003" s="87"/>
      <c r="AN2003" s="86"/>
      <c r="AO2003" s="86"/>
      <c r="AP2003" s="86"/>
      <c r="AQ2003" s="86"/>
      <c r="AR2003" s="86"/>
      <c r="AS2003" s="86"/>
      <c r="AT2003" s="86"/>
      <c r="AU2003" s="86"/>
    </row>
    <row r="2004" spans="27:47" x14ac:dyDescent="0.2">
      <c r="AA2004" s="86"/>
      <c r="AB2004" s="86"/>
      <c r="AC2004" s="86"/>
      <c r="AD2004" s="86"/>
      <c r="AE2004" s="86"/>
      <c r="AG2004" s="87"/>
      <c r="AN2004" s="86"/>
      <c r="AO2004" s="86"/>
      <c r="AP2004" s="86"/>
      <c r="AQ2004" s="86"/>
      <c r="AR2004" s="86"/>
      <c r="AS2004" s="86"/>
      <c r="AT2004" s="86"/>
      <c r="AU2004" s="86"/>
    </row>
    <row r="2005" spans="27:47" x14ac:dyDescent="0.2">
      <c r="AA2005" s="86"/>
      <c r="AB2005" s="86"/>
      <c r="AC2005" s="86"/>
      <c r="AD2005" s="86"/>
      <c r="AE2005" s="86"/>
      <c r="AG2005" s="87"/>
      <c r="AN2005" s="86"/>
      <c r="AO2005" s="86"/>
      <c r="AP2005" s="86"/>
      <c r="AQ2005" s="86"/>
      <c r="AR2005" s="86"/>
      <c r="AS2005" s="86"/>
      <c r="AT2005" s="86"/>
      <c r="AU2005" s="86"/>
    </row>
    <row r="2006" spans="27:47" x14ac:dyDescent="0.2">
      <c r="AA2006" s="86"/>
      <c r="AB2006" s="86"/>
      <c r="AC2006" s="86"/>
      <c r="AD2006" s="86"/>
      <c r="AE2006" s="86"/>
      <c r="AG2006" s="87"/>
      <c r="AN2006" s="86"/>
      <c r="AO2006" s="86"/>
      <c r="AP2006" s="86"/>
      <c r="AQ2006" s="86"/>
      <c r="AR2006" s="86"/>
      <c r="AS2006" s="86"/>
      <c r="AT2006" s="86"/>
      <c r="AU2006" s="86"/>
    </row>
    <row r="2007" spans="27:47" x14ac:dyDescent="0.2">
      <c r="AA2007" s="86"/>
      <c r="AB2007" s="86"/>
      <c r="AC2007" s="86"/>
      <c r="AD2007" s="86"/>
      <c r="AE2007" s="86"/>
      <c r="AG2007" s="87"/>
      <c r="AN2007" s="86"/>
      <c r="AO2007" s="86"/>
      <c r="AP2007" s="86"/>
      <c r="AQ2007" s="86"/>
      <c r="AR2007" s="86"/>
      <c r="AS2007" s="86"/>
      <c r="AT2007" s="86"/>
      <c r="AU2007" s="86"/>
    </row>
    <row r="2008" spans="27:47" x14ac:dyDescent="0.2">
      <c r="AA2008" s="86"/>
      <c r="AB2008" s="86"/>
      <c r="AC2008" s="86"/>
      <c r="AD2008" s="86"/>
      <c r="AE2008" s="86"/>
      <c r="AG2008" s="87"/>
      <c r="AN2008" s="86"/>
      <c r="AO2008" s="86"/>
      <c r="AP2008" s="86"/>
      <c r="AQ2008" s="86"/>
      <c r="AR2008" s="86"/>
      <c r="AS2008" s="86"/>
      <c r="AT2008" s="86"/>
      <c r="AU2008" s="86"/>
    </row>
    <row r="2009" spans="27:47" x14ac:dyDescent="0.2">
      <c r="AA2009" s="86"/>
      <c r="AB2009" s="86"/>
      <c r="AC2009" s="86"/>
      <c r="AD2009" s="86"/>
      <c r="AE2009" s="86"/>
      <c r="AG2009" s="87"/>
      <c r="AN2009" s="86"/>
      <c r="AO2009" s="86"/>
      <c r="AP2009" s="86"/>
      <c r="AQ2009" s="86"/>
      <c r="AR2009" s="86"/>
      <c r="AS2009" s="86"/>
      <c r="AT2009" s="86"/>
      <c r="AU2009" s="86"/>
    </row>
    <row r="2010" spans="27:47" x14ac:dyDescent="0.2">
      <c r="AA2010" s="86"/>
      <c r="AB2010" s="86"/>
      <c r="AC2010" s="86"/>
      <c r="AD2010" s="86"/>
      <c r="AE2010" s="86"/>
      <c r="AG2010" s="87"/>
      <c r="AN2010" s="86"/>
      <c r="AO2010" s="86"/>
      <c r="AP2010" s="86"/>
      <c r="AQ2010" s="86"/>
      <c r="AR2010" s="86"/>
      <c r="AS2010" s="86"/>
      <c r="AT2010" s="86"/>
      <c r="AU2010" s="86"/>
    </row>
    <row r="2011" spans="27:47" x14ac:dyDescent="0.2">
      <c r="AA2011" s="86"/>
      <c r="AB2011" s="86"/>
      <c r="AC2011" s="86"/>
      <c r="AD2011" s="86"/>
      <c r="AE2011" s="86"/>
      <c r="AG2011" s="87"/>
      <c r="AN2011" s="86"/>
      <c r="AO2011" s="86"/>
      <c r="AP2011" s="86"/>
      <c r="AQ2011" s="86"/>
      <c r="AR2011" s="86"/>
      <c r="AS2011" s="86"/>
      <c r="AT2011" s="86"/>
      <c r="AU2011" s="86"/>
    </row>
    <row r="2012" spans="27:47" x14ac:dyDescent="0.2">
      <c r="AA2012" s="86"/>
      <c r="AB2012" s="86"/>
      <c r="AC2012" s="86"/>
      <c r="AD2012" s="86"/>
      <c r="AE2012" s="86"/>
      <c r="AG2012" s="87"/>
      <c r="AN2012" s="86"/>
      <c r="AO2012" s="86"/>
      <c r="AP2012" s="86"/>
      <c r="AQ2012" s="86"/>
      <c r="AR2012" s="86"/>
      <c r="AS2012" s="86"/>
      <c r="AT2012" s="86"/>
      <c r="AU2012" s="86"/>
    </row>
    <row r="2013" spans="27:47" x14ac:dyDescent="0.2">
      <c r="AA2013" s="86"/>
      <c r="AB2013" s="86"/>
      <c r="AC2013" s="86"/>
      <c r="AD2013" s="86"/>
      <c r="AE2013" s="86"/>
      <c r="AG2013" s="87"/>
      <c r="AN2013" s="86"/>
      <c r="AO2013" s="86"/>
      <c r="AP2013" s="86"/>
      <c r="AQ2013" s="86"/>
      <c r="AR2013" s="86"/>
      <c r="AS2013" s="86"/>
      <c r="AT2013" s="86"/>
      <c r="AU2013" s="86"/>
    </row>
    <row r="2014" spans="27:47" x14ac:dyDescent="0.2">
      <c r="AA2014" s="86"/>
      <c r="AB2014" s="86"/>
      <c r="AC2014" s="86"/>
      <c r="AD2014" s="86"/>
      <c r="AE2014" s="86"/>
      <c r="AG2014" s="87"/>
      <c r="AN2014" s="86"/>
      <c r="AO2014" s="86"/>
      <c r="AP2014" s="86"/>
      <c r="AQ2014" s="86"/>
      <c r="AR2014" s="86"/>
      <c r="AS2014" s="86"/>
      <c r="AT2014" s="86"/>
      <c r="AU2014" s="86"/>
    </row>
    <row r="2015" spans="27:47" x14ac:dyDescent="0.2">
      <c r="AA2015" s="86"/>
      <c r="AB2015" s="86"/>
      <c r="AC2015" s="86"/>
      <c r="AD2015" s="86"/>
      <c r="AE2015" s="86"/>
      <c r="AG2015" s="87"/>
      <c r="AN2015" s="86"/>
      <c r="AO2015" s="86"/>
      <c r="AP2015" s="86"/>
      <c r="AQ2015" s="86"/>
      <c r="AR2015" s="86"/>
      <c r="AS2015" s="86"/>
      <c r="AT2015" s="86"/>
      <c r="AU2015" s="86"/>
    </row>
    <row r="2016" spans="27:47" x14ac:dyDescent="0.2">
      <c r="AA2016" s="86"/>
      <c r="AB2016" s="86"/>
      <c r="AC2016" s="86"/>
      <c r="AD2016" s="86"/>
      <c r="AE2016" s="86"/>
      <c r="AG2016" s="87"/>
      <c r="AN2016" s="86"/>
      <c r="AO2016" s="86"/>
      <c r="AP2016" s="86"/>
      <c r="AQ2016" s="86"/>
      <c r="AR2016" s="86"/>
      <c r="AS2016" s="86"/>
      <c r="AT2016" s="86"/>
      <c r="AU2016" s="86"/>
    </row>
    <row r="2017" spans="27:47" x14ac:dyDescent="0.2">
      <c r="AA2017" s="86"/>
      <c r="AB2017" s="86"/>
      <c r="AC2017" s="86"/>
      <c r="AD2017" s="86"/>
      <c r="AE2017" s="86"/>
      <c r="AG2017" s="87"/>
      <c r="AN2017" s="86"/>
      <c r="AO2017" s="86"/>
      <c r="AP2017" s="86"/>
      <c r="AQ2017" s="86"/>
      <c r="AR2017" s="86"/>
      <c r="AS2017" s="86"/>
      <c r="AT2017" s="86"/>
      <c r="AU2017" s="86"/>
    </row>
    <row r="2018" spans="27:47" x14ac:dyDescent="0.2">
      <c r="AA2018" s="86"/>
      <c r="AB2018" s="86"/>
      <c r="AC2018" s="86"/>
      <c r="AD2018" s="86"/>
      <c r="AE2018" s="86"/>
      <c r="AG2018" s="87"/>
      <c r="AN2018" s="86"/>
      <c r="AO2018" s="86"/>
      <c r="AP2018" s="86"/>
      <c r="AQ2018" s="86"/>
      <c r="AR2018" s="86"/>
      <c r="AS2018" s="86"/>
      <c r="AT2018" s="86"/>
      <c r="AU2018" s="86"/>
    </row>
    <row r="2019" spans="27:47" x14ac:dyDescent="0.2">
      <c r="AA2019" s="86"/>
      <c r="AB2019" s="86"/>
      <c r="AC2019" s="86"/>
      <c r="AD2019" s="86"/>
      <c r="AE2019" s="86"/>
      <c r="AG2019" s="87"/>
      <c r="AN2019" s="86"/>
      <c r="AO2019" s="86"/>
      <c r="AP2019" s="86"/>
      <c r="AQ2019" s="86"/>
      <c r="AR2019" s="86"/>
      <c r="AS2019" s="86"/>
      <c r="AT2019" s="86"/>
      <c r="AU2019" s="86"/>
    </row>
    <row r="2020" spans="27:47" x14ac:dyDescent="0.2">
      <c r="AA2020" s="86"/>
      <c r="AB2020" s="86"/>
      <c r="AC2020" s="86"/>
      <c r="AD2020" s="86"/>
      <c r="AE2020" s="86"/>
      <c r="AG2020" s="87"/>
      <c r="AN2020" s="86"/>
      <c r="AO2020" s="86"/>
      <c r="AP2020" s="86"/>
      <c r="AQ2020" s="86"/>
      <c r="AR2020" s="86"/>
      <c r="AS2020" s="86"/>
      <c r="AT2020" s="86"/>
      <c r="AU2020" s="86"/>
    </row>
    <row r="2021" spans="27:47" x14ac:dyDescent="0.2">
      <c r="AA2021" s="86"/>
      <c r="AB2021" s="86"/>
      <c r="AC2021" s="86"/>
      <c r="AD2021" s="86"/>
      <c r="AE2021" s="86"/>
      <c r="AG2021" s="87"/>
      <c r="AN2021" s="86"/>
      <c r="AO2021" s="86"/>
      <c r="AP2021" s="86"/>
      <c r="AQ2021" s="86"/>
      <c r="AR2021" s="86"/>
      <c r="AS2021" s="86"/>
      <c r="AT2021" s="86"/>
      <c r="AU2021" s="86"/>
    </row>
    <row r="2022" spans="27:47" x14ac:dyDescent="0.2">
      <c r="AA2022" s="86"/>
      <c r="AB2022" s="86"/>
      <c r="AC2022" s="86"/>
      <c r="AD2022" s="86"/>
      <c r="AE2022" s="86"/>
      <c r="AG2022" s="87"/>
      <c r="AN2022" s="86"/>
      <c r="AO2022" s="86"/>
      <c r="AP2022" s="86"/>
      <c r="AQ2022" s="86"/>
      <c r="AR2022" s="86"/>
      <c r="AS2022" s="86"/>
      <c r="AT2022" s="86"/>
      <c r="AU2022" s="86"/>
    </row>
    <row r="2023" spans="27:47" x14ac:dyDescent="0.2">
      <c r="AA2023" s="86"/>
      <c r="AB2023" s="86"/>
      <c r="AC2023" s="86"/>
      <c r="AD2023" s="86"/>
      <c r="AE2023" s="86"/>
      <c r="AG2023" s="87"/>
      <c r="AN2023" s="86"/>
      <c r="AO2023" s="86"/>
      <c r="AP2023" s="86"/>
      <c r="AQ2023" s="86"/>
      <c r="AR2023" s="86"/>
      <c r="AS2023" s="86"/>
      <c r="AT2023" s="86"/>
      <c r="AU2023" s="86"/>
    </row>
    <row r="2024" spans="27:47" x14ac:dyDescent="0.2">
      <c r="AA2024" s="86"/>
      <c r="AB2024" s="86"/>
      <c r="AC2024" s="86"/>
      <c r="AD2024" s="86"/>
      <c r="AE2024" s="86"/>
      <c r="AG2024" s="87"/>
      <c r="AN2024" s="86"/>
      <c r="AO2024" s="86"/>
      <c r="AP2024" s="86"/>
      <c r="AQ2024" s="86"/>
      <c r="AR2024" s="86"/>
      <c r="AS2024" s="86"/>
      <c r="AT2024" s="86"/>
      <c r="AU2024" s="86"/>
    </row>
    <row r="2025" spans="27:47" x14ac:dyDescent="0.2">
      <c r="AA2025" s="86"/>
      <c r="AB2025" s="86"/>
      <c r="AC2025" s="86"/>
      <c r="AD2025" s="86"/>
      <c r="AE2025" s="86"/>
      <c r="AG2025" s="87"/>
      <c r="AN2025" s="86"/>
      <c r="AO2025" s="86"/>
      <c r="AP2025" s="86"/>
      <c r="AQ2025" s="86"/>
      <c r="AR2025" s="86"/>
      <c r="AS2025" s="86"/>
      <c r="AT2025" s="86"/>
      <c r="AU2025" s="86"/>
    </row>
    <row r="2026" spans="27:47" x14ac:dyDescent="0.2">
      <c r="AA2026" s="86"/>
      <c r="AB2026" s="86"/>
      <c r="AC2026" s="86"/>
      <c r="AD2026" s="86"/>
      <c r="AE2026" s="86"/>
      <c r="AG2026" s="87"/>
      <c r="AN2026" s="86"/>
      <c r="AO2026" s="86"/>
      <c r="AP2026" s="86"/>
      <c r="AQ2026" s="86"/>
      <c r="AR2026" s="86"/>
      <c r="AS2026" s="86"/>
      <c r="AT2026" s="86"/>
      <c r="AU2026" s="86"/>
    </row>
    <row r="2027" spans="27:47" x14ac:dyDescent="0.2">
      <c r="AA2027" s="86"/>
      <c r="AB2027" s="86"/>
      <c r="AC2027" s="86"/>
      <c r="AD2027" s="86"/>
      <c r="AE2027" s="86"/>
      <c r="AG2027" s="87"/>
      <c r="AN2027" s="86"/>
      <c r="AO2027" s="86"/>
      <c r="AP2027" s="86"/>
      <c r="AQ2027" s="86"/>
      <c r="AR2027" s="86"/>
      <c r="AS2027" s="86"/>
      <c r="AT2027" s="86"/>
      <c r="AU2027" s="86"/>
    </row>
    <row r="2028" spans="27:47" x14ac:dyDescent="0.2">
      <c r="AA2028" s="86"/>
      <c r="AB2028" s="86"/>
      <c r="AC2028" s="86"/>
      <c r="AD2028" s="86"/>
      <c r="AE2028" s="86"/>
      <c r="AG2028" s="87"/>
      <c r="AN2028" s="86"/>
      <c r="AO2028" s="86"/>
      <c r="AP2028" s="86"/>
      <c r="AQ2028" s="86"/>
      <c r="AR2028" s="86"/>
      <c r="AS2028" s="86"/>
      <c r="AT2028" s="86"/>
      <c r="AU2028" s="86"/>
    </row>
    <row r="2029" spans="27:47" x14ac:dyDescent="0.2">
      <c r="AA2029" s="86"/>
      <c r="AB2029" s="86"/>
      <c r="AC2029" s="86"/>
      <c r="AD2029" s="86"/>
      <c r="AE2029" s="86"/>
      <c r="AG2029" s="87"/>
      <c r="AN2029" s="86"/>
      <c r="AO2029" s="86"/>
      <c r="AP2029" s="86"/>
      <c r="AQ2029" s="86"/>
      <c r="AR2029" s="86"/>
      <c r="AS2029" s="86"/>
      <c r="AT2029" s="86"/>
      <c r="AU2029" s="86"/>
    </row>
    <row r="2030" spans="27:47" x14ac:dyDescent="0.2">
      <c r="AA2030" s="86"/>
      <c r="AB2030" s="86"/>
      <c r="AC2030" s="86"/>
      <c r="AD2030" s="86"/>
      <c r="AE2030" s="86"/>
      <c r="AG2030" s="87"/>
      <c r="AN2030" s="86"/>
      <c r="AO2030" s="86"/>
      <c r="AP2030" s="86"/>
      <c r="AQ2030" s="86"/>
      <c r="AR2030" s="86"/>
      <c r="AS2030" s="86"/>
      <c r="AT2030" s="86"/>
      <c r="AU2030" s="86"/>
    </row>
    <row r="2031" spans="27:47" x14ac:dyDescent="0.2">
      <c r="AA2031" s="86"/>
      <c r="AB2031" s="86"/>
      <c r="AC2031" s="86"/>
      <c r="AD2031" s="86"/>
      <c r="AE2031" s="86"/>
      <c r="AG2031" s="87"/>
      <c r="AN2031" s="86"/>
      <c r="AO2031" s="86"/>
      <c r="AP2031" s="86"/>
      <c r="AQ2031" s="86"/>
      <c r="AR2031" s="86"/>
      <c r="AS2031" s="86"/>
      <c r="AT2031" s="86"/>
      <c r="AU2031" s="86"/>
    </row>
    <row r="2032" spans="27:47" x14ac:dyDescent="0.2">
      <c r="AA2032" s="86"/>
      <c r="AB2032" s="86"/>
      <c r="AC2032" s="86"/>
      <c r="AD2032" s="86"/>
      <c r="AE2032" s="86"/>
      <c r="AG2032" s="87"/>
      <c r="AN2032" s="86"/>
      <c r="AO2032" s="86"/>
      <c r="AP2032" s="86"/>
      <c r="AQ2032" s="86"/>
      <c r="AR2032" s="86"/>
      <c r="AS2032" s="86"/>
      <c r="AT2032" s="86"/>
      <c r="AU2032" s="86"/>
    </row>
    <row r="2033" spans="27:47" x14ac:dyDescent="0.2">
      <c r="AA2033" s="86"/>
      <c r="AB2033" s="86"/>
      <c r="AC2033" s="86"/>
      <c r="AD2033" s="86"/>
      <c r="AE2033" s="86"/>
      <c r="AG2033" s="87"/>
      <c r="AN2033" s="86"/>
      <c r="AO2033" s="86"/>
      <c r="AP2033" s="86"/>
      <c r="AQ2033" s="86"/>
      <c r="AR2033" s="86"/>
      <c r="AS2033" s="86"/>
      <c r="AT2033" s="86"/>
      <c r="AU2033" s="86"/>
    </row>
    <row r="2034" spans="27:47" x14ac:dyDescent="0.2">
      <c r="AA2034" s="86"/>
      <c r="AB2034" s="86"/>
      <c r="AC2034" s="86"/>
      <c r="AD2034" s="86"/>
      <c r="AE2034" s="86"/>
      <c r="AG2034" s="87"/>
      <c r="AN2034" s="86"/>
      <c r="AO2034" s="86"/>
      <c r="AP2034" s="86"/>
      <c r="AQ2034" s="86"/>
      <c r="AR2034" s="86"/>
      <c r="AS2034" s="86"/>
      <c r="AT2034" s="86"/>
      <c r="AU2034" s="86"/>
    </row>
    <row r="2035" spans="27:47" x14ac:dyDescent="0.2">
      <c r="AA2035" s="86"/>
      <c r="AB2035" s="86"/>
      <c r="AC2035" s="86"/>
      <c r="AD2035" s="86"/>
      <c r="AE2035" s="86"/>
      <c r="AG2035" s="87"/>
      <c r="AN2035" s="86"/>
      <c r="AO2035" s="86"/>
      <c r="AP2035" s="86"/>
      <c r="AQ2035" s="86"/>
      <c r="AR2035" s="86"/>
      <c r="AS2035" s="86"/>
      <c r="AT2035" s="86"/>
      <c r="AU2035" s="86"/>
    </row>
    <row r="2036" spans="27:47" x14ac:dyDescent="0.2">
      <c r="AA2036" s="86"/>
      <c r="AB2036" s="86"/>
      <c r="AC2036" s="86"/>
      <c r="AD2036" s="86"/>
      <c r="AE2036" s="86"/>
      <c r="AG2036" s="87"/>
      <c r="AN2036" s="86"/>
      <c r="AO2036" s="86"/>
      <c r="AP2036" s="86"/>
      <c r="AQ2036" s="86"/>
      <c r="AR2036" s="86"/>
      <c r="AS2036" s="86"/>
      <c r="AT2036" s="86"/>
      <c r="AU2036" s="86"/>
    </row>
    <row r="2037" spans="27:47" x14ac:dyDescent="0.2">
      <c r="AA2037" s="86"/>
      <c r="AB2037" s="86"/>
      <c r="AC2037" s="86"/>
      <c r="AD2037" s="86"/>
      <c r="AE2037" s="86"/>
      <c r="AG2037" s="87"/>
      <c r="AN2037" s="86"/>
      <c r="AO2037" s="86"/>
      <c r="AP2037" s="86"/>
      <c r="AQ2037" s="86"/>
      <c r="AR2037" s="86"/>
      <c r="AS2037" s="86"/>
      <c r="AT2037" s="86"/>
      <c r="AU2037" s="86"/>
    </row>
    <row r="2038" spans="27:47" x14ac:dyDescent="0.2">
      <c r="AA2038" s="86"/>
      <c r="AB2038" s="86"/>
      <c r="AC2038" s="86"/>
      <c r="AD2038" s="86"/>
      <c r="AE2038" s="86"/>
      <c r="AG2038" s="87"/>
      <c r="AN2038" s="86"/>
      <c r="AO2038" s="86"/>
      <c r="AP2038" s="86"/>
      <c r="AQ2038" s="86"/>
      <c r="AR2038" s="86"/>
      <c r="AS2038" s="86"/>
      <c r="AT2038" s="86"/>
      <c r="AU2038" s="86"/>
    </row>
    <row r="2039" spans="27:47" x14ac:dyDescent="0.2">
      <c r="AA2039" s="86"/>
      <c r="AB2039" s="86"/>
      <c r="AC2039" s="86"/>
      <c r="AD2039" s="86"/>
      <c r="AE2039" s="86"/>
      <c r="AG2039" s="87"/>
      <c r="AN2039" s="86"/>
      <c r="AO2039" s="86"/>
      <c r="AP2039" s="86"/>
      <c r="AQ2039" s="86"/>
      <c r="AR2039" s="86"/>
      <c r="AS2039" s="86"/>
      <c r="AT2039" s="86"/>
      <c r="AU2039" s="86"/>
    </row>
    <row r="2040" spans="27:47" x14ac:dyDescent="0.2">
      <c r="AA2040" s="86"/>
      <c r="AB2040" s="86"/>
      <c r="AC2040" s="86"/>
      <c r="AD2040" s="86"/>
      <c r="AE2040" s="86"/>
      <c r="AG2040" s="87"/>
      <c r="AN2040" s="86"/>
      <c r="AO2040" s="86"/>
      <c r="AP2040" s="86"/>
      <c r="AQ2040" s="86"/>
      <c r="AR2040" s="86"/>
      <c r="AS2040" s="86"/>
      <c r="AT2040" s="86"/>
      <c r="AU2040" s="86"/>
    </row>
    <row r="2041" spans="27:47" x14ac:dyDescent="0.2">
      <c r="AA2041" s="86"/>
      <c r="AB2041" s="86"/>
      <c r="AC2041" s="86"/>
      <c r="AD2041" s="86"/>
      <c r="AE2041" s="86"/>
      <c r="AG2041" s="87"/>
      <c r="AN2041" s="86"/>
      <c r="AO2041" s="86"/>
      <c r="AP2041" s="86"/>
      <c r="AQ2041" s="86"/>
      <c r="AR2041" s="86"/>
      <c r="AS2041" s="86"/>
      <c r="AT2041" s="86"/>
      <c r="AU2041" s="86"/>
    </row>
    <row r="2042" spans="27:47" x14ac:dyDescent="0.2">
      <c r="AA2042" s="86"/>
      <c r="AB2042" s="86"/>
      <c r="AC2042" s="86"/>
      <c r="AD2042" s="86"/>
      <c r="AE2042" s="86"/>
      <c r="AG2042" s="87"/>
      <c r="AN2042" s="86"/>
      <c r="AO2042" s="86"/>
      <c r="AP2042" s="86"/>
      <c r="AQ2042" s="86"/>
      <c r="AR2042" s="86"/>
      <c r="AS2042" s="86"/>
      <c r="AT2042" s="86"/>
      <c r="AU2042" s="86"/>
    </row>
    <row r="2043" spans="27:47" x14ac:dyDescent="0.2">
      <c r="AA2043" s="86"/>
      <c r="AB2043" s="86"/>
      <c r="AC2043" s="86"/>
      <c r="AD2043" s="86"/>
      <c r="AE2043" s="86"/>
      <c r="AG2043" s="87"/>
      <c r="AN2043" s="86"/>
      <c r="AO2043" s="86"/>
      <c r="AP2043" s="86"/>
      <c r="AQ2043" s="86"/>
      <c r="AR2043" s="86"/>
      <c r="AS2043" s="86"/>
      <c r="AT2043" s="86"/>
      <c r="AU2043" s="86"/>
    </row>
    <row r="2044" spans="27:47" x14ac:dyDescent="0.2">
      <c r="AA2044" s="86"/>
      <c r="AB2044" s="86"/>
      <c r="AC2044" s="86"/>
      <c r="AD2044" s="86"/>
      <c r="AE2044" s="86"/>
      <c r="AG2044" s="87"/>
      <c r="AN2044" s="86"/>
      <c r="AO2044" s="86"/>
      <c r="AP2044" s="86"/>
      <c r="AQ2044" s="86"/>
      <c r="AR2044" s="86"/>
      <c r="AS2044" s="86"/>
      <c r="AT2044" s="86"/>
      <c r="AU2044" s="86"/>
    </row>
    <row r="2045" spans="27:47" x14ac:dyDescent="0.2">
      <c r="AA2045" s="86"/>
      <c r="AB2045" s="86"/>
      <c r="AC2045" s="86"/>
      <c r="AD2045" s="86"/>
      <c r="AE2045" s="86"/>
      <c r="AG2045" s="87"/>
      <c r="AN2045" s="86"/>
      <c r="AO2045" s="86"/>
      <c r="AP2045" s="86"/>
      <c r="AQ2045" s="86"/>
      <c r="AR2045" s="86"/>
      <c r="AS2045" s="86"/>
      <c r="AT2045" s="86"/>
      <c r="AU2045" s="86"/>
    </row>
    <row r="2046" spans="27:47" x14ac:dyDescent="0.2">
      <c r="AA2046" s="86"/>
      <c r="AB2046" s="86"/>
      <c r="AC2046" s="86"/>
      <c r="AD2046" s="86"/>
      <c r="AE2046" s="86"/>
      <c r="AG2046" s="87"/>
      <c r="AN2046" s="86"/>
      <c r="AO2046" s="86"/>
      <c r="AP2046" s="86"/>
      <c r="AQ2046" s="86"/>
      <c r="AR2046" s="86"/>
      <c r="AS2046" s="86"/>
      <c r="AT2046" s="86"/>
      <c r="AU2046" s="86"/>
    </row>
    <row r="2047" spans="27:47" x14ac:dyDescent="0.2">
      <c r="AA2047" s="86"/>
      <c r="AB2047" s="86"/>
      <c r="AC2047" s="86"/>
      <c r="AD2047" s="86"/>
      <c r="AE2047" s="86"/>
      <c r="AG2047" s="87"/>
      <c r="AN2047" s="86"/>
      <c r="AO2047" s="86"/>
      <c r="AP2047" s="86"/>
      <c r="AQ2047" s="86"/>
      <c r="AR2047" s="86"/>
      <c r="AS2047" s="86"/>
      <c r="AT2047" s="86"/>
      <c r="AU2047" s="86"/>
    </row>
    <row r="2048" spans="27:47" x14ac:dyDescent="0.2">
      <c r="AA2048" s="86"/>
      <c r="AB2048" s="86"/>
      <c r="AC2048" s="86"/>
      <c r="AD2048" s="86"/>
      <c r="AE2048" s="86"/>
      <c r="AG2048" s="87"/>
      <c r="AN2048" s="86"/>
      <c r="AO2048" s="86"/>
      <c r="AP2048" s="86"/>
      <c r="AQ2048" s="86"/>
      <c r="AR2048" s="86"/>
      <c r="AS2048" s="86"/>
      <c r="AT2048" s="86"/>
      <c r="AU2048" s="86"/>
    </row>
    <row r="2049" spans="27:47" x14ac:dyDescent="0.2">
      <c r="AA2049" s="86"/>
      <c r="AB2049" s="86"/>
      <c r="AC2049" s="86"/>
      <c r="AD2049" s="86"/>
      <c r="AE2049" s="86"/>
      <c r="AG2049" s="87"/>
      <c r="AN2049" s="86"/>
      <c r="AO2049" s="86"/>
      <c r="AP2049" s="86"/>
      <c r="AQ2049" s="86"/>
      <c r="AR2049" s="86"/>
      <c r="AS2049" s="86"/>
      <c r="AT2049" s="86"/>
      <c r="AU2049" s="86"/>
    </row>
    <row r="2050" spans="27:47" x14ac:dyDescent="0.2">
      <c r="AA2050" s="86"/>
      <c r="AB2050" s="86"/>
      <c r="AC2050" s="86"/>
      <c r="AD2050" s="86"/>
      <c r="AE2050" s="86"/>
      <c r="AG2050" s="87"/>
      <c r="AN2050" s="86"/>
      <c r="AO2050" s="86"/>
      <c r="AP2050" s="86"/>
      <c r="AQ2050" s="86"/>
      <c r="AR2050" s="86"/>
      <c r="AS2050" s="86"/>
      <c r="AT2050" s="86"/>
      <c r="AU2050" s="86"/>
    </row>
    <row r="2051" spans="27:47" x14ac:dyDescent="0.2">
      <c r="AA2051" s="86"/>
      <c r="AB2051" s="86"/>
      <c r="AC2051" s="86"/>
      <c r="AD2051" s="86"/>
      <c r="AE2051" s="86"/>
      <c r="AG2051" s="87"/>
      <c r="AN2051" s="86"/>
      <c r="AO2051" s="86"/>
      <c r="AP2051" s="86"/>
      <c r="AQ2051" s="86"/>
      <c r="AR2051" s="86"/>
      <c r="AS2051" s="86"/>
      <c r="AT2051" s="86"/>
      <c r="AU2051" s="86"/>
    </row>
    <row r="2052" spans="27:47" x14ac:dyDescent="0.2">
      <c r="AA2052" s="86"/>
      <c r="AB2052" s="86"/>
      <c r="AC2052" s="86"/>
      <c r="AD2052" s="86"/>
      <c r="AE2052" s="86"/>
      <c r="AG2052" s="87"/>
      <c r="AN2052" s="86"/>
      <c r="AO2052" s="86"/>
      <c r="AP2052" s="86"/>
      <c r="AQ2052" s="86"/>
      <c r="AR2052" s="86"/>
      <c r="AS2052" s="86"/>
      <c r="AT2052" s="86"/>
      <c r="AU2052" s="86"/>
    </row>
    <row r="2053" spans="27:47" x14ac:dyDescent="0.2">
      <c r="AA2053" s="86"/>
      <c r="AB2053" s="86"/>
      <c r="AC2053" s="86"/>
      <c r="AD2053" s="86"/>
      <c r="AE2053" s="86"/>
      <c r="AG2053" s="87"/>
      <c r="AN2053" s="86"/>
      <c r="AO2053" s="86"/>
      <c r="AP2053" s="86"/>
      <c r="AQ2053" s="86"/>
      <c r="AR2053" s="86"/>
      <c r="AS2053" s="86"/>
      <c r="AT2053" s="86"/>
      <c r="AU2053" s="86"/>
    </row>
    <row r="2054" spans="27:47" x14ac:dyDescent="0.2">
      <c r="AA2054" s="86"/>
      <c r="AB2054" s="86"/>
      <c r="AC2054" s="86"/>
      <c r="AD2054" s="86"/>
      <c r="AE2054" s="86"/>
      <c r="AG2054" s="87"/>
      <c r="AN2054" s="86"/>
      <c r="AO2054" s="86"/>
      <c r="AP2054" s="86"/>
      <c r="AQ2054" s="86"/>
      <c r="AR2054" s="86"/>
      <c r="AS2054" s="86"/>
      <c r="AT2054" s="86"/>
      <c r="AU2054" s="86"/>
    </row>
    <row r="2055" spans="27:47" x14ac:dyDescent="0.2">
      <c r="AA2055" s="86"/>
      <c r="AB2055" s="86"/>
      <c r="AC2055" s="86"/>
      <c r="AD2055" s="86"/>
      <c r="AE2055" s="86"/>
      <c r="AG2055" s="87"/>
      <c r="AN2055" s="86"/>
      <c r="AO2055" s="86"/>
      <c r="AP2055" s="86"/>
      <c r="AQ2055" s="86"/>
      <c r="AR2055" s="86"/>
      <c r="AS2055" s="86"/>
      <c r="AT2055" s="86"/>
      <c r="AU2055" s="86"/>
    </row>
    <row r="2056" spans="27:47" x14ac:dyDescent="0.2">
      <c r="AA2056" s="86"/>
      <c r="AB2056" s="86"/>
      <c r="AC2056" s="86"/>
      <c r="AD2056" s="86"/>
      <c r="AE2056" s="86"/>
      <c r="AG2056" s="87"/>
      <c r="AN2056" s="86"/>
      <c r="AO2056" s="86"/>
      <c r="AP2056" s="86"/>
      <c r="AQ2056" s="86"/>
      <c r="AR2056" s="86"/>
      <c r="AS2056" s="86"/>
      <c r="AT2056" s="86"/>
      <c r="AU2056" s="86"/>
    </row>
    <row r="2057" spans="27:47" x14ac:dyDescent="0.2">
      <c r="AA2057" s="86"/>
      <c r="AB2057" s="86"/>
      <c r="AC2057" s="86"/>
      <c r="AD2057" s="86"/>
      <c r="AE2057" s="86"/>
      <c r="AG2057" s="87"/>
      <c r="AN2057" s="86"/>
      <c r="AO2057" s="86"/>
      <c r="AP2057" s="86"/>
      <c r="AQ2057" s="86"/>
      <c r="AR2057" s="86"/>
      <c r="AS2057" s="86"/>
      <c r="AT2057" s="86"/>
      <c r="AU2057" s="86"/>
    </row>
    <row r="2058" spans="27:47" x14ac:dyDescent="0.2">
      <c r="AA2058" s="86"/>
      <c r="AB2058" s="86"/>
      <c r="AC2058" s="86"/>
      <c r="AD2058" s="86"/>
      <c r="AE2058" s="86"/>
      <c r="AG2058" s="87"/>
      <c r="AN2058" s="86"/>
      <c r="AO2058" s="86"/>
      <c r="AP2058" s="86"/>
      <c r="AQ2058" s="86"/>
      <c r="AR2058" s="86"/>
      <c r="AS2058" s="86"/>
      <c r="AT2058" s="86"/>
      <c r="AU2058" s="86"/>
    </row>
    <row r="2059" spans="27:47" x14ac:dyDescent="0.2">
      <c r="AA2059" s="86"/>
      <c r="AB2059" s="86"/>
      <c r="AC2059" s="86"/>
      <c r="AD2059" s="86"/>
      <c r="AE2059" s="86"/>
      <c r="AG2059" s="87"/>
      <c r="AN2059" s="86"/>
      <c r="AO2059" s="86"/>
      <c r="AP2059" s="86"/>
      <c r="AQ2059" s="86"/>
      <c r="AR2059" s="86"/>
      <c r="AS2059" s="86"/>
      <c r="AT2059" s="86"/>
      <c r="AU2059" s="86"/>
    </row>
    <row r="2060" spans="27:47" x14ac:dyDescent="0.2">
      <c r="AA2060" s="86"/>
      <c r="AB2060" s="86"/>
      <c r="AC2060" s="86"/>
      <c r="AD2060" s="86"/>
      <c r="AE2060" s="86"/>
      <c r="AF2060" s="88"/>
      <c r="AG2060" s="87"/>
      <c r="AN2060" s="86"/>
      <c r="AO2060" s="86"/>
      <c r="AP2060" s="86"/>
      <c r="AQ2060" s="86"/>
      <c r="AR2060" s="86"/>
      <c r="AS2060" s="86"/>
      <c r="AT2060" s="86"/>
      <c r="AU2060" s="86"/>
    </row>
    <row r="2061" spans="27:47" x14ac:dyDescent="0.2">
      <c r="AA2061" s="86"/>
      <c r="AB2061" s="86"/>
      <c r="AC2061" s="86"/>
      <c r="AD2061" s="86"/>
      <c r="AE2061" s="86"/>
      <c r="AF2061" s="88"/>
      <c r="AG2061" s="87"/>
      <c r="AN2061" s="86"/>
      <c r="AO2061" s="86"/>
      <c r="AP2061" s="86"/>
      <c r="AQ2061" s="86"/>
      <c r="AR2061" s="86"/>
      <c r="AS2061" s="86"/>
      <c r="AT2061" s="86"/>
      <c r="AU2061" s="86"/>
    </row>
    <row r="2062" spans="27:47" x14ac:dyDescent="0.2">
      <c r="AA2062" s="86"/>
      <c r="AB2062" s="86"/>
      <c r="AC2062" s="86"/>
      <c r="AD2062" s="86"/>
      <c r="AE2062" s="86"/>
      <c r="AF2062" s="88"/>
      <c r="AG2062" s="87"/>
      <c r="AN2062" s="86"/>
      <c r="AO2062" s="86"/>
      <c r="AP2062" s="86"/>
      <c r="AQ2062" s="86"/>
      <c r="AR2062" s="86"/>
      <c r="AS2062" s="86"/>
      <c r="AT2062" s="86"/>
      <c r="AU2062" s="86"/>
    </row>
    <row r="2063" spans="27:47" x14ac:dyDescent="0.2">
      <c r="AA2063" s="86"/>
      <c r="AB2063" s="86"/>
      <c r="AC2063" s="86"/>
      <c r="AD2063" s="86"/>
      <c r="AE2063" s="86"/>
      <c r="AF2063" s="88"/>
      <c r="AG2063" s="87"/>
      <c r="AN2063" s="86"/>
      <c r="AO2063" s="86"/>
      <c r="AP2063" s="86"/>
      <c r="AQ2063" s="86"/>
      <c r="AR2063" s="86"/>
      <c r="AS2063" s="86"/>
      <c r="AT2063" s="86"/>
      <c r="AU2063" s="86"/>
    </row>
    <row r="2064" spans="27:47" x14ac:dyDescent="0.2">
      <c r="AA2064" s="86"/>
      <c r="AB2064" s="86"/>
      <c r="AC2064" s="86"/>
      <c r="AD2064" s="86"/>
      <c r="AE2064" s="86"/>
      <c r="AF2064" s="88"/>
      <c r="AG2064" s="87"/>
      <c r="AN2064" s="86"/>
      <c r="AO2064" s="86"/>
      <c r="AP2064" s="86"/>
      <c r="AQ2064" s="86"/>
      <c r="AR2064" s="86"/>
      <c r="AS2064" s="86"/>
      <c r="AT2064" s="86"/>
      <c r="AU2064" s="86"/>
    </row>
    <row r="2065" spans="27:47" x14ac:dyDescent="0.2">
      <c r="AA2065" s="86"/>
      <c r="AB2065" s="86"/>
      <c r="AC2065" s="86"/>
      <c r="AD2065" s="86"/>
      <c r="AE2065" s="86"/>
      <c r="AF2065" s="88"/>
      <c r="AG2065" s="87"/>
      <c r="AN2065" s="86"/>
      <c r="AO2065" s="86"/>
      <c r="AP2065" s="86"/>
      <c r="AQ2065" s="86"/>
      <c r="AR2065" s="86"/>
      <c r="AS2065" s="86"/>
      <c r="AT2065" s="86"/>
      <c r="AU2065" s="86"/>
    </row>
    <row r="2066" spans="27:47" x14ac:dyDescent="0.2">
      <c r="AA2066" s="86"/>
      <c r="AB2066" s="86"/>
      <c r="AC2066" s="86"/>
      <c r="AD2066" s="86"/>
      <c r="AE2066" s="86"/>
      <c r="AF2066" s="88"/>
      <c r="AG2066" s="87"/>
      <c r="AN2066" s="86"/>
      <c r="AO2066" s="86"/>
      <c r="AP2066" s="86"/>
      <c r="AQ2066" s="86"/>
      <c r="AR2066" s="86"/>
      <c r="AS2066" s="86"/>
      <c r="AT2066" s="86"/>
      <c r="AU2066" s="86"/>
    </row>
    <row r="2067" spans="27:47" x14ac:dyDescent="0.2">
      <c r="AA2067" s="86"/>
      <c r="AB2067" s="86"/>
      <c r="AC2067" s="86"/>
      <c r="AD2067" s="86"/>
      <c r="AE2067" s="86"/>
      <c r="AF2067" s="88"/>
      <c r="AG2067" s="87"/>
      <c r="AN2067" s="86"/>
      <c r="AO2067" s="86"/>
      <c r="AP2067" s="86"/>
      <c r="AQ2067" s="86"/>
      <c r="AR2067" s="86"/>
      <c r="AS2067" s="86"/>
      <c r="AT2067" s="86"/>
      <c r="AU2067" s="86"/>
    </row>
    <row r="2068" spans="27:47" x14ac:dyDescent="0.2">
      <c r="AA2068" s="86"/>
      <c r="AB2068" s="86"/>
      <c r="AC2068" s="86"/>
      <c r="AD2068" s="86"/>
      <c r="AE2068" s="86"/>
      <c r="AF2068" s="88"/>
      <c r="AG2068" s="87"/>
      <c r="AN2068" s="86"/>
      <c r="AO2068" s="86"/>
      <c r="AP2068" s="86"/>
      <c r="AQ2068" s="86"/>
      <c r="AR2068" s="86"/>
      <c r="AS2068" s="86"/>
      <c r="AT2068" s="86"/>
      <c r="AU2068" s="86"/>
    </row>
    <row r="2069" spans="27:47" x14ac:dyDescent="0.2">
      <c r="AA2069" s="86"/>
      <c r="AB2069" s="86"/>
      <c r="AC2069" s="86"/>
      <c r="AD2069" s="86"/>
      <c r="AE2069" s="86"/>
      <c r="AF2069" s="88"/>
      <c r="AG2069" s="87"/>
      <c r="AN2069" s="86"/>
      <c r="AO2069" s="86"/>
      <c r="AP2069" s="86"/>
      <c r="AQ2069" s="86"/>
      <c r="AR2069" s="86"/>
      <c r="AS2069" s="86"/>
      <c r="AT2069" s="86"/>
      <c r="AU2069" s="86"/>
    </row>
    <row r="2070" spans="27:47" x14ac:dyDescent="0.2">
      <c r="AA2070" s="86"/>
      <c r="AB2070" s="86"/>
      <c r="AC2070" s="86"/>
      <c r="AD2070" s="86"/>
      <c r="AE2070" s="86"/>
      <c r="AF2070" s="88"/>
      <c r="AG2070" s="87"/>
      <c r="AN2070" s="86"/>
      <c r="AO2070" s="86"/>
      <c r="AP2070" s="86"/>
      <c r="AQ2070" s="86"/>
      <c r="AR2070" s="86"/>
      <c r="AS2070" s="86"/>
      <c r="AT2070" s="86"/>
      <c r="AU2070" s="86"/>
    </row>
    <row r="2071" spans="27:47" x14ac:dyDescent="0.2">
      <c r="AA2071" s="86"/>
      <c r="AB2071" s="86"/>
      <c r="AC2071" s="86"/>
      <c r="AD2071" s="86"/>
      <c r="AE2071" s="86"/>
      <c r="AF2071" s="88"/>
      <c r="AG2071" s="87"/>
      <c r="AN2071" s="86"/>
      <c r="AO2071" s="86"/>
      <c r="AP2071" s="86"/>
      <c r="AQ2071" s="86"/>
      <c r="AR2071" s="86"/>
      <c r="AS2071" s="86"/>
      <c r="AT2071" s="86"/>
      <c r="AU2071" s="86"/>
    </row>
    <row r="2072" spans="27:47" x14ac:dyDescent="0.2">
      <c r="AA2072" s="86"/>
      <c r="AB2072" s="86"/>
      <c r="AC2072" s="86"/>
      <c r="AD2072" s="86"/>
      <c r="AE2072" s="86"/>
      <c r="AF2072" s="88"/>
      <c r="AG2072" s="87"/>
      <c r="AN2072" s="86"/>
      <c r="AO2072" s="86"/>
      <c r="AP2072" s="86"/>
      <c r="AQ2072" s="86"/>
      <c r="AR2072" s="86"/>
      <c r="AS2072" s="86"/>
      <c r="AT2072" s="86"/>
      <c r="AU2072" s="86"/>
    </row>
    <row r="2073" spans="27:47" x14ac:dyDescent="0.2">
      <c r="AA2073" s="86"/>
      <c r="AB2073" s="86"/>
      <c r="AC2073" s="86"/>
      <c r="AD2073" s="86"/>
      <c r="AE2073" s="86"/>
      <c r="AF2073" s="88"/>
      <c r="AG2073" s="87"/>
      <c r="AN2073" s="86"/>
      <c r="AO2073" s="86"/>
      <c r="AP2073" s="86"/>
      <c r="AQ2073" s="86"/>
      <c r="AR2073" s="86"/>
      <c r="AS2073" s="86"/>
      <c r="AT2073" s="86"/>
      <c r="AU2073" s="86"/>
    </row>
    <row r="2074" spans="27:47" x14ac:dyDescent="0.2">
      <c r="AA2074" s="86"/>
      <c r="AB2074" s="86"/>
      <c r="AC2074" s="86"/>
      <c r="AD2074" s="86"/>
      <c r="AE2074" s="86"/>
      <c r="AF2074" s="88"/>
      <c r="AG2074" s="87"/>
      <c r="AN2074" s="86"/>
      <c r="AO2074" s="86"/>
      <c r="AP2074" s="86"/>
      <c r="AQ2074" s="86"/>
      <c r="AR2074" s="86"/>
      <c r="AS2074" s="86"/>
      <c r="AT2074" s="86"/>
      <c r="AU2074" s="86"/>
    </row>
    <row r="2075" spans="27:47" x14ac:dyDescent="0.2">
      <c r="AA2075" s="86"/>
      <c r="AB2075" s="86"/>
      <c r="AC2075" s="86"/>
      <c r="AD2075" s="86"/>
      <c r="AE2075" s="86"/>
      <c r="AF2075" s="88"/>
      <c r="AG2075" s="87"/>
      <c r="AN2075" s="86"/>
      <c r="AO2075" s="86"/>
      <c r="AP2075" s="86"/>
      <c r="AQ2075" s="86"/>
      <c r="AR2075" s="86"/>
      <c r="AS2075" s="86"/>
      <c r="AT2075" s="86"/>
      <c r="AU2075" s="86"/>
    </row>
    <row r="2076" spans="27:47" x14ac:dyDescent="0.2">
      <c r="AA2076" s="86"/>
      <c r="AB2076" s="86"/>
      <c r="AC2076" s="86"/>
      <c r="AD2076" s="86"/>
      <c r="AE2076" s="86"/>
      <c r="AF2076" s="88"/>
      <c r="AG2076" s="87"/>
      <c r="AN2076" s="86"/>
      <c r="AO2076" s="86"/>
      <c r="AP2076" s="86"/>
      <c r="AQ2076" s="86"/>
      <c r="AR2076" s="86"/>
      <c r="AS2076" s="86"/>
      <c r="AT2076" s="86"/>
      <c r="AU2076" s="86"/>
    </row>
    <row r="2077" spans="27:47" x14ac:dyDescent="0.2">
      <c r="AA2077" s="86"/>
      <c r="AB2077" s="86"/>
      <c r="AC2077" s="86"/>
      <c r="AD2077" s="86"/>
      <c r="AE2077" s="86"/>
      <c r="AF2077" s="88"/>
      <c r="AG2077" s="87"/>
      <c r="AN2077" s="86"/>
      <c r="AO2077" s="86"/>
      <c r="AP2077" s="86"/>
      <c r="AQ2077" s="86"/>
      <c r="AR2077" s="86"/>
      <c r="AS2077" s="86"/>
      <c r="AT2077" s="86"/>
      <c r="AU2077" s="86"/>
    </row>
    <row r="2078" spans="27:47" x14ac:dyDescent="0.2">
      <c r="AA2078" s="86"/>
      <c r="AB2078" s="86"/>
      <c r="AC2078" s="86"/>
      <c r="AD2078" s="86"/>
      <c r="AE2078" s="86"/>
      <c r="AF2078" s="88"/>
      <c r="AG2078" s="87"/>
      <c r="AN2078" s="86"/>
      <c r="AO2078" s="86"/>
      <c r="AP2078" s="86"/>
      <c r="AQ2078" s="86"/>
      <c r="AR2078" s="86"/>
      <c r="AS2078" s="86"/>
      <c r="AT2078" s="86"/>
      <c r="AU2078" s="86"/>
    </row>
    <row r="2079" spans="27:47" x14ac:dyDescent="0.2">
      <c r="AA2079" s="86"/>
      <c r="AB2079" s="86"/>
      <c r="AC2079" s="86"/>
      <c r="AD2079" s="86"/>
      <c r="AE2079" s="86"/>
      <c r="AF2079" s="88"/>
      <c r="AG2079" s="87"/>
      <c r="AN2079" s="86"/>
      <c r="AO2079" s="86"/>
      <c r="AP2079" s="86"/>
      <c r="AQ2079" s="86"/>
      <c r="AR2079" s="86"/>
      <c r="AS2079" s="86"/>
      <c r="AT2079" s="86"/>
      <c r="AU2079" s="86"/>
    </row>
    <row r="2080" spans="27:47" x14ac:dyDescent="0.2">
      <c r="AA2080" s="86"/>
      <c r="AB2080" s="86"/>
      <c r="AC2080" s="86"/>
      <c r="AD2080" s="86"/>
      <c r="AE2080" s="86"/>
      <c r="AF2080" s="88"/>
      <c r="AG2080" s="87"/>
      <c r="AN2080" s="86"/>
      <c r="AO2080" s="86"/>
      <c r="AP2080" s="86"/>
      <c r="AQ2080" s="86"/>
      <c r="AR2080" s="86"/>
      <c r="AS2080" s="86"/>
      <c r="AT2080" s="86"/>
      <c r="AU2080" s="86"/>
    </row>
    <row r="2081" spans="27:47" x14ac:dyDescent="0.2">
      <c r="AA2081" s="86"/>
      <c r="AB2081" s="86"/>
      <c r="AC2081" s="86"/>
      <c r="AD2081" s="86"/>
      <c r="AE2081" s="86"/>
      <c r="AF2081" s="88"/>
      <c r="AG2081" s="87"/>
      <c r="AN2081" s="86"/>
      <c r="AO2081" s="86"/>
      <c r="AP2081" s="86"/>
      <c r="AQ2081" s="86"/>
      <c r="AR2081" s="86"/>
      <c r="AS2081" s="86"/>
      <c r="AT2081" s="86"/>
      <c r="AU2081" s="86"/>
    </row>
    <row r="2082" spans="27:47" x14ac:dyDescent="0.2">
      <c r="AA2082" s="86"/>
      <c r="AB2082" s="86"/>
      <c r="AC2082" s="86"/>
      <c r="AD2082" s="86"/>
      <c r="AE2082" s="86"/>
      <c r="AF2082" s="88"/>
      <c r="AG2082" s="87"/>
      <c r="AN2082" s="86"/>
      <c r="AO2082" s="86"/>
      <c r="AP2082" s="86"/>
      <c r="AQ2082" s="86"/>
      <c r="AR2082" s="86"/>
      <c r="AS2082" s="86"/>
      <c r="AT2082" s="86"/>
      <c r="AU2082" s="86"/>
    </row>
    <row r="2083" spans="27:47" x14ac:dyDescent="0.2">
      <c r="AA2083" s="86"/>
      <c r="AB2083" s="86"/>
      <c r="AC2083" s="86"/>
      <c r="AD2083" s="86"/>
      <c r="AE2083" s="86"/>
      <c r="AF2083" s="88"/>
      <c r="AG2083" s="87"/>
      <c r="AN2083" s="86"/>
      <c r="AO2083" s="86"/>
      <c r="AP2083" s="86"/>
      <c r="AQ2083" s="86"/>
      <c r="AR2083" s="86"/>
      <c r="AS2083" s="86"/>
      <c r="AT2083" s="86"/>
      <c r="AU2083" s="86"/>
    </row>
    <row r="2084" spans="27:47" x14ac:dyDescent="0.2">
      <c r="AA2084" s="86"/>
      <c r="AB2084" s="86"/>
      <c r="AC2084" s="86"/>
      <c r="AD2084" s="86"/>
      <c r="AE2084" s="86"/>
      <c r="AF2084" s="88"/>
      <c r="AG2084" s="87"/>
      <c r="AN2084" s="86"/>
      <c r="AO2084" s="86"/>
      <c r="AP2084" s="86"/>
      <c r="AQ2084" s="86"/>
      <c r="AR2084" s="86"/>
      <c r="AS2084" s="86"/>
      <c r="AT2084" s="86"/>
      <c r="AU2084" s="86"/>
    </row>
    <row r="2085" spans="27:47" x14ac:dyDescent="0.2">
      <c r="AA2085" s="86"/>
      <c r="AB2085" s="86"/>
      <c r="AC2085" s="86"/>
      <c r="AD2085" s="86"/>
      <c r="AE2085" s="86"/>
      <c r="AF2085" s="88"/>
      <c r="AG2085" s="87"/>
      <c r="AN2085" s="86"/>
      <c r="AO2085" s="86"/>
      <c r="AP2085" s="86"/>
      <c r="AQ2085" s="86"/>
      <c r="AR2085" s="86"/>
      <c r="AS2085" s="86"/>
      <c r="AT2085" s="86"/>
      <c r="AU2085" s="86"/>
    </row>
    <row r="2086" spans="27:47" x14ac:dyDescent="0.2">
      <c r="AA2086" s="86"/>
      <c r="AB2086" s="86"/>
      <c r="AC2086" s="86"/>
      <c r="AD2086" s="86"/>
      <c r="AE2086" s="86"/>
      <c r="AF2086" s="88"/>
      <c r="AG2086" s="87"/>
      <c r="AN2086" s="86"/>
      <c r="AO2086" s="86"/>
      <c r="AP2086" s="86"/>
      <c r="AQ2086" s="86"/>
      <c r="AR2086" s="86"/>
      <c r="AS2086" s="86"/>
      <c r="AT2086" s="86"/>
      <c r="AU2086" s="86"/>
    </row>
    <row r="2087" spans="27:47" x14ac:dyDescent="0.2">
      <c r="AA2087" s="86"/>
      <c r="AB2087" s="86"/>
      <c r="AC2087" s="86"/>
      <c r="AD2087" s="86"/>
      <c r="AE2087" s="86"/>
      <c r="AF2087" s="88"/>
      <c r="AG2087" s="87"/>
      <c r="AN2087" s="86"/>
      <c r="AO2087" s="86"/>
      <c r="AP2087" s="86"/>
      <c r="AQ2087" s="86"/>
      <c r="AR2087" s="86"/>
      <c r="AS2087" s="86"/>
      <c r="AT2087" s="86"/>
      <c r="AU2087" s="86"/>
    </row>
    <row r="2088" spans="27:47" x14ac:dyDescent="0.2">
      <c r="AA2088" s="86"/>
      <c r="AB2088" s="86"/>
      <c r="AC2088" s="86"/>
      <c r="AD2088" s="86"/>
      <c r="AE2088" s="86"/>
      <c r="AF2088" s="88"/>
      <c r="AG2088" s="87"/>
      <c r="AN2088" s="86"/>
      <c r="AO2088" s="86"/>
      <c r="AP2088" s="86"/>
      <c r="AQ2088" s="86"/>
      <c r="AR2088" s="86"/>
      <c r="AS2088" s="86"/>
      <c r="AT2088" s="86"/>
      <c r="AU2088" s="86"/>
    </row>
    <row r="2089" spans="27:47" x14ac:dyDescent="0.2">
      <c r="AA2089" s="86"/>
      <c r="AB2089" s="86"/>
      <c r="AC2089" s="86"/>
      <c r="AD2089" s="86"/>
      <c r="AE2089" s="86"/>
      <c r="AF2089" s="88"/>
      <c r="AG2089" s="87"/>
      <c r="AN2089" s="86"/>
      <c r="AO2089" s="86"/>
      <c r="AP2089" s="86"/>
      <c r="AQ2089" s="86"/>
      <c r="AR2089" s="86"/>
      <c r="AS2089" s="86"/>
      <c r="AT2089" s="86"/>
      <c r="AU2089" s="86"/>
    </row>
    <row r="2090" spans="27:47" x14ac:dyDescent="0.2">
      <c r="AA2090" s="86"/>
      <c r="AB2090" s="86"/>
      <c r="AC2090" s="86"/>
      <c r="AD2090" s="86"/>
      <c r="AE2090" s="86"/>
      <c r="AF2090" s="88"/>
      <c r="AG2090" s="87"/>
      <c r="AN2090" s="86"/>
      <c r="AO2090" s="86"/>
      <c r="AP2090" s="86"/>
      <c r="AQ2090" s="86"/>
      <c r="AR2090" s="86"/>
      <c r="AS2090" s="86"/>
      <c r="AT2090" s="86"/>
      <c r="AU2090" s="86"/>
    </row>
    <row r="2091" spans="27:47" x14ac:dyDescent="0.2">
      <c r="AA2091" s="86"/>
      <c r="AB2091" s="86"/>
      <c r="AC2091" s="86"/>
      <c r="AD2091" s="86"/>
      <c r="AE2091" s="86"/>
      <c r="AF2091" s="88"/>
      <c r="AG2091" s="87"/>
      <c r="AN2091" s="86"/>
      <c r="AO2091" s="86"/>
      <c r="AP2091" s="86"/>
      <c r="AQ2091" s="86"/>
      <c r="AR2091" s="86"/>
      <c r="AS2091" s="86"/>
      <c r="AT2091" s="86"/>
      <c r="AU2091" s="86"/>
    </row>
    <row r="2092" spans="27:47" x14ac:dyDescent="0.2">
      <c r="AA2092" s="86"/>
      <c r="AB2092" s="86"/>
      <c r="AC2092" s="86"/>
      <c r="AD2092" s="86"/>
      <c r="AE2092" s="86"/>
      <c r="AF2092" s="88"/>
      <c r="AG2092" s="87"/>
      <c r="AN2092" s="86"/>
      <c r="AO2092" s="86"/>
      <c r="AP2092" s="86"/>
      <c r="AQ2092" s="86"/>
      <c r="AR2092" s="86"/>
      <c r="AS2092" s="86"/>
      <c r="AT2092" s="86"/>
      <c r="AU2092" s="86"/>
    </row>
    <row r="2093" spans="27:47" x14ac:dyDescent="0.2">
      <c r="AA2093" s="86"/>
      <c r="AB2093" s="86"/>
      <c r="AC2093" s="86"/>
      <c r="AD2093" s="86"/>
      <c r="AE2093" s="86"/>
      <c r="AF2093" s="88"/>
      <c r="AG2093" s="87"/>
      <c r="AN2093" s="86"/>
      <c r="AO2093" s="86"/>
      <c r="AP2093" s="86"/>
      <c r="AQ2093" s="86"/>
      <c r="AR2093" s="86"/>
      <c r="AS2093" s="86"/>
      <c r="AT2093" s="86"/>
      <c r="AU2093" s="86"/>
    </row>
    <row r="2094" spans="27:47" x14ac:dyDescent="0.2">
      <c r="AA2094" s="86"/>
      <c r="AB2094" s="86"/>
      <c r="AC2094" s="86"/>
      <c r="AD2094" s="86"/>
      <c r="AE2094" s="86"/>
      <c r="AF2094" s="88"/>
      <c r="AG2094" s="87"/>
      <c r="AN2094" s="86"/>
      <c r="AO2094" s="86"/>
      <c r="AP2094" s="86"/>
      <c r="AQ2094" s="86"/>
      <c r="AR2094" s="86"/>
      <c r="AS2094" s="86"/>
      <c r="AT2094" s="86"/>
      <c r="AU2094" s="86"/>
    </row>
    <row r="2095" spans="27:47" x14ac:dyDescent="0.2">
      <c r="AA2095" s="86"/>
      <c r="AB2095" s="86"/>
      <c r="AC2095" s="86"/>
      <c r="AD2095" s="86"/>
      <c r="AE2095" s="86"/>
      <c r="AF2095" s="88"/>
      <c r="AG2095" s="87"/>
      <c r="AN2095" s="86"/>
      <c r="AO2095" s="86"/>
      <c r="AP2095" s="86"/>
      <c r="AQ2095" s="86"/>
      <c r="AR2095" s="86"/>
      <c r="AS2095" s="86"/>
      <c r="AT2095" s="86"/>
      <c r="AU2095" s="86"/>
    </row>
    <row r="2096" spans="27:47" x14ac:dyDescent="0.2">
      <c r="AA2096" s="86"/>
      <c r="AB2096" s="86"/>
      <c r="AC2096" s="86"/>
      <c r="AD2096" s="86"/>
      <c r="AE2096" s="86"/>
      <c r="AF2096" s="88"/>
      <c r="AG2096" s="87"/>
      <c r="AN2096" s="86"/>
      <c r="AO2096" s="86"/>
      <c r="AP2096" s="86"/>
      <c r="AQ2096" s="86"/>
      <c r="AR2096" s="86"/>
      <c r="AS2096" s="86"/>
      <c r="AT2096" s="86"/>
      <c r="AU2096" s="86"/>
    </row>
    <row r="2097" spans="27:47" x14ac:dyDescent="0.2">
      <c r="AA2097" s="86"/>
      <c r="AB2097" s="86"/>
      <c r="AC2097" s="86"/>
      <c r="AD2097" s="86"/>
      <c r="AE2097" s="86"/>
      <c r="AF2097" s="88"/>
      <c r="AG2097" s="87"/>
      <c r="AN2097" s="86"/>
      <c r="AO2097" s="86"/>
      <c r="AP2097" s="86"/>
      <c r="AQ2097" s="86"/>
      <c r="AR2097" s="86"/>
      <c r="AS2097" s="86"/>
      <c r="AT2097" s="86"/>
      <c r="AU2097" s="86"/>
    </row>
    <row r="2098" spans="27:47" x14ac:dyDescent="0.2">
      <c r="AA2098" s="86"/>
      <c r="AB2098" s="86"/>
      <c r="AC2098" s="86"/>
      <c r="AD2098" s="86"/>
      <c r="AE2098" s="86"/>
      <c r="AF2098" s="88"/>
      <c r="AG2098" s="87"/>
      <c r="AN2098" s="86"/>
      <c r="AO2098" s="86"/>
      <c r="AP2098" s="86"/>
      <c r="AQ2098" s="86"/>
      <c r="AR2098" s="86"/>
      <c r="AS2098" s="86"/>
      <c r="AT2098" s="86"/>
      <c r="AU2098" s="86"/>
    </row>
    <row r="2099" spans="27:47" x14ac:dyDescent="0.2">
      <c r="AA2099" s="86"/>
      <c r="AB2099" s="86"/>
      <c r="AC2099" s="86"/>
      <c r="AD2099" s="86"/>
      <c r="AE2099" s="86"/>
      <c r="AF2099" s="88"/>
      <c r="AG2099" s="87"/>
      <c r="AN2099" s="86"/>
      <c r="AO2099" s="86"/>
      <c r="AP2099" s="86"/>
      <c r="AQ2099" s="86"/>
      <c r="AR2099" s="86"/>
      <c r="AS2099" s="86"/>
      <c r="AT2099" s="86"/>
      <c r="AU2099" s="86"/>
    </row>
    <row r="2100" spans="27:47" x14ac:dyDescent="0.2">
      <c r="AA2100" s="86"/>
      <c r="AB2100" s="86"/>
      <c r="AC2100" s="86"/>
      <c r="AD2100" s="86"/>
      <c r="AE2100" s="86"/>
      <c r="AF2100" s="88"/>
      <c r="AG2100" s="87"/>
      <c r="AN2100" s="86"/>
      <c r="AO2100" s="86"/>
      <c r="AP2100" s="86"/>
      <c r="AQ2100" s="86"/>
      <c r="AR2100" s="86"/>
      <c r="AS2100" s="86"/>
      <c r="AT2100" s="86"/>
      <c r="AU2100" s="86"/>
    </row>
    <row r="2101" spans="27:47" x14ac:dyDescent="0.2">
      <c r="AA2101" s="86"/>
      <c r="AB2101" s="86"/>
      <c r="AC2101" s="86"/>
      <c r="AD2101" s="86"/>
      <c r="AE2101" s="86"/>
      <c r="AF2101" s="88"/>
      <c r="AG2101" s="87"/>
      <c r="AN2101" s="86"/>
      <c r="AO2101" s="86"/>
      <c r="AP2101" s="86"/>
      <c r="AQ2101" s="86"/>
      <c r="AR2101" s="86"/>
      <c r="AS2101" s="86"/>
      <c r="AT2101" s="86"/>
      <c r="AU2101" s="86"/>
    </row>
    <row r="2102" spans="27:47" x14ac:dyDescent="0.2">
      <c r="AA2102" s="86"/>
      <c r="AB2102" s="86"/>
      <c r="AC2102" s="86"/>
      <c r="AD2102" s="86"/>
      <c r="AE2102" s="86"/>
      <c r="AF2102" s="88"/>
      <c r="AG2102" s="87"/>
      <c r="AN2102" s="86"/>
      <c r="AO2102" s="86"/>
      <c r="AP2102" s="86"/>
      <c r="AQ2102" s="86"/>
      <c r="AR2102" s="86"/>
      <c r="AS2102" s="86"/>
      <c r="AT2102" s="86"/>
      <c r="AU2102" s="86"/>
    </row>
    <row r="2103" spans="27:47" x14ac:dyDescent="0.2">
      <c r="AA2103" s="86"/>
      <c r="AB2103" s="86"/>
      <c r="AC2103" s="86"/>
      <c r="AD2103" s="86"/>
      <c r="AE2103" s="86"/>
      <c r="AF2103" s="88"/>
      <c r="AG2103" s="87"/>
      <c r="AN2103" s="86"/>
      <c r="AO2103" s="86"/>
      <c r="AP2103" s="86"/>
      <c r="AQ2103" s="86"/>
      <c r="AR2103" s="86"/>
      <c r="AS2103" s="86"/>
      <c r="AT2103" s="86"/>
      <c r="AU2103" s="86"/>
    </row>
    <row r="2104" spans="27:47" x14ac:dyDescent="0.2">
      <c r="AA2104" s="86"/>
      <c r="AB2104" s="86"/>
      <c r="AC2104" s="86"/>
      <c r="AD2104" s="86"/>
      <c r="AE2104" s="86"/>
      <c r="AF2104" s="88"/>
      <c r="AG2104" s="87"/>
      <c r="AN2104" s="86"/>
      <c r="AO2104" s="86"/>
      <c r="AP2104" s="86"/>
      <c r="AQ2104" s="86"/>
      <c r="AR2104" s="86"/>
      <c r="AS2104" s="86"/>
      <c r="AT2104" s="86"/>
      <c r="AU2104" s="86"/>
    </row>
    <row r="2105" spans="27:47" x14ac:dyDescent="0.2">
      <c r="AA2105" s="86"/>
      <c r="AB2105" s="86"/>
      <c r="AC2105" s="86"/>
      <c r="AD2105" s="86"/>
      <c r="AE2105" s="86"/>
      <c r="AF2105" s="88"/>
      <c r="AG2105" s="87"/>
      <c r="AN2105" s="86"/>
      <c r="AO2105" s="86"/>
      <c r="AP2105" s="86"/>
      <c r="AQ2105" s="86"/>
      <c r="AR2105" s="86"/>
      <c r="AS2105" s="86"/>
      <c r="AT2105" s="86"/>
      <c r="AU2105" s="86"/>
    </row>
    <row r="2106" spans="27:47" x14ac:dyDescent="0.2">
      <c r="AA2106" s="86"/>
      <c r="AB2106" s="86"/>
      <c r="AC2106" s="86"/>
      <c r="AD2106" s="86"/>
      <c r="AE2106" s="86"/>
      <c r="AF2106" s="88"/>
      <c r="AG2106" s="87"/>
      <c r="AN2106" s="86"/>
      <c r="AO2106" s="86"/>
      <c r="AP2106" s="86"/>
      <c r="AQ2106" s="86"/>
      <c r="AR2106" s="86"/>
      <c r="AS2106" s="86"/>
      <c r="AT2106" s="86"/>
      <c r="AU2106" s="86"/>
    </row>
    <row r="2107" spans="27:47" x14ac:dyDescent="0.2">
      <c r="AA2107" s="86"/>
      <c r="AB2107" s="86"/>
      <c r="AC2107" s="86"/>
      <c r="AD2107" s="86"/>
      <c r="AE2107" s="86"/>
      <c r="AF2107" s="88"/>
      <c r="AG2107" s="87"/>
      <c r="AN2107" s="86"/>
      <c r="AO2107" s="86"/>
      <c r="AP2107" s="86"/>
      <c r="AQ2107" s="86"/>
      <c r="AR2107" s="86"/>
      <c r="AS2107" s="86"/>
      <c r="AT2107" s="86"/>
      <c r="AU2107" s="86"/>
    </row>
    <row r="2108" spans="27:47" x14ac:dyDescent="0.2">
      <c r="AA2108" s="86"/>
      <c r="AB2108" s="86"/>
      <c r="AC2108" s="86"/>
      <c r="AD2108" s="86"/>
      <c r="AE2108" s="86"/>
      <c r="AF2108" s="88"/>
      <c r="AG2108" s="87"/>
      <c r="AN2108" s="86"/>
      <c r="AO2108" s="86"/>
      <c r="AP2108" s="86"/>
      <c r="AQ2108" s="86"/>
      <c r="AR2108" s="86"/>
      <c r="AS2108" s="86"/>
      <c r="AT2108" s="86"/>
      <c r="AU2108" s="86"/>
    </row>
    <row r="2109" spans="27:47" x14ac:dyDescent="0.2">
      <c r="AA2109" s="86"/>
      <c r="AB2109" s="86"/>
      <c r="AC2109" s="86"/>
      <c r="AD2109" s="86"/>
      <c r="AE2109" s="86"/>
      <c r="AF2109" s="88"/>
      <c r="AG2109" s="87"/>
      <c r="AN2109" s="86"/>
      <c r="AO2109" s="86"/>
      <c r="AP2109" s="86"/>
      <c r="AQ2109" s="86"/>
      <c r="AR2109" s="86"/>
      <c r="AS2109" s="86"/>
      <c r="AT2109" s="86"/>
      <c r="AU2109" s="86"/>
    </row>
    <row r="2110" spans="27:47" x14ac:dyDescent="0.2">
      <c r="AA2110" s="86"/>
      <c r="AB2110" s="86"/>
      <c r="AC2110" s="86"/>
      <c r="AD2110" s="86"/>
      <c r="AE2110" s="86"/>
      <c r="AF2110" s="88"/>
      <c r="AG2110" s="87"/>
      <c r="AN2110" s="86"/>
      <c r="AO2110" s="86"/>
      <c r="AP2110" s="86"/>
      <c r="AQ2110" s="86"/>
      <c r="AR2110" s="86"/>
      <c r="AS2110" s="86"/>
      <c r="AT2110" s="86"/>
      <c r="AU2110" s="86"/>
    </row>
    <row r="2111" spans="27:47" x14ac:dyDescent="0.2">
      <c r="AA2111" s="86"/>
      <c r="AB2111" s="86"/>
      <c r="AC2111" s="86"/>
      <c r="AD2111" s="86"/>
      <c r="AE2111" s="86"/>
      <c r="AF2111" s="88"/>
      <c r="AG2111" s="87"/>
      <c r="AN2111" s="86"/>
      <c r="AO2111" s="86"/>
      <c r="AP2111" s="86"/>
      <c r="AQ2111" s="86"/>
      <c r="AR2111" s="86"/>
      <c r="AS2111" s="86"/>
      <c r="AT2111" s="86"/>
      <c r="AU2111" s="86"/>
    </row>
    <row r="2112" spans="27:47" x14ac:dyDescent="0.2">
      <c r="AA2112" s="86"/>
      <c r="AB2112" s="86"/>
      <c r="AC2112" s="86"/>
      <c r="AD2112" s="86"/>
      <c r="AE2112" s="86"/>
      <c r="AF2112" s="88"/>
      <c r="AG2112" s="87"/>
      <c r="AN2112" s="86"/>
      <c r="AO2112" s="86"/>
      <c r="AP2112" s="86"/>
      <c r="AQ2112" s="86"/>
      <c r="AR2112" s="86"/>
      <c r="AS2112" s="86"/>
      <c r="AT2112" s="86"/>
      <c r="AU2112" s="86"/>
    </row>
    <row r="2113" spans="27:47" x14ac:dyDescent="0.2">
      <c r="AA2113" s="86"/>
      <c r="AB2113" s="86"/>
      <c r="AC2113" s="86"/>
      <c r="AD2113" s="86"/>
      <c r="AE2113" s="86"/>
      <c r="AF2113" s="88"/>
      <c r="AG2113" s="87"/>
      <c r="AN2113" s="86"/>
      <c r="AO2113" s="86"/>
      <c r="AP2113" s="86"/>
      <c r="AQ2113" s="86"/>
      <c r="AR2113" s="86"/>
      <c r="AS2113" s="86"/>
      <c r="AT2113" s="86"/>
      <c r="AU2113" s="86"/>
    </row>
    <row r="2114" spans="27:47" x14ac:dyDescent="0.2">
      <c r="AA2114" s="86"/>
      <c r="AB2114" s="86"/>
      <c r="AC2114" s="86"/>
      <c r="AD2114" s="86"/>
      <c r="AE2114" s="86"/>
      <c r="AF2114" s="88"/>
      <c r="AG2114" s="87"/>
      <c r="AN2114" s="86"/>
      <c r="AO2114" s="86"/>
      <c r="AP2114" s="86"/>
      <c r="AQ2114" s="86"/>
      <c r="AR2114" s="86"/>
      <c r="AS2114" s="86"/>
      <c r="AT2114" s="86"/>
      <c r="AU2114" s="86"/>
    </row>
    <row r="2115" spans="27:47" x14ac:dyDescent="0.2">
      <c r="AA2115" s="86"/>
      <c r="AB2115" s="86"/>
      <c r="AC2115" s="86"/>
      <c r="AD2115" s="86"/>
      <c r="AE2115" s="86"/>
      <c r="AF2115" s="88"/>
      <c r="AG2115" s="87"/>
      <c r="AN2115" s="86"/>
      <c r="AO2115" s="86"/>
      <c r="AP2115" s="86"/>
      <c r="AQ2115" s="86"/>
      <c r="AR2115" s="86"/>
      <c r="AS2115" s="86"/>
      <c r="AT2115" s="86"/>
      <c r="AU2115" s="86"/>
    </row>
    <row r="2116" spans="27:47" x14ac:dyDescent="0.2">
      <c r="AA2116" s="86"/>
      <c r="AB2116" s="86"/>
      <c r="AC2116" s="86"/>
      <c r="AD2116" s="86"/>
      <c r="AE2116" s="86"/>
      <c r="AF2116" s="88"/>
      <c r="AG2116" s="87"/>
      <c r="AN2116" s="86"/>
      <c r="AO2116" s="86"/>
      <c r="AP2116" s="86"/>
      <c r="AQ2116" s="86"/>
      <c r="AR2116" s="86"/>
      <c r="AS2116" s="86"/>
      <c r="AT2116" s="86"/>
      <c r="AU2116" s="86"/>
    </row>
    <row r="2117" spans="27:47" x14ac:dyDescent="0.2">
      <c r="AA2117" s="86"/>
      <c r="AB2117" s="86"/>
      <c r="AC2117" s="86"/>
      <c r="AD2117" s="86"/>
      <c r="AE2117" s="86"/>
      <c r="AF2117" s="88"/>
      <c r="AG2117" s="87"/>
      <c r="AN2117" s="86"/>
      <c r="AO2117" s="86"/>
      <c r="AP2117" s="86"/>
      <c r="AQ2117" s="86"/>
      <c r="AR2117" s="86"/>
      <c r="AS2117" s="86"/>
      <c r="AT2117" s="86"/>
      <c r="AU2117" s="86"/>
    </row>
    <row r="2118" spans="27:47" x14ac:dyDescent="0.2">
      <c r="AA2118" s="86"/>
      <c r="AB2118" s="86"/>
      <c r="AC2118" s="86"/>
      <c r="AD2118" s="86"/>
      <c r="AE2118" s="86"/>
      <c r="AF2118" s="88"/>
      <c r="AG2118" s="87"/>
      <c r="AN2118" s="86"/>
      <c r="AO2118" s="86"/>
      <c r="AP2118" s="86"/>
      <c r="AQ2118" s="86"/>
      <c r="AR2118" s="86"/>
      <c r="AS2118" s="86"/>
      <c r="AT2118" s="86"/>
      <c r="AU2118" s="86"/>
    </row>
    <row r="2119" spans="27:47" x14ac:dyDescent="0.2">
      <c r="AA2119" s="86"/>
      <c r="AB2119" s="86"/>
      <c r="AC2119" s="86"/>
      <c r="AD2119" s="86"/>
      <c r="AE2119" s="86"/>
      <c r="AF2119" s="88"/>
      <c r="AG2119" s="87"/>
      <c r="AN2119" s="86"/>
      <c r="AO2119" s="86"/>
      <c r="AP2119" s="86"/>
      <c r="AQ2119" s="86"/>
      <c r="AR2119" s="86"/>
      <c r="AS2119" s="86"/>
      <c r="AT2119" s="86"/>
      <c r="AU2119" s="86"/>
    </row>
    <row r="2120" spans="27:47" x14ac:dyDescent="0.2">
      <c r="AA2120" s="86"/>
      <c r="AB2120" s="86"/>
      <c r="AC2120" s="86"/>
      <c r="AD2120" s="86"/>
      <c r="AE2120" s="86"/>
      <c r="AF2120" s="88"/>
      <c r="AG2120" s="87"/>
      <c r="AN2120" s="86"/>
      <c r="AO2120" s="86"/>
      <c r="AP2120" s="86"/>
      <c r="AQ2120" s="86"/>
      <c r="AR2120" s="86"/>
      <c r="AS2120" s="86"/>
      <c r="AT2120" s="86"/>
      <c r="AU2120" s="86"/>
    </row>
    <row r="2121" spans="27:47" x14ac:dyDescent="0.2">
      <c r="AA2121" s="86"/>
      <c r="AB2121" s="86"/>
      <c r="AC2121" s="86"/>
      <c r="AD2121" s="86"/>
      <c r="AE2121" s="86"/>
      <c r="AF2121" s="88"/>
      <c r="AG2121" s="87"/>
      <c r="AN2121" s="86"/>
      <c r="AO2121" s="86"/>
      <c r="AP2121" s="86"/>
      <c r="AQ2121" s="86"/>
      <c r="AR2121" s="86"/>
      <c r="AS2121" s="86"/>
      <c r="AT2121" s="86"/>
      <c r="AU2121" s="86"/>
    </row>
    <row r="2122" spans="27:47" x14ac:dyDescent="0.2">
      <c r="AA2122" s="86"/>
      <c r="AB2122" s="86"/>
      <c r="AC2122" s="86"/>
      <c r="AD2122" s="86"/>
      <c r="AE2122" s="86"/>
      <c r="AF2122" s="88"/>
      <c r="AG2122" s="87"/>
      <c r="AN2122" s="86"/>
      <c r="AO2122" s="86"/>
      <c r="AP2122" s="86"/>
      <c r="AQ2122" s="86"/>
      <c r="AR2122" s="86"/>
      <c r="AS2122" s="86"/>
      <c r="AT2122" s="86"/>
      <c r="AU2122" s="86"/>
    </row>
    <row r="2123" spans="27:47" x14ac:dyDescent="0.2">
      <c r="AA2123" s="86"/>
      <c r="AB2123" s="86"/>
      <c r="AC2123" s="86"/>
      <c r="AD2123" s="86"/>
      <c r="AE2123" s="86"/>
      <c r="AF2123" s="88"/>
      <c r="AG2123" s="87"/>
      <c r="AN2123" s="86"/>
      <c r="AO2123" s="86"/>
      <c r="AP2123" s="86"/>
      <c r="AQ2123" s="86"/>
      <c r="AR2123" s="86"/>
      <c r="AS2123" s="86"/>
      <c r="AT2123" s="86"/>
      <c r="AU2123" s="86"/>
    </row>
    <row r="2124" spans="27:47" x14ac:dyDescent="0.2">
      <c r="AA2124" s="86"/>
      <c r="AB2124" s="86"/>
      <c r="AC2124" s="86"/>
      <c r="AD2124" s="86"/>
      <c r="AE2124" s="86"/>
      <c r="AF2124" s="88"/>
      <c r="AG2124" s="87"/>
      <c r="AN2124" s="86"/>
      <c r="AO2124" s="86"/>
      <c r="AP2124" s="86"/>
      <c r="AQ2124" s="86"/>
      <c r="AR2124" s="86"/>
      <c r="AS2124" s="86"/>
      <c r="AT2124" s="86"/>
      <c r="AU2124" s="86"/>
    </row>
    <row r="2125" spans="27:47" x14ac:dyDescent="0.2">
      <c r="AA2125" s="86"/>
      <c r="AB2125" s="86"/>
      <c r="AC2125" s="86"/>
      <c r="AD2125" s="86"/>
      <c r="AE2125" s="86"/>
      <c r="AF2125" s="88"/>
      <c r="AG2125" s="87"/>
      <c r="AN2125" s="86"/>
      <c r="AO2125" s="86"/>
      <c r="AP2125" s="86"/>
      <c r="AQ2125" s="86"/>
      <c r="AR2125" s="86"/>
      <c r="AS2125" s="86"/>
      <c r="AT2125" s="86"/>
      <c r="AU2125" s="86"/>
    </row>
    <row r="2126" spans="27:47" x14ac:dyDescent="0.2">
      <c r="AA2126" s="86"/>
      <c r="AB2126" s="86"/>
      <c r="AC2126" s="86"/>
      <c r="AD2126" s="86"/>
      <c r="AE2126" s="86"/>
      <c r="AF2126" s="88"/>
      <c r="AG2126" s="87"/>
      <c r="AN2126" s="86"/>
      <c r="AO2126" s="86"/>
      <c r="AP2126" s="86"/>
      <c r="AQ2126" s="86"/>
      <c r="AR2126" s="86"/>
      <c r="AS2126" s="86"/>
      <c r="AT2126" s="86"/>
      <c r="AU2126" s="86"/>
    </row>
    <row r="2127" spans="27:47" x14ac:dyDescent="0.2">
      <c r="AA2127" s="86"/>
      <c r="AB2127" s="86"/>
      <c r="AC2127" s="86"/>
      <c r="AD2127" s="86"/>
      <c r="AE2127" s="86"/>
      <c r="AF2127" s="88"/>
      <c r="AG2127" s="87"/>
      <c r="AN2127" s="86"/>
      <c r="AO2127" s="86"/>
      <c r="AP2127" s="86"/>
      <c r="AQ2127" s="86"/>
      <c r="AR2127" s="86"/>
      <c r="AS2127" s="86"/>
      <c r="AT2127" s="86"/>
      <c r="AU2127" s="86"/>
    </row>
    <row r="2128" spans="27:47" x14ac:dyDescent="0.2">
      <c r="AA2128" s="86"/>
      <c r="AB2128" s="86"/>
      <c r="AC2128" s="86"/>
      <c r="AD2128" s="86"/>
      <c r="AE2128" s="86"/>
      <c r="AF2128" s="88"/>
      <c r="AG2128" s="87"/>
      <c r="AN2128" s="86"/>
      <c r="AO2128" s="86"/>
      <c r="AP2128" s="86"/>
      <c r="AQ2128" s="86"/>
      <c r="AR2128" s="86"/>
      <c r="AS2128" s="86"/>
      <c r="AT2128" s="86"/>
      <c r="AU2128" s="86"/>
    </row>
    <row r="2129" spans="27:47" x14ac:dyDescent="0.2">
      <c r="AA2129" s="86"/>
      <c r="AB2129" s="86"/>
      <c r="AC2129" s="86"/>
      <c r="AD2129" s="86"/>
      <c r="AE2129" s="86"/>
      <c r="AF2129" s="88"/>
      <c r="AG2129" s="87"/>
      <c r="AN2129" s="86"/>
      <c r="AO2129" s="86"/>
      <c r="AP2129" s="86"/>
      <c r="AQ2129" s="86"/>
      <c r="AR2129" s="86"/>
      <c r="AS2129" s="86"/>
      <c r="AT2129" s="86"/>
      <c r="AU2129" s="86"/>
    </row>
    <row r="2130" spans="27:47" x14ac:dyDescent="0.2">
      <c r="AA2130" s="86"/>
      <c r="AB2130" s="86"/>
      <c r="AC2130" s="86"/>
      <c r="AD2130" s="86"/>
      <c r="AE2130" s="86"/>
      <c r="AF2130" s="88"/>
      <c r="AG2130" s="87"/>
      <c r="AN2130" s="86"/>
      <c r="AO2130" s="86"/>
      <c r="AP2130" s="86"/>
      <c r="AQ2130" s="86"/>
      <c r="AR2130" s="86"/>
      <c r="AS2130" s="86"/>
      <c r="AT2130" s="86"/>
      <c r="AU2130" s="86"/>
    </row>
    <row r="2131" spans="27:47" x14ac:dyDescent="0.2">
      <c r="AA2131" s="86"/>
      <c r="AB2131" s="86"/>
      <c r="AC2131" s="86"/>
      <c r="AD2131" s="86"/>
      <c r="AE2131" s="86"/>
      <c r="AF2131" s="88"/>
      <c r="AG2131" s="87"/>
      <c r="AN2131" s="86"/>
      <c r="AO2131" s="86"/>
      <c r="AP2131" s="86"/>
      <c r="AQ2131" s="86"/>
      <c r="AR2131" s="86"/>
      <c r="AS2131" s="86"/>
      <c r="AT2131" s="86"/>
      <c r="AU2131" s="86"/>
    </row>
    <row r="2132" spans="27:47" x14ac:dyDescent="0.2">
      <c r="AA2132" s="86"/>
      <c r="AB2132" s="86"/>
      <c r="AC2132" s="86"/>
      <c r="AD2132" s="86"/>
      <c r="AE2132" s="86"/>
      <c r="AF2132" s="88"/>
      <c r="AG2132" s="87"/>
      <c r="AN2132" s="86"/>
      <c r="AO2132" s="86"/>
      <c r="AP2132" s="86"/>
      <c r="AQ2132" s="86"/>
      <c r="AR2132" s="86"/>
      <c r="AS2132" s="86"/>
      <c r="AT2132" s="86"/>
      <c r="AU2132" s="86"/>
    </row>
    <row r="2133" spans="27:47" x14ac:dyDescent="0.2">
      <c r="AA2133" s="86"/>
      <c r="AB2133" s="86"/>
      <c r="AC2133" s="86"/>
      <c r="AD2133" s="86"/>
      <c r="AE2133" s="86"/>
      <c r="AF2133" s="88"/>
      <c r="AG2133" s="87"/>
      <c r="AN2133" s="86"/>
      <c r="AO2133" s="86"/>
      <c r="AP2133" s="86"/>
      <c r="AQ2133" s="86"/>
      <c r="AR2133" s="86"/>
      <c r="AS2133" s="86"/>
      <c r="AT2133" s="86"/>
      <c r="AU2133" s="86"/>
    </row>
    <row r="2134" spans="27:47" x14ac:dyDescent="0.2">
      <c r="AA2134" s="86"/>
      <c r="AB2134" s="86"/>
      <c r="AC2134" s="86"/>
      <c r="AD2134" s="86"/>
      <c r="AE2134" s="86"/>
      <c r="AF2134" s="88"/>
      <c r="AG2134" s="87"/>
      <c r="AN2134" s="86"/>
      <c r="AO2134" s="86"/>
      <c r="AP2134" s="86"/>
      <c r="AQ2134" s="86"/>
      <c r="AR2134" s="86"/>
      <c r="AS2134" s="86"/>
      <c r="AT2134" s="86"/>
      <c r="AU2134" s="86"/>
    </row>
    <row r="2135" spans="27:47" x14ac:dyDescent="0.2">
      <c r="AA2135" s="86"/>
      <c r="AB2135" s="86"/>
      <c r="AC2135" s="86"/>
      <c r="AD2135" s="86"/>
      <c r="AE2135" s="86"/>
      <c r="AF2135" s="88"/>
      <c r="AG2135" s="87"/>
      <c r="AN2135" s="86"/>
      <c r="AO2135" s="86"/>
      <c r="AP2135" s="86"/>
      <c r="AQ2135" s="86"/>
      <c r="AR2135" s="86"/>
      <c r="AS2135" s="86"/>
      <c r="AT2135" s="86"/>
      <c r="AU2135" s="86"/>
    </row>
    <row r="2136" spans="27:47" x14ac:dyDescent="0.2">
      <c r="AA2136" s="86"/>
      <c r="AB2136" s="86"/>
      <c r="AC2136" s="86"/>
      <c r="AD2136" s="86"/>
      <c r="AE2136" s="86"/>
      <c r="AF2136" s="88"/>
      <c r="AG2136" s="87"/>
      <c r="AN2136" s="86"/>
      <c r="AO2136" s="86"/>
      <c r="AP2136" s="86"/>
      <c r="AQ2136" s="86"/>
      <c r="AR2136" s="86"/>
      <c r="AS2136" s="86"/>
      <c r="AT2136" s="86"/>
      <c r="AU2136" s="86"/>
    </row>
    <row r="2137" spans="27:47" x14ac:dyDescent="0.2">
      <c r="AA2137" s="86"/>
      <c r="AB2137" s="86"/>
      <c r="AC2137" s="86"/>
      <c r="AD2137" s="86"/>
      <c r="AE2137" s="86"/>
      <c r="AF2137" s="88"/>
      <c r="AG2137" s="87"/>
      <c r="AN2137" s="86"/>
      <c r="AO2137" s="86"/>
      <c r="AP2137" s="86"/>
      <c r="AQ2137" s="86"/>
      <c r="AR2137" s="86"/>
      <c r="AS2137" s="86"/>
      <c r="AT2137" s="86"/>
      <c r="AU2137" s="86"/>
    </row>
    <row r="2138" spans="27:47" x14ac:dyDescent="0.2">
      <c r="AA2138" s="86"/>
      <c r="AB2138" s="86"/>
      <c r="AC2138" s="86"/>
      <c r="AD2138" s="86"/>
      <c r="AE2138" s="86"/>
      <c r="AF2138" s="88"/>
      <c r="AG2138" s="87"/>
      <c r="AN2138" s="86"/>
      <c r="AO2138" s="86"/>
      <c r="AP2138" s="86"/>
      <c r="AQ2138" s="86"/>
      <c r="AR2138" s="86"/>
      <c r="AS2138" s="86"/>
      <c r="AT2138" s="86"/>
      <c r="AU2138" s="86"/>
    </row>
    <row r="2139" spans="27:47" x14ac:dyDescent="0.2">
      <c r="AA2139" s="86"/>
      <c r="AB2139" s="86"/>
      <c r="AC2139" s="86"/>
      <c r="AD2139" s="86"/>
      <c r="AE2139" s="86"/>
      <c r="AF2139" s="88"/>
      <c r="AG2139" s="87"/>
      <c r="AN2139" s="86"/>
      <c r="AO2139" s="86"/>
      <c r="AP2139" s="86"/>
      <c r="AQ2139" s="86"/>
      <c r="AR2139" s="86"/>
      <c r="AS2139" s="86"/>
      <c r="AT2139" s="86"/>
      <c r="AU2139" s="86"/>
    </row>
    <row r="2140" spans="27:47" x14ac:dyDescent="0.2">
      <c r="AA2140" s="86"/>
      <c r="AB2140" s="86"/>
      <c r="AC2140" s="86"/>
      <c r="AD2140" s="86"/>
      <c r="AE2140" s="86"/>
      <c r="AF2140" s="88"/>
      <c r="AG2140" s="87"/>
      <c r="AN2140" s="86"/>
      <c r="AO2140" s="86"/>
      <c r="AP2140" s="86"/>
      <c r="AQ2140" s="86"/>
      <c r="AR2140" s="86"/>
      <c r="AS2140" s="86"/>
      <c r="AT2140" s="86"/>
      <c r="AU2140" s="86"/>
    </row>
    <row r="2141" spans="27:47" x14ac:dyDescent="0.2">
      <c r="AA2141" s="86"/>
      <c r="AB2141" s="86"/>
      <c r="AC2141" s="86"/>
      <c r="AD2141" s="86"/>
      <c r="AE2141" s="86"/>
      <c r="AF2141" s="88"/>
      <c r="AG2141" s="87"/>
      <c r="AN2141" s="86"/>
      <c r="AO2141" s="86"/>
      <c r="AP2141" s="86"/>
      <c r="AQ2141" s="86"/>
      <c r="AR2141" s="86"/>
      <c r="AS2141" s="86"/>
      <c r="AT2141" s="86"/>
      <c r="AU2141" s="86"/>
    </row>
    <row r="2142" spans="27:47" x14ac:dyDescent="0.2">
      <c r="AA2142" s="86"/>
      <c r="AB2142" s="86"/>
      <c r="AC2142" s="86"/>
      <c r="AD2142" s="86"/>
      <c r="AE2142" s="86"/>
      <c r="AF2142" s="88"/>
      <c r="AG2142" s="87"/>
      <c r="AN2142" s="86"/>
      <c r="AO2142" s="86"/>
      <c r="AP2142" s="86"/>
      <c r="AQ2142" s="86"/>
      <c r="AR2142" s="86"/>
      <c r="AS2142" s="86"/>
      <c r="AT2142" s="86"/>
      <c r="AU2142" s="86"/>
    </row>
    <row r="2143" spans="27:47" x14ac:dyDescent="0.2">
      <c r="AA2143" s="86"/>
      <c r="AB2143" s="86"/>
      <c r="AC2143" s="86"/>
      <c r="AD2143" s="86"/>
      <c r="AE2143" s="86"/>
      <c r="AF2143" s="88"/>
      <c r="AG2143" s="87"/>
      <c r="AN2143" s="86"/>
      <c r="AO2143" s="86"/>
      <c r="AP2143" s="86"/>
      <c r="AQ2143" s="86"/>
      <c r="AR2143" s="86"/>
      <c r="AS2143" s="86"/>
      <c r="AT2143" s="86"/>
      <c r="AU2143" s="86"/>
    </row>
    <row r="2144" spans="27:47" x14ac:dyDescent="0.2">
      <c r="AA2144" s="86"/>
      <c r="AB2144" s="86"/>
      <c r="AC2144" s="86"/>
      <c r="AD2144" s="86"/>
      <c r="AE2144" s="86"/>
      <c r="AF2144" s="88"/>
      <c r="AG2144" s="87"/>
      <c r="AN2144" s="86"/>
      <c r="AO2144" s="86"/>
      <c r="AP2144" s="86"/>
      <c r="AQ2144" s="86"/>
      <c r="AR2144" s="86"/>
      <c r="AS2144" s="86"/>
      <c r="AT2144" s="86"/>
      <c r="AU2144" s="86"/>
    </row>
    <row r="2145" spans="27:47" x14ac:dyDescent="0.2">
      <c r="AA2145" s="86"/>
      <c r="AB2145" s="86"/>
      <c r="AC2145" s="86"/>
      <c r="AD2145" s="86"/>
      <c r="AE2145" s="86"/>
      <c r="AF2145" s="88"/>
      <c r="AG2145" s="87"/>
      <c r="AN2145" s="86"/>
      <c r="AO2145" s="86"/>
      <c r="AP2145" s="86"/>
      <c r="AQ2145" s="86"/>
      <c r="AR2145" s="86"/>
      <c r="AS2145" s="86"/>
      <c r="AT2145" s="86"/>
      <c r="AU2145" s="86"/>
    </row>
    <row r="2146" spans="27:47" x14ac:dyDescent="0.2">
      <c r="AA2146" s="86"/>
      <c r="AB2146" s="86"/>
      <c r="AC2146" s="86"/>
      <c r="AD2146" s="86"/>
      <c r="AE2146" s="86"/>
      <c r="AF2146" s="88"/>
      <c r="AG2146" s="87"/>
      <c r="AN2146" s="86"/>
      <c r="AO2146" s="86"/>
      <c r="AP2146" s="86"/>
      <c r="AQ2146" s="86"/>
      <c r="AR2146" s="86"/>
      <c r="AS2146" s="86"/>
      <c r="AT2146" s="86"/>
      <c r="AU2146" s="86"/>
    </row>
    <row r="2147" spans="27:47" x14ac:dyDescent="0.2">
      <c r="AA2147" s="86"/>
      <c r="AB2147" s="86"/>
      <c r="AC2147" s="86"/>
      <c r="AD2147" s="86"/>
      <c r="AE2147" s="86"/>
      <c r="AF2147" s="88"/>
      <c r="AG2147" s="87"/>
      <c r="AN2147" s="86"/>
      <c r="AO2147" s="86"/>
      <c r="AP2147" s="86"/>
      <c r="AQ2147" s="86"/>
      <c r="AR2147" s="86"/>
      <c r="AS2147" s="86"/>
      <c r="AT2147" s="86"/>
      <c r="AU2147" s="86"/>
    </row>
    <row r="2148" spans="27:47" x14ac:dyDescent="0.2">
      <c r="AA2148" s="86"/>
      <c r="AB2148" s="86"/>
      <c r="AC2148" s="86"/>
      <c r="AD2148" s="86"/>
      <c r="AE2148" s="86"/>
      <c r="AF2148" s="88"/>
      <c r="AG2148" s="87"/>
      <c r="AN2148" s="86"/>
      <c r="AO2148" s="86"/>
      <c r="AP2148" s="86"/>
      <c r="AQ2148" s="86"/>
      <c r="AR2148" s="86"/>
      <c r="AS2148" s="86"/>
      <c r="AT2148" s="86"/>
      <c r="AU2148" s="86"/>
    </row>
    <row r="2149" spans="27:47" x14ac:dyDescent="0.2">
      <c r="AA2149" s="86"/>
      <c r="AB2149" s="86"/>
      <c r="AC2149" s="86"/>
      <c r="AD2149" s="86"/>
      <c r="AE2149" s="86"/>
      <c r="AF2149" s="88"/>
      <c r="AG2149" s="87"/>
      <c r="AN2149" s="86"/>
      <c r="AO2149" s="86"/>
      <c r="AP2149" s="86"/>
      <c r="AQ2149" s="86"/>
      <c r="AR2149" s="86"/>
      <c r="AS2149" s="86"/>
      <c r="AT2149" s="86"/>
      <c r="AU2149" s="86"/>
    </row>
    <row r="2150" spans="27:47" x14ac:dyDescent="0.2">
      <c r="AA2150" s="86"/>
      <c r="AB2150" s="86"/>
      <c r="AC2150" s="86"/>
      <c r="AD2150" s="86"/>
      <c r="AE2150" s="86"/>
      <c r="AF2150" s="88"/>
      <c r="AG2150" s="87"/>
      <c r="AN2150" s="86"/>
      <c r="AO2150" s="86"/>
      <c r="AP2150" s="86"/>
      <c r="AQ2150" s="86"/>
      <c r="AR2150" s="86"/>
      <c r="AS2150" s="86"/>
      <c r="AT2150" s="86"/>
      <c r="AU2150" s="86"/>
    </row>
    <row r="2151" spans="27:47" x14ac:dyDescent="0.2">
      <c r="AA2151" s="86"/>
      <c r="AB2151" s="86"/>
      <c r="AC2151" s="86"/>
      <c r="AD2151" s="86"/>
      <c r="AE2151" s="86"/>
      <c r="AF2151" s="88"/>
      <c r="AG2151" s="87"/>
      <c r="AN2151" s="86"/>
      <c r="AO2151" s="86"/>
      <c r="AP2151" s="86"/>
      <c r="AQ2151" s="86"/>
      <c r="AR2151" s="86"/>
      <c r="AS2151" s="86"/>
      <c r="AT2151" s="86"/>
      <c r="AU2151" s="86"/>
    </row>
    <row r="2152" spans="27:47" x14ac:dyDescent="0.2">
      <c r="AA2152" s="86"/>
      <c r="AB2152" s="86"/>
      <c r="AC2152" s="86"/>
      <c r="AD2152" s="86"/>
      <c r="AE2152" s="86"/>
      <c r="AF2152" s="88"/>
      <c r="AG2152" s="87"/>
      <c r="AN2152" s="86"/>
      <c r="AO2152" s="86"/>
      <c r="AP2152" s="86"/>
      <c r="AQ2152" s="86"/>
      <c r="AR2152" s="86"/>
      <c r="AS2152" s="86"/>
      <c r="AT2152" s="86"/>
      <c r="AU2152" s="86"/>
    </row>
    <row r="2153" spans="27:47" x14ac:dyDescent="0.2">
      <c r="AA2153" s="86"/>
      <c r="AB2153" s="86"/>
      <c r="AC2153" s="86"/>
      <c r="AD2153" s="86"/>
      <c r="AE2153" s="86"/>
      <c r="AF2153" s="88"/>
      <c r="AG2153" s="87"/>
      <c r="AN2153" s="86"/>
      <c r="AO2153" s="86"/>
      <c r="AP2153" s="86"/>
      <c r="AQ2153" s="86"/>
      <c r="AR2153" s="86"/>
      <c r="AS2153" s="86"/>
      <c r="AT2153" s="86"/>
      <c r="AU2153" s="86"/>
    </row>
    <row r="2154" spans="27:47" x14ac:dyDescent="0.2">
      <c r="AA2154" s="86"/>
      <c r="AB2154" s="86"/>
      <c r="AC2154" s="86"/>
      <c r="AD2154" s="86"/>
      <c r="AE2154" s="86"/>
      <c r="AF2154" s="88"/>
      <c r="AG2154" s="87"/>
      <c r="AN2154" s="86"/>
      <c r="AO2154" s="86"/>
      <c r="AP2154" s="86"/>
      <c r="AQ2154" s="86"/>
      <c r="AR2154" s="86"/>
      <c r="AS2154" s="86"/>
      <c r="AT2154" s="86"/>
      <c r="AU2154" s="86"/>
    </row>
    <row r="2155" spans="27:47" x14ac:dyDescent="0.2">
      <c r="AA2155" s="86"/>
      <c r="AB2155" s="86"/>
      <c r="AC2155" s="86"/>
      <c r="AD2155" s="86"/>
      <c r="AE2155" s="86"/>
      <c r="AF2155" s="88"/>
      <c r="AG2155" s="87"/>
      <c r="AN2155" s="86"/>
      <c r="AO2155" s="86"/>
      <c r="AP2155" s="86"/>
      <c r="AQ2155" s="86"/>
      <c r="AR2155" s="86"/>
      <c r="AS2155" s="86"/>
      <c r="AT2155" s="86"/>
      <c r="AU2155" s="86"/>
    </row>
    <row r="2156" spans="27:47" x14ac:dyDescent="0.2">
      <c r="AA2156" s="86"/>
      <c r="AB2156" s="86"/>
      <c r="AC2156" s="86"/>
      <c r="AD2156" s="86"/>
      <c r="AE2156" s="86"/>
      <c r="AF2156" s="88"/>
      <c r="AG2156" s="87"/>
      <c r="AN2156" s="86"/>
      <c r="AO2156" s="86"/>
      <c r="AP2156" s="86"/>
      <c r="AQ2156" s="86"/>
      <c r="AR2156" s="86"/>
      <c r="AS2156" s="86"/>
      <c r="AT2156" s="86"/>
      <c r="AU2156" s="86"/>
    </row>
    <row r="2157" spans="27:47" x14ac:dyDescent="0.2">
      <c r="AA2157" s="86"/>
      <c r="AB2157" s="86"/>
      <c r="AC2157" s="86"/>
      <c r="AD2157" s="86"/>
      <c r="AE2157" s="86"/>
      <c r="AF2157" s="88"/>
      <c r="AG2157" s="87"/>
      <c r="AN2157" s="86"/>
      <c r="AO2157" s="86"/>
      <c r="AP2157" s="86"/>
      <c r="AQ2157" s="86"/>
      <c r="AR2157" s="86"/>
      <c r="AS2157" s="86"/>
      <c r="AT2157" s="86"/>
      <c r="AU2157" s="86"/>
    </row>
    <row r="2158" spans="27:47" x14ac:dyDescent="0.2">
      <c r="AA2158" s="86"/>
      <c r="AB2158" s="86"/>
      <c r="AC2158" s="86"/>
      <c r="AD2158" s="86"/>
      <c r="AE2158" s="86"/>
      <c r="AF2158" s="88"/>
      <c r="AG2158" s="87"/>
      <c r="AN2158" s="86"/>
      <c r="AO2158" s="86"/>
      <c r="AP2158" s="86"/>
      <c r="AQ2158" s="86"/>
      <c r="AR2158" s="86"/>
      <c r="AS2158" s="86"/>
      <c r="AT2158" s="86"/>
      <c r="AU2158" s="86"/>
    </row>
    <row r="2159" spans="27:47" x14ac:dyDescent="0.2">
      <c r="AA2159" s="86"/>
      <c r="AB2159" s="86"/>
      <c r="AC2159" s="86"/>
      <c r="AD2159" s="86"/>
      <c r="AE2159" s="86"/>
      <c r="AF2159" s="88"/>
      <c r="AG2159" s="87"/>
      <c r="AN2159" s="86"/>
      <c r="AO2159" s="86"/>
      <c r="AP2159" s="86"/>
      <c r="AQ2159" s="86"/>
      <c r="AR2159" s="86"/>
      <c r="AS2159" s="86"/>
      <c r="AT2159" s="86"/>
      <c r="AU2159" s="86"/>
    </row>
    <row r="2160" spans="27:47" x14ac:dyDescent="0.2">
      <c r="AA2160" s="86"/>
      <c r="AB2160" s="86"/>
      <c r="AC2160" s="86"/>
      <c r="AD2160" s="86"/>
      <c r="AE2160" s="86"/>
      <c r="AF2160" s="88"/>
      <c r="AG2160" s="87"/>
      <c r="AN2160" s="86"/>
      <c r="AO2160" s="86"/>
      <c r="AP2160" s="86"/>
      <c r="AQ2160" s="86"/>
      <c r="AR2160" s="86"/>
      <c r="AS2160" s="86"/>
      <c r="AT2160" s="86"/>
      <c r="AU2160" s="86"/>
    </row>
    <row r="2161" spans="27:47" x14ac:dyDescent="0.2">
      <c r="AA2161" s="86"/>
      <c r="AB2161" s="86"/>
      <c r="AC2161" s="86"/>
      <c r="AD2161" s="86"/>
      <c r="AE2161" s="86"/>
      <c r="AF2161" s="88"/>
      <c r="AG2161" s="87"/>
      <c r="AN2161" s="86"/>
      <c r="AO2161" s="86"/>
      <c r="AP2161" s="86"/>
      <c r="AQ2161" s="86"/>
      <c r="AR2161" s="86"/>
      <c r="AS2161" s="86"/>
      <c r="AT2161" s="86"/>
      <c r="AU2161" s="86"/>
    </row>
    <row r="2162" spans="27:47" x14ac:dyDescent="0.2">
      <c r="AA2162" s="86"/>
      <c r="AB2162" s="86"/>
      <c r="AC2162" s="86"/>
      <c r="AD2162" s="86"/>
      <c r="AE2162" s="86"/>
      <c r="AF2162" s="88"/>
      <c r="AG2162" s="87"/>
      <c r="AN2162" s="86"/>
      <c r="AO2162" s="86"/>
      <c r="AP2162" s="86"/>
      <c r="AQ2162" s="86"/>
      <c r="AR2162" s="86"/>
      <c r="AS2162" s="86"/>
      <c r="AT2162" s="86"/>
      <c r="AU2162" s="86"/>
    </row>
    <row r="2163" spans="27:47" x14ac:dyDescent="0.2">
      <c r="AA2163" s="86"/>
      <c r="AB2163" s="86"/>
      <c r="AC2163" s="86"/>
      <c r="AD2163" s="86"/>
      <c r="AE2163" s="86"/>
      <c r="AF2163" s="88"/>
      <c r="AG2163" s="87"/>
      <c r="AN2163" s="86"/>
      <c r="AO2163" s="86"/>
      <c r="AP2163" s="86"/>
      <c r="AQ2163" s="86"/>
      <c r="AR2163" s="86"/>
      <c r="AS2163" s="86"/>
      <c r="AT2163" s="86"/>
      <c r="AU2163" s="86"/>
    </row>
    <row r="2164" spans="27:47" x14ac:dyDescent="0.2">
      <c r="AA2164" s="86"/>
      <c r="AB2164" s="86"/>
      <c r="AC2164" s="86"/>
      <c r="AD2164" s="86"/>
      <c r="AE2164" s="86"/>
      <c r="AF2164" s="88"/>
      <c r="AG2164" s="87"/>
      <c r="AN2164" s="86"/>
      <c r="AO2164" s="86"/>
      <c r="AP2164" s="86"/>
      <c r="AQ2164" s="86"/>
      <c r="AR2164" s="86"/>
      <c r="AS2164" s="86"/>
      <c r="AT2164" s="86"/>
      <c r="AU2164" s="86"/>
    </row>
    <row r="2165" spans="27:47" x14ac:dyDescent="0.2">
      <c r="AA2165" s="86"/>
      <c r="AB2165" s="86"/>
      <c r="AC2165" s="86"/>
      <c r="AD2165" s="86"/>
      <c r="AE2165" s="86"/>
      <c r="AF2165" s="88"/>
      <c r="AG2165" s="87"/>
      <c r="AN2165" s="86"/>
      <c r="AO2165" s="86"/>
      <c r="AP2165" s="86"/>
      <c r="AQ2165" s="86"/>
      <c r="AR2165" s="86"/>
      <c r="AS2165" s="86"/>
      <c r="AT2165" s="86"/>
      <c r="AU2165" s="86"/>
    </row>
    <row r="2166" spans="27:47" x14ac:dyDescent="0.2">
      <c r="AA2166" s="86"/>
      <c r="AB2166" s="86"/>
      <c r="AC2166" s="86"/>
      <c r="AD2166" s="86"/>
      <c r="AE2166" s="86"/>
      <c r="AF2166" s="88"/>
      <c r="AG2166" s="87"/>
      <c r="AN2166" s="86"/>
      <c r="AO2166" s="86"/>
      <c r="AP2166" s="86"/>
      <c r="AQ2166" s="86"/>
      <c r="AR2166" s="86"/>
      <c r="AS2166" s="86"/>
      <c r="AT2166" s="86"/>
      <c r="AU2166" s="86"/>
    </row>
    <row r="2167" spans="27:47" x14ac:dyDescent="0.2">
      <c r="AA2167" s="86"/>
      <c r="AB2167" s="86"/>
      <c r="AC2167" s="86"/>
      <c r="AD2167" s="86"/>
      <c r="AE2167" s="86"/>
      <c r="AF2167" s="88"/>
      <c r="AG2167" s="87"/>
      <c r="AN2167" s="86"/>
      <c r="AO2167" s="86"/>
      <c r="AP2167" s="86"/>
      <c r="AQ2167" s="86"/>
      <c r="AR2167" s="86"/>
      <c r="AS2167" s="86"/>
      <c r="AT2167" s="86"/>
      <c r="AU2167" s="86"/>
    </row>
    <row r="2168" spans="27:47" x14ac:dyDescent="0.2">
      <c r="AA2168" s="86"/>
      <c r="AB2168" s="86"/>
      <c r="AC2168" s="86"/>
      <c r="AD2168" s="86"/>
      <c r="AE2168" s="86"/>
      <c r="AF2168" s="88"/>
      <c r="AG2168" s="87"/>
      <c r="AN2168" s="86"/>
      <c r="AO2168" s="86"/>
      <c r="AP2168" s="86"/>
      <c r="AQ2168" s="86"/>
      <c r="AR2168" s="86"/>
      <c r="AS2168" s="86"/>
      <c r="AT2168" s="86"/>
      <c r="AU2168" s="86"/>
    </row>
    <row r="2169" spans="27:47" x14ac:dyDescent="0.2">
      <c r="AA2169" s="86"/>
      <c r="AB2169" s="86"/>
      <c r="AC2169" s="86"/>
      <c r="AD2169" s="86"/>
      <c r="AE2169" s="86"/>
      <c r="AF2169" s="88"/>
      <c r="AG2169" s="87"/>
      <c r="AN2169" s="86"/>
      <c r="AO2169" s="86"/>
      <c r="AP2169" s="86"/>
      <c r="AQ2169" s="86"/>
      <c r="AR2169" s="86"/>
      <c r="AS2169" s="86"/>
      <c r="AT2169" s="86"/>
      <c r="AU2169" s="86"/>
    </row>
    <row r="2170" spans="27:47" x14ac:dyDescent="0.2">
      <c r="AA2170" s="86"/>
      <c r="AB2170" s="86"/>
      <c r="AC2170" s="86"/>
      <c r="AD2170" s="86"/>
      <c r="AE2170" s="86"/>
      <c r="AF2170" s="88"/>
      <c r="AG2170" s="87"/>
      <c r="AN2170" s="86"/>
      <c r="AO2170" s="86"/>
      <c r="AP2170" s="86"/>
      <c r="AQ2170" s="86"/>
      <c r="AR2170" s="86"/>
      <c r="AS2170" s="86"/>
      <c r="AT2170" s="86"/>
      <c r="AU2170" s="86"/>
    </row>
    <row r="2171" spans="27:47" x14ac:dyDescent="0.2">
      <c r="AA2171" s="86"/>
      <c r="AB2171" s="86"/>
      <c r="AC2171" s="86"/>
      <c r="AD2171" s="86"/>
      <c r="AE2171" s="86"/>
      <c r="AF2171" s="88"/>
      <c r="AG2171" s="87"/>
      <c r="AN2171" s="86"/>
      <c r="AO2171" s="86"/>
      <c r="AP2171" s="86"/>
      <c r="AQ2171" s="86"/>
      <c r="AR2171" s="86"/>
      <c r="AS2171" s="86"/>
      <c r="AT2171" s="86"/>
      <c r="AU2171" s="86"/>
    </row>
    <row r="2172" spans="27:47" x14ac:dyDescent="0.2">
      <c r="AA2172" s="86"/>
      <c r="AB2172" s="86"/>
      <c r="AC2172" s="86"/>
      <c r="AD2172" s="86"/>
      <c r="AE2172" s="86"/>
      <c r="AF2172" s="88"/>
      <c r="AG2172" s="87"/>
      <c r="AN2172" s="86"/>
      <c r="AO2172" s="86"/>
      <c r="AP2172" s="86"/>
      <c r="AQ2172" s="86"/>
      <c r="AR2172" s="86"/>
      <c r="AS2172" s="86"/>
      <c r="AT2172" s="86"/>
      <c r="AU2172" s="86"/>
    </row>
    <row r="2173" spans="27:47" x14ac:dyDescent="0.2">
      <c r="AA2173" s="86"/>
      <c r="AB2173" s="86"/>
      <c r="AC2173" s="86"/>
      <c r="AD2173" s="86"/>
      <c r="AE2173" s="86"/>
      <c r="AF2173" s="88"/>
      <c r="AG2173" s="87"/>
      <c r="AN2173" s="86"/>
      <c r="AO2173" s="86"/>
      <c r="AP2173" s="86"/>
      <c r="AQ2173" s="86"/>
      <c r="AR2173" s="86"/>
      <c r="AS2173" s="86"/>
      <c r="AT2173" s="86"/>
      <c r="AU2173" s="86"/>
    </row>
    <row r="2174" spans="27:47" x14ac:dyDescent="0.2">
      <c r="AA2174" s="86"/>
      <c r="AB2174" s="86"/>
      <c r="AC2174" s="86"/>
      <c r="AD2174" s="86"/>
      <c r="AE2174" s="86"/>
      <c r="AF2174" s="88"/>
      <c r="AG2174" s="87"/>
      <c r="AN2174" s="86"/>
      <c r="AO2174" s="86"/>
      <c r="AP2174" s="86"/>
      <c r="AQ2174" s="86"/>
      <c r="AR2174" s="86"/>
      <c r="AS2174" s="86"/>
      <c r="AT2174" s="86"/>
      <c r="AU2174" s="86"/>
    </row>
    <row r="2175" spans="27:47" x14ac:dyDescent="0.2">
      <c r="AA2175" s="86"/>
      <c r="AB2175" s="86"/>
      <c r="AC2175" s="86"/>
      <c r="AD2175" s="86"/>
      <c r="AE2175" s="86"/>
      <c r="AF2175" s="88"/>
      <c r="AG2175" s="87"/>
      <c r="AN2175" s="86"/>
      <c r="AO2175" s="86"/>
      <c r="AP2175" s="86"/>
      <c r="AQ2175" s="86"/>
      <c r="AR2175" s="86"/>
      <c r="AS2175" s="86"/>
      <c r="AT2175" s="86"/>
      <c r="AU2175" s="86"/>
    </row>
    <row r="2176" spans="27:47" x14ac:dyDescent="0.2">
      <c r="AA2176" s="86"/>
      <c r="AB2176" s="86"/>
      <c r="AC2176" s="86"/>
      <c r="AD2176" s="86"/>
      <c r="AE2176" s="86"/>
      <c r="AF2176" s="88"/>
      <c r="AG2176" s="87"/>
      <c r="AN2176" s="86"/>
      <c r="AO2176" s="86"/>
      <c r="AP2176" s="86"/>
      <c r="AQ2176" s="86"/>
      <c r="AR2176" s="86"/>
      <c r="AS2176" s="86"/>
      <c r="AT2176" s="86"/>
      <c r="AU2176" s="86"/>
    </row>
    <row r="2177" spans="27:47" x14ac:dyDescent="0.2">
      <c r="AA2177" s="86"/>
      <c r="AB2177" s="86"/>
      <c r="AC2177" s="86"/>
      <c r="AD2177" s="86"/>
      <c r="AE2177" s="86"/>
      <c r="AF2177" s="88"/>
      <c r="AG2177" s="87"/>
      <c r="AN2177" s="86"/>
      <c r="AO2177" s="86"/>
      <c r="AP2177" s="86"/>
      <c r="AQ2177" s="86"/>
      <c r="AR2177" s="86"/>
      <c r="AS2177" s="86"/>
      <c r="AT2177" s="86"/>
      <c r="AU2177" s="86"/>
    </row>
    <row r="2178" spans="27:47" x14ac:dyDescent="0.2">
      <c r="AA2178" s="86"/>
      <c r="AB2178" s="86"/>
      <c r="AC2178" s="86"/>
      <c r="AD2178" s="86"/>
      <c r="AE2178" s="86"/>
      <c r="AF2178" s="88"/>
      <c r="AG2178" s="87"/>
      <c r="AN2178" s="86"/>
      <c r="AO2178" s="86"/>
      <c r="AP2178" s="86"/>
      <c r="AQ2178" s="86"/>
      <c r="AR2178" s="86"/>
      <c r="AS2178" s="86"/>
      <c r="AT2178" s="86"/>
      <c r="AU2178" s="86"/>
    </row>
    <row r="2179" spans="27:47" x14ac:dyDescent="0.2">
      <c r="AA2179" s="86"/>
      <c r="AB2179" s="86"/>
      <c r="AC2179" s="86"/>
      <c r="AD2179" s="86"/>
      <c r="AE2179" s="86"/>
      <c r="AF2179" s="88"/>
      <c r="AG2179" s="87"/>
      <c r="AN2179" s="86"/>
      <c r="AO2179" s="86"/>
      <c r="AP2179" s="86"/>
      <c r="AQ2179" s="86"/>
      <c r="AR2179" s="86"/>
      <c r="AS2179" s="86"/>
      <c r="AT2179" s="86"/>
      <c r="AU2179" s="86"/>
    </row>
    <row r="2180" spans="27:47" x14ac:dyDescent="0.2">
      <c r="AA2180" s="86"/>
      <c r="AB2180" s="86"/>
      <c r="AC2180" s="86"/>
      <c r="AD2180" s="86"/>
      <c r="AE2180" s="86"/>
      <c r="AF2180" s="88"/>
      <c r="AG2180" s="87"/>
      <c r="AN2180" s="86"/>
      <c r="AO2180" s="86"/>
      <c r="AP2180" s="86"/>
      <c r="AQ2180" s="86"/>
      <c r="AR2180" s="86"/>
      <c r="AS2180" s="86"/>
      <c r="AT2180" s="86"/>
      <c r="AU2180" s="86"/>
    </row>
    <row r="2181" spans="27:47" x14ac:dyDescent="0.2">
      <c r="AA2181" s="86"/>
      <c r="AB2181" s="86"/>
      <c r="AC2181" s="86"/>
      <c r="AD2181" s="86"/>
      <c r="AE2181" s="86"/>
      <c r="AF2181" s="88"/>
      <c r="AG2181" s="87"/>
      <c r="AN2181" s="86"/>
      <c r="AO2181" s="86"/>
      <c r="AP2181" s="86"/>
      <c r="AQ2181" s="86"/>
      <c r="AR2181" s="86"/>
      <c r="AS2181" s="86"/>
      <c r="AT2181" s="86"/>
      <c r="AU2181" s="86"/>
    </row>
    <row r="2182" spans="27:47" x14ac:dyDescent="0.2">
      <c r="AA2182" s="86"/>
      <c r="AB2182" s="86"/>
      <c r="AC2182" s="86"/>
      <c r="AD2182" s="86"/>
      <c r="AE2182" s="86"/>
      <c r="AF2182" s="88"/>
      <c r="AG2182" s="87"/>
      <c r="AN2182" s="86"/>
      <c r="AO2182" s="86"/>
      <c r="AP2182" s="86"/>
      <c r="AQ2182" s="86"/>
      <c r="AR2182" s="86"/>
      <c r="AS2182" s="86"/>
      <c r="AT2182" s="86"/>
      <c r="AU2182" s="86"/>
    </row>
    <row r="2183" spans="27:47" x14ac:dyDescent="0.2">
      <c r="AA2183" s="86"/>
      <c r="AB2183" s="86"/>
      <c r="AC2183" s="86"/>
      <c r="AD2183" s="86"/>
      <c r="AE2183" s="86"/>
      <c r="AF2183" s="88"/>
      <c r="AG2183" s="87"/>
      <c r="AN2183" s="86"/>
      <c r="AO2183" s="86"/>
      <c r="AP2183" s="86"/>
      <c r="AQ2183" s="86"/>
      <c r="AR2183" s="86"/>
      <c r="AS2183" s="86"/>
      <c r="AT2183" s="86"/>
      <c r="AU2183" s="86"/>
    </row>
    <row r="2184" spans="27:47" x14ac:dyDescent="0.2">
      <c r="AA2184" s="86"/>
      <c r="AB2184" s="86"/>
      <c r="AC2184" s="86"/>
      <c r="AD2184" s="86"/>
      <c r="AE2184" s="86"/>
      <c r="AF2184" s="88"/>
      <c r="AG2184" s="87"/>
      <c r="AN2184" s="86"/>
      <c r="AO2184" s="86"/>
      <c r="AP2184" s="86"/>
      <c r="AQ2184" s="86"/>
      <c r="AR2184" s="86"/>
      <c r="AS2184" s="86"/>
      <c r="AT2184" s="86"/>
      <c r="AU2184" s="86"/>
    </row>
    <row r="2185" spans="27:47" x14ac:dyDescent="0.2">
      <c r="AA2185" s="86"/>
      <c r="AB2185" s="86"/>
      <c r="AC2185" s="86"/>
      <c r="AD2185" s="86"/>
      <c r="AE2185" s="86"/>
      <c r="AF2185" s="88"/>
      <c r="AG2185" s="87"/>
      <c r="AN2185" s="86"/>
      <c r="AO2185" s="86"/>
      <c r="AP2185" s="86"/>
      <c r="AQ2185" s="86"/>
      <c r="AR2185" s="86"/>
      <c r="AS2185" s="86"/>
      <c r="AT2185" s="86"/>
      <c r="AU2185" s="86"/>
    </row>
    <row r="2186" spans="27:47" x14ac:dyDescent="0.2">
      <c r="AA2186" s="86"/>
      <c r="AB2186" s="86"/>
      <c r="AC2186" s="86"/>
      <c r="AD2186" s="86"/>
      <c r="AE2186" s="86"/>
      <c r="AF2186" s="88"/>
      <c r="AG2186" s="87"/>
      <c r="AN2186" s="86"/>
      <c r="AO2186" s="86"/>
      <c r="AP2186" s="86"/>
      <c r="AQ2186" s="86"/>
      <c r="AR2186" s="86"/>
      <c r="AS2186" s="86"/>
      <c r="AT2186" s="86"/>
      <c r="AU2186" s="86"/>
    </row>
    <row r="2187" spans="27:47" x14ac:dyDescent="0.2">
      <c r="AA2187" s="86"/>
      <c r="AB2187" s="86"/>
      <c r="AC2187" s="86"/>
      <c r="AD2187" s="86"/>
      <c r="AE2187" s="86"/>
      <c r="AF2187" s="88"/>
      <c r="AG2187" s="87"/>
      <c r="AN2187" s="86"/>
      <c r="AO2187" s="86"/>
      <c r="AP2187" s="86"/>
      <c r="AQ2187" s="86"/>
      <c r="AR2187" s="86"/>
      <c r="AS2187" s="86"/>
      <c r="AT2187" s="86"/>
      <c r="AU2187" s="86"/>
    </row>
    <row r="2188" spans="27:47" x14ac:dyDescent="0.2">
      <c r="AA2188" s="86"/>
      <c r="AB2188" s="86"/>
      <c r="AC2188" s="86"/>
      <c r="AD2188" s="86"/>
      <c r="AE2188" s="86"/>
      <c r="AF2188" s="88"/>
      <c r="AG2188" s="87"/>
      <c r="AN2188" s="86"/>
      <c r="AO2188" s="86"/>
      <c r="AP2188" s="86"/>
      <c r="AQ2188" s="86"/>
      <c r="AR2188" s="86"/>
      <c r="AS2188" s="86"/>
      <c r="AT2188" s="86"/>
      <c r="AU2188" s="86"/>
    </row>
    <row r="2189" spans="27:47" x14ac:dyDescent="0.2">
      <c r="AA2189" s="86"/>
      <c r="AB2189" s="86"/>
      <c r="AC2189" s="86"/>
      <c r="AD2189" s="86"/>
      <c r="AE2189" s="86"/>
      <c r="AF2189" s="88"/>
      <c r="AG2189" s="87"/>
      <c r="AN2189" s="86"/>
      <c r="AO2189" s="86"/>
      <c r="AP2189" s="86"/>
      <c r="AQ2189" s="86"/>
      <c r="AR2189" s="86"/>
      <c r="AS2189" s="86"/>
      <c r="AT2189" s="86"/>
      <c r="AU2189" s="86"/>
    </row>
    <row r="2190" spans="27:47" x14ac:dyDescent="0.2">
      <c r="AA2190" s="86"/>
      <c r="AB2190" s="86"/>
      <c r="AC2190" s="86"/>
      <c r="AD2190" s="86"/>
      <c r="AE2190" s="86"/>
      <c r="AF2190" s="88"/>
      <c r="AG2190" s="87"/>
      <c r="AN2190" s="86"/>
      <c r="AO2190" s="86"/>
      <c r="AP2190" s="86"/>
      <c r="AQ2190" s="86"/>
      <c r="AR2190" s="86"/>
      <c r="AS2190" s="86"/>
      <c r="AT2190" s="86"/>
      <c r="AU2190" s="86"/>
    </row>
    <row r="2191" spans="27:47" x14ac:dyDescent="0.2">
      <c r="AA2191" s="86"/>
      <c r="AB2191" s="86"/>
      <c r="AC2191" s="86"/>
      <c r="AD2191" s="86"/>
      <c r="AE2191" s="86"/>
      <c r="AF2191" s="88"/>
      <c r="AG2191" s="87"/>
      <c r="AN2191" s="86"/>
      <c r="AO2191" s="86"/>
      <c r="AP2191" s="86"/>
      <c r="AQ2191" s="86"/>
      <c r="AR2191" s="86"/>
      <c r="AS2191" s="86"/>
      <c r="AT2191" s="86"/>
      <c r="AU2191" s="86"/>
    </row>
    <row r="2192" spans="27:47" x14ac:dyDescent="0.2">
      <c r="AA2192" s="86"/>
      <c r="AB2192" s="86"/>
      <c r="AC2192" s="86"/>
      <c r="AD2192" s="86"/>
      <c r="AE2192" s="86"/>
      <c r="AF2192" s="88"/>
      <c r="AG2192" s="87"/>
      <c r="AN2192" s="86"/>
      <c r="AO2192" s="86"/>
      <c r="AP2192" s="86"/>
      <c r="AQ2192" s="86"/>
      <c r="AR2192" s="86"/>
      <c r="AS2192" s="86"/>
      <c r="AT2192" s="86"/>
      <c r="AU2192" s="86"/>
    </row>
    <row r="2193" spans="27:47" x14ac:dyDescent="0.2">
      <c r="AA2193" s="86"/>
      <c r="AB2193" s="86"/>
      <c r="AC2193" s="86"/>
      <c r="AD2193" s="86"/>
      <c r="AE2193" s="86"/>
      <c r="AF2193" s="88"/>
      <c r="AG2193" s="87"/>
      <c r="AN2193" s="86"/>
      <c r="AO2193" s="86"/>
      <c r="AP2193" s="86"/>
      <c r="AQ2193" s="86"/>
      <c r="AR2193" s="86"/>
      <c r="AS2193" s="86"/>
      <c r="AT2193" s="86"/>
      <c r="AU2193" s="86"/>
    </row>
    <row r="2194" spans="27:47" x14ac:dyDescent="0.2">
      <c r="AA2194" s="86"/>
      <c r="AB2194" s="86"/>
      <c r="AC2194" s="86"/>
      <c r="AD2194" s="86"/>
      <c r="AE2194" s="86"/>
      <c r="AF2194" s="88"/>
      <c r="AG2194" s="87"/>
      <c r="AN2194" s="86"/>
      <c r="AO2194" s="86"/>
      <c r="AP2194" s="86"/>
      <c r="AQ2194" s="86"/>
      <c r="AR2194" s="86"/>
      <c r="AS2194" s="86"/>
      <c r="AT2194" s="86"/>
      <c r="AU2194" s="86"/>
    </row>
    <row r="2195" spans="27:47" x14ac:dyDescent="0.2">
      <c r="AA2195" s="86"/>
      <c r="AB2195" s="86"/>
      <c r="AC2195" s="86"/>
      <c r="AD2195" s="86"/>
      <c r="AE2195" s="86"/>
      <c r="AF2195" s="88"/>
      <c r="AG2195" s="87"/>
      <c r="AN2195" s="86"/>
      <c r="AO2195" s="86"/>
      <c r="AP2195" s="86"/>
      <c r="AQ2195" s="86"/>
      <c r="AR2195" s="86"/>
      <c r="AS2195" s="86"/>
      <c r="AT2195" s="86"/>
      <c r="AU2195" s="86"/>
    </row>
    <row r="2196" spans="27:47" x14ac:dyDescent="0.2">
      <c r="AA2196" s="86"/>
      <c r="AB2196" s="86"/>
      <c r="AC2196" s="86"/>
      <c r="AD2196" s="86"/>
      <c r="AE2196" s="86"/>
      <c r="AF2196" s="88"/>
      <c r="AG2196" s="87"/>
      <c r="AN2196" s="86"/>
      <c r="AO2196" s="86"/>
      <c r="AP2196" s="86"/>
      <c r="AQ2196" s="86"/>
      <c r="AR2196" s="86"/>
      <c r="AS2196" s="86"/>
      <c r="AT2196" s="86"/>
      <c r="AU2196" s="86"/>
    </row>
    <row r="2197" spans="27:47" x14ac:dyDescent="0.2">
      <c r="AA2197" s="86"/>
      <c r="AB2197" s="86"/>
      <c r="AC2197" s="86"/>
      <c r="AD2197" s="86"/>
      <c r="AE2197" s="86"/>
      <c r="AF2197" s="88"/>
      <c r="AG2197" s="87"/>
      <c r="AN2197" s="86"/>
      <c r="AO2197" s="86"/>
      <c r="AP2197" s="86"/>
      <c r="AQ2197" s="86"/>
      <c r="AR2197" s="86"/>
      <c r="AS2197" s="86"/>
      <c r="AT2197" s="86"/>
      <c r="AU2197" s="86"/>
    </row>
    <row r="2198" spans="27:47" x14ac:dyDescent="0.2">
      <c r="AA2198" s="86"/>
      <c r="AB2198" s="86"/>
      <c r="AC2198" s="86"/>
      <c r="AD2198" s="86"/>
      <c r="AE2198" s="86"/>
      <c r="AF2198" s="88"/>
      <c r="AG2198" s="87"/>
      <c r="AN2198" s="86"/>
      <c r="AO2198" s="86"/>
      <c r="AP2198" s="86"/>
      <c r="AQ2198" s="86"/>
      <c r="AR2198" s="86"/>
      <c r="AS2198" s="86"/>
      <c r="AT2198" s="86"/>
      <c r="AU2198" s="86"/>
    </row>
    <row r="2199" spans="27:47" x14ac:dyDescent="0.2">
      <c r="AA2199" s="86"/>
      <c r="AB2199" s="86"/>
      <c r="AC2199" s="86"/>
      <c r="AD2199" s="86"/>
      <c r="AE2199" s="86"/>
      <c r="AF2199" s="88"/>
      <c r="AG2199" s="87"/>
      <c r="AN2199" s="86"/>
      <c r="AO2199" s="86"/>
      <c r="AP2199" s="86"/>
      <c r="AQ2199" s="86"/>
      <c r="AR2199" s="86"/>
      <c r="AS2199" s="86"/>
      <c r="AT2199" s="86"/>
      <c r="AU2199" s="86"/>
    </row>
    <row r="2200" spans="27:47" x14ac:dyDescent="0.2">
      <c r="AA2200" s="86"/>
      <c r="AB2200" s="86"/>
      <c r="AC2200" s="86"/>
      <c r="AD2200" s="86"/>
      <c r="AE2200" s="86"/>
      <c r="AF2200" s="88"/>
      <c r="AG2200" s="87"/>
      <c r="AN2200" s="86"/>
      <c r="AO2200" s="86"/>
      <c r="AP2200" s="86"/>
      <c r="AQ2200" s="86"/>
      <c r="AR2200" s="86"/>
      <c r="AS2200" s="86"/>
      <c r="AT2200" s="86"/>
      <c r="AU2200" s="86"/>
    </row>
    <row r="2201" spans="27:47" x14ac:dyDescent="0.2">
      <c r="AA2201" s="86"/>
      <c r="AB2201" s="86"/>
      <c r="AC2201" s="86"/>
      <c r="AD2201" s="86"/>
      <c r="AE2201" s="86"/>
      <c r="AF2201" s="88"/>
      <c r="AG2201" s="87"/>
      <c r="AN2201" s="86"/>
      <c r="AO2201" s="86"/>
      <c r="AP2201" s="86"/>
      <c r="AQ2201" s="86"/>
      <c r="AR2201" s="86"/>
      <c r="AS2201" s="86"/>
      <c r="AT2201" s="86"/>
      <c r="AU2201" s="86"/>
    </row>
    <row r="2202" spans="27:47" x14ac:dyDescent="0.2">
      <c r="AA2202" s="86"/>
      <c r="AB2202" s="86"/>
      <c r="AC2202" s="86"/>
      <c r="AD2202" s="86"/>
      <c r="AE2202" s="86"/>
      <c r="AF2202" s="88"/>
      <c r="AG2202" s="87"/>
      <c r="AN2202" s="86"/>
      <c r="AO2202" s="86"/>
      <c r="AP2202" s="86"/>
      <c r="AQ2202" s="86"/>
      <c r="AR2202" s="86"/>
      <c r="AS2202" s="86"/>
      <c r="AT2202" s="86"/>
      <c r="AU2202" s="86"/>
    </row>
    <row r="2203" spans="27:47" x14ac:dyDescent="0.2">
      <c r="AA2203" s="86"/>
      <c r="AB2203" s="86"/>
      <c r="AC2203" s="86"/>
      <c r="AD2203" s="86"/>
      <c r="AE2203" s="86"/>
      <c r="AF2203" s="88"/>
      <c r="AG2203" s="87"/>
      <c r="AN2203" s="86"/>
      <c r="AO2203" s="86"/>
      <c r="AP2203" s="86"/>
      <c r="AQ2203" s="86"/>
      <c r="AR2203" s="86"/>
      <c r="AS2203" s="86"/>
      <c r="AT2203" s="86"/>
      <c r="AU2203" s="86"/>
    </row>
    <row r="2204" spans="27:47" x14ac:dyDescent="0.2">
      <c r="AA2204" s="86"/>
      <c r="AB2204" s="86"/>
      <c r="AC2204" s="86"/>
      <c r="AD2204" s="86"/>
      <c r="AE2204" s="86"/>
      <c r="AF2204" s="88"/>
      <c r="AG2204" s="87"/>
      <c r="AN2204" s="86"/>
      <c r="AO2204" s="86"/>
      <c r="AP2204" s="86"/>
      <c r="AQ2204" s="86"/>
      <c r="AR2204" s="86"/>
      <c r="AS2204" s="86"/>
      <c r="AT2204" s="86"/>
      <c r="AU2204" s="86"/>
    </row>
    <row r="2205" spans="27:47" x14ac:dyDescent="0.2">
      <c r="AA2205" s="86"/>
      <c r="AB2205" s="86"/>
      <c r="AC2205" s="86"/>
      <c r="AD2205" s="86"/>
      <c r="AE2205" s="86"/>
      <c r="AF2205" s="88"/>
      <c r="AG2205" s="87"/>
      <c r="AN2205" s="86"/>
      <c r="AO2205" s="86"/>
      <c r="AP2205" s="86"/>
      <c r="AQ2205" s="86"/>
      <c r="AR2205" s="86"/>
      <c r="AS2205" s="86"/>
      <c r="AT2205" s="86"/>
      <c r="AU2205" s="86"/>
    </row>
    <row r="2206" spans="27:47" x14ac:dyDescent="0.2">
      <c r="AA2206" s="86"/>
      <c r="AB2206" s="86"/>
      <c r="AC2206" s="86"/>
      <c r="AD2206" s="86"/>
      <c r="AE2206" s="86"/>
      <c r="AF2206" s="88"/>
      <c r="AG2206" s="87"/>
      <c r="AN2206" s="86"/>
      <c r="AO2206" s="86"/>
      <c r="AP2206" s="86"/>
      <c r="AQ2206" s="86"/>
      <c r="AR2206" s="86"/>
      <c r="AS2206" s="86"/>
      <c r="AT2206" s="86"/>
      <c r="AU2206" s="86"/>
    </row>
    <row r="2207" spans="27:47" x14ac:dyDescent="0.2">
      <c r="AA2207" s="86"/>
      <c r="AB2207" s="86"/>
      <c r="AC2207" s="86"/>
      <c r="AD2207" s="86"/>
      <c r="AE2207" s="86"/>
      <c r="AF2207" s="88"/>
      <c r="AG2207" s="87"/>
      <c r="AN2207" s="86"/>
      <c r="AO2207" s="86"/>
      <c r="AP2207" s="86"/>
      <c r="AQ2207" s="86"/>
      <c r="AR2207" s="86"/>
      <c r="AS2207" s="86"/>
      <c r="AT2207" s="86"/>
      <c r="AU2207" s="86"/>
    </row>
    <row r="2208" spans="27:47" x14ac:dyDescent="0.2">
      <c r="AA2208" s="86"/>
      <c r="AB2208" s="86"/>
      <c r="AC2208" s="86"/>
      <c r="AD2208" s="86"/>
      <c r="AE2208" s="86"/>
      <c r="AF2208" s="88"/>
      <c r="AG2208" s="87"/>
      <c r="AN2208" s="86"/>
      <c r="AO2208" s="86"/>
      <c r="AP2208" s="86"/>
      <c r="AQ2208" s="86"/>
      <c r="AR2208" s="86"/>
      <c r="AS2208" s="86"/>
      <c r="AT2208" s="86"/>
      <c r="AU2208" s="86"/>
    </row>
    <row r="2209" spans="27:47" x14ac:dyDescent="0.2">
      <c r="AA2209" s="86"/>
      <c r="AB2209" s="86"/>
      <c r="AC2209" s="86"/>
      <c r="AD2209" s="86"/>
      <c r="AE2209" s="86"/>
      <c r="AF2209" s="88"/>
      <c r="AG2209" s="87"/>
      <c r="AN2209" s="86"/>
      <c r="AO2209" s="86"/>
      <c r="AP2209" s="86"/>
      <c r="AQ2209" s="86"/>
      <c r="AR2209" s="86"/>
      <c r="AS2209" s="86"/>
      <c r="AT2209" s="86"/>
      <c r="AU2209" s="86"/>
    </row>
    <row r="2210" spans="27:47" x14ac:dyDescent="0.2">
      <c r="AA2210" s="86"/>
      <c r="AB2210" s="86"/>
      <c r="AC2210" s="86"/>
      <c r="AD2210" s="86"/>
      <c r="AE2210" s="86"/>
      <c r="AF2210" s="88"/>
      <c r="AG2210" s="87"/>
      <c r="AN2210" s="86"/>
      <c r="AO2210" s="86"/>
      <c r="AP2210" s="86"/>
      <c r="AQ2210" s="86"/>
      <c r="AR2210" s="86"/>
      <c r="AS2210" s="86"/>
      <c r="AT2210" s="86"/>
      <c r="AU2210" s="86"/>
    </row>
    <row r="2211" spans="27:47" x14ac:dyDescent="0.2">
      <c r="AA2211" s="86"/>
      <c r="AB2211" s="86"/>
      <c r="AC2211" s="86"/>
      <c r="AD2211" s="86"/>
      <c r="AE2211" s="86"/>
      <c r="AF2211" s="88"/>
      <c r="AG2211" s="87"/>
      <c r="AN2211" s="86"/>
      <c r="AO2211" s="86"/>
      <c r="AP2211" s="86"/>
      <c r="AQ2211" s="86"/>
      <c r="AR2211" s="86"/>
      <c r="AS2211" s="86"/>
      <c r="AT2211" s="86"/>
      <c r="AU2211" s="86"/>
    </row>
    <row r="2212" spans="27:47" x14ac:dyDescent="0.2">
      <c r="AA2212" s="86"/>
      <c r="AB2212" s="86"/>
      <c r="AC2212" s="86"/>
      <c r="AD2212" s="86"/>
      <c r="AE2212" s="86"/>
      <c r="AF2212" s="88"/>
      <c r="AG2212" s="87"/>
      <c r="AN2212" s="86"/>
      <c r="AO2212" s="86"/>
      <c r="AP2212" s="86"/>
      <c r="AQ2212" s="86"/>
      <c r="AR2212" s="86"/>
      <c r="AS2212" s="86"/>
      <c r="AT2212" s="86"/>
      <c r="AU2212" s="86"/>
    </row>
    <row r="2213" spans="27:47" x14ac:dyDescent="0.2">
      <c r="AA2213" s="86"/>
      <c r="AB2213" s="86"/>
      <c r="AC2213" s="86"/>
      <c r="AD2213" s="86"/>
      <c r="AE2213" s="86"/>
      <c r="AF2213" s="88"/>
      <c r="AG2213" s="87"/>
      <c r="AN2213" s="86"/>
      <c r="AO2213" s="86"/>
      <c r="AP2213" s="86"/>
      <c r="AQ2213" s="86"/>
      <c r="AR2213" s="86"/>
      <c r="AS2213" s="86"/>
      <c r="AT2213" s="86"/>
      <c r="AU2213" s="86"/>
    </row>
    <row r="2214" spans="27:47" x14ac:dyDescent="0.2">
      <c r="AA2214" s="86"/>
      <c r="AB2214" s="86"/>
      <c r="AC2214" s="86"/>
      <c r="AD2214" s="86"/>
      <c r="AE2214" s="86"/>
      <c r="AF2214" s="88"/>
      <c r="AG2214" s="87"/>
      <c r="AN2214" s="86"/>
      <c r="AO2214" s="86"/>
      <c r="AP2214" s="86"/>
      <c r="AQ2214" s="86"/>
      <c r="AR2214" s="86"/>
      <c r="AS2214" s="86"/>
      <c r="AT2214" s="86"/>
      <c r="AU2214" s="86"/>
    </row>
    <row r="2215" spans="27:47" x14ac:dyDescent="0.2">
      <c r="AA2215" s="86"/>
      <c r="AB2215" s="86"/>
      <c r="AC2215" s="86"/>
      <c r="AD2215" s="86"/>
      <c r="AE2215" s="86"/>
      <c r="AF2215" s="88"/>
      <c r="AG2215" s="87"/>
      <c r="AN2215" s="86"/>
      <c r="AO2215" s="86"/>
      <c r="AP2215" s="86"/>
      <c r="AQ2215" s="86"/>
      <c r="AR2215" s="86"/>
      <c r="AS2215" s="86"/>
      <c r="AT2215" s="86"/>
      <c r="AU2215" s="86"/>
    </row>
    <row r="2216" spans="27:47" x14ac:dyDescent="0.2">
      <c r="AA2216" s="86"/>
      <c r="AB2216" s="86"/>
      <c r="AC2216" s="86"/>
      <c r="AD2216" s="86"/>
      <c r="AE2216" s="86"/>
      <c r="AF2216" s="88"/>
      <c r="AG2216" s="87"/>
      <c r="AN2216" s="86"/>
      <c r="AO2216" s="86"/>
      <c r="AP2216" s="86"/>
      <c r="AQ2216" s="86"/>
      <c r="AR2216" s="86"/>
      <c r="AS2216" s="86"/>
      <c r="AT2216" s="86"/>
      <c r="AU2216" s="86"/>
    </row>
    <row r="2217" spans="27:47" x14ac:dyDescent="0.2">
      <c r="AA2217" s="86"/>
      <c r="AB2217" s="86"/>
      <c r="AC2217" s="86"/>
      <c r="AD2217" s="86"/>
      <c r="AE2217" s="86"/>
      <c r="AF2217" s="88"/>
      <c r="AG2217" s="87"/>
      <c r="AN2217" s="86"/>
      <c r="AO2217" s="86"/>
      <c r="AP2217" s="86"/>
      <c r="AQ2217" s="86"/>
      <c r="AR2217" s="86"/>
      <c r="AS2217" s="86"/>
      <c r="AT2217" s="86"/>
      <c r="AU2217" s="86"/>
    </row>
    <row r="2218" spans="27:47" x14ac:dyDescent="0.2">
      <c r="AA2218" s="86"/>
      <c r="AB2218" s="86"/>
      <c r="AC2218" s="86"/>
      <c r="AD2218" s="86"/>
      <c r="AE2218" s="86"/>
      <c r="AF2218" s="88"/>
      <c r="AG2218" s="87"/>
      <c r="AN2218" s="86"/>
      <c r="AO2218" s="86"/>
      <c r="AP2218" s="86"/>
      <c r="AQ2218" s="86"/>
      <c r="AR2218" s="86"/>
      <c r="AS2218" s="86"/>
      <c r="AT2218" s="86"/>
      <c r="AU2218" s="86"/>
    </row>
    <row r="2219" spans="27:47" x14ac:dyDescent="0.2">
      <c r="AA2219" s="86"/>
      <c r="AB2219" s="86"/>
      <c r="AC2219" s="86"/>
      <c r="AD2219" s="86"/>
      <c r="AE2219" s="86"/>
      <c r="AF2219" s="88"/>
      <c r="AG2219" s="87"/>
      <c r="AN2219" s="86"/>
      <c r="AO2219" s="86"/>
      <c r="AP2219" s="86"/>
      <c r="AQ2219" s="86"/>
      <c r="AR2219" s="86"/>
      <c r="AS2219" s="86"/>
      <c r="AT2219" s="86"/>
      <c r="AU2219" s="86"/>
    </row>
    <row r="2220" spans="27:47" x14ac:dyDescent="0.2">
      <c r="AA2220" s="86"/>
      <c r="AB2220" s="86"/>
      <c r="AC2220" s="86"/>
      <c r="AD2220" s="86"/>
      <c r="AE2220" s="86"/>
      <c r="AF2220" s="88"/>
      <c r="AG2220" s="87"/>
      <c r="AN2220" s="86"/>
      <c r="AO2220" s="86"/>
      <c r="AP2220" s="86"/>
      <c r="AQ2220" s="86"/>
      <c r="AR2220" s="86"/>
      <c r="AS2220" s="86"/>
      <c r="AT2220" s="86"/>
      <c r="AU2220" s="86"/>
    </row>
    <row r="2221" spans="27:47" x14ac:dyDescent="0.2">
      <c r="AA2221" s="86"/>
      <c r="AB2221" s="86"/>
      <c r="AC2221" s="86"/>
      <c r="AD2221" s="86"/>
      <c r="AE2221" s="86"/>
      <c r="AF2221" s="88"/>
      <c r="AG2221" s="87"/>
      <c r="AN2221" s="86"/>
      <c r="AO2221" s="86"/>
      <c r="AP2221" s="86"/>
      <c r="AQ2221" s="86"/>
      <c r="AR2221" s="86"/>
      <c r="AS2221" s="86"/>
      <c r="AT2221" s="86"/>
      <c r="AU2221" s="86"/>
    </row>
    <row r="2222" spans="27:47" x14ac:dyDescent="0.2">
      <c r="AA2222" s="86"/>
      <c r="AB2222" s="86"/>
      <c r="AC2222" s="86"/>
      <c r="AD2222" s="86"/>
      <c r="AE2222" s="86"/>
      <c r="AF2222" s="88"/>
      <c r="AG2222" s="87"/>
      <c r="AN2222" s="86"/>
      <c r="AO2222" s="86"/>
      <c r="AP2222" s="86"/>
      <c r="AQ2222" s="86"/>
      <c r="AR2222" s="86"/>
      <c r="AS2222" s="86"/>
      <c r="AT2222" s="86"/>
      <c r="AU2222" s="86"/>
    </row>
    <row r="2223" spans="27:47" x14ac:dyDescent="0.2">
      <c r="AA2223" s="86"/>
      <c r="AB2223" s="86"/>
      <c r="AC2223" s="86"/>
      <c r="AD2223" s="86"/>
      <c r="AE2223" s="86"/>
      <c r="AF2223" s="88"/>
      <c r="AG2223" s="87"/>
      <c r="AN2223" s="86"/>
      <c r="AO2223" s="86"/>
      <c r="AP2223" s="86"/>
      <c r="AQ2223" s="86"/>
      <c r="AR2223" s="86"/>
      <c r="AS2223" s="86"/>
      <c r="AT2223" s="86"/>
      <c r="AU2223" s="86"/>
    </row>
    <row r="2224" spans="27:47" x14ac:dyDescent="0.2">
      <c r="AA2224" s="86"/>
      <c r="AB2224" s="86"/>
      <c r="AC2224" s="86"/>
      <c r="AD2224" s="86"/>
      <c r="AE2224" s="86"/>
      <c r="AF2224" s="88"/>
      <c r="AG2224" s="87"/>
      <c r="AN2224" s="86"/>
      <c r="AO2224" s="86"/>
      <c r="AP2224" s="86"/>
      <c r="AQ2224" s="86"/>
      <c r="AR2224" s="86"/>
      <c r="AS2224" s="86"/>
      <c r="AT2224" s="86"/>
      <c r="AU2224" s="86"/>
    </row>
    <row r="2225" spans="27:47" x14ac:dyDescent="0.2">
      <c r="AA2225" s="86"/>
      <c r="AB2225" s="86"/>
      <c r="AC2225" s="86"/>
      <c r="AD2225" s="86"/>
      <c r="AE2225" s="86"/>
      <c r="AF2225" s="88"/>
      <c r="AG2225" s="87"/>
      <c r="AN2225" s="86"/>
      <c r="AO2225" s="86"/>
      <c r="AP2225" s="86"/>
      <c r="AQ2225" s="86"/>
      <c r="AR2225" s="86"/>
      <c r="AS2225" s="86"/>
      <c r="AT2225" s="86"/>
      <c r="AU2225" s="86"/>
    </row>
    <row r="2226" spans="27:47" x14ac:dyDescent="0.2">
      <c r="AA2226" s="86"/>
      <c r="AB2226" s="86"/>
      <c r="AC2226" s="86"/>
      <c r="AD2226" s="86"/>
      <c r="AE2226" s="86"/>
      <c r="AF2226" s="88"/>
      <c r="AG2226" s="87"/>
      <c r="AN2226" s="86"/>
      <c r="AO2226" s="86"/>
      <c r="AP2226" s="86"/>
      <c r="AQ2226" s="86"/>
      <c r="AR2226" s="86"/>
      <c r="AS2226" s="86"/>
      <c r="AT2226" s="86"/>
      <c r="AU2226" s="86"/>
    </row>
    <row r="2227" spans="27:47" x14ac:dyDescent="0.2">
      <c r="AA2227" s="86"/>
      <c r="AB2227" s="86"/>
      <c r="AC2227" s="86"/>
      <c r="AD2227" s="86"/>
      <c r="AE2227" s="86"/>
      <c r="AF2227" s="88"/>
      <c r="AG2227" s="87"/>
      <c r="AN2227" s="86"/>
      <c r="AO2227" s="86"/>
      <c r="AP2227" s="86"/>
      <c r="AQ2227" s="86"/>
      <c r="AR2227" s="86"/>
      <c r="AS2227" s="86"/>
      <c r="AT2227" s="86"/>
      <c r="AU2227" s="86"/>
    </row>
    <row r="2228" spans="27:47" x14ac:dyDescent="0.2">
      <c r="AA2228" s="86"/>
      <c r="AB2228" s="86"/>
      <c r="AC2228" s="86"/>
      <c r="AD2228" s="86"/>
      <c r="AE2228" s="86"/>
      <c r="AF2228" s="88"/>
      <c r="AG2228" s="87"/>
      <c r="AN2228" s="86"/>
      <c r="AO2228" s="86"/>
      <c r="AP2228" s="86"/>
      <c r="AQ2228" s="86"/>
      <c r="AR2228" s="86"/>
      <c r="AS2228" s="86"/>
      <c r="AT2228" s="86"/>
      <c r="AU2228" s="86"/>
    </row>
    <row r="2229" spans="27:47" x14ac:dyDescent="0.2">
      <c r="AA2229" s="86"/>
      <c r="AB2229" s="86"/>
      <c r="AC2229" s="86"/>
      <c r="AD2229" s="86"/>
      <c r="AE2229" s="86"/>
      <c r="AF2229" s="88"/>
      <c r="AG2229" s="87"/>
      <c r="AN2229" s="86"/>
      <c r="AO2229" s="86"/>
      <c r="AP2229" s="86"/>
      <c r="AQ2229" s="86"/>
      <c r="AR2229" s="86"/>
      <c r="AS2229" s="86"/>
      <c r="AT2229" s="86"/>
      <c r="AU2229" s="86"/>
    </row>
    <row r="2230" spans="27:47" x14ac:dyDescent="0.2">
      <c r="AA2230" s="86"/>
      <c r="AB2230" s="86"/>
      <c r="AC2230" s="86"/>
      <c r="AD2230" s="86"/>
      <c r="AE2230" s="86"/>
      <c r="AF2230" s="88"/>
      <c r="AG2230" s="87"/>
      <c r="AN2230" s="86"/>
      <c r="AO2230" s="86"/>
      <c r="AP2230" s="86"/>
      <c r="AQ2230" s="86"/>
      <c r="AR2230" s="86"/>
      <c r="AS2230" s="86"/>
      <c r="AT2230" s="86"/>
      <c r="AU2230" s="86"/>
    </row>
    <row r="2231" spans="27:47" x14ac:dyDescent="0.2">
      <c r="AA2231" s="86"/>
      <c r="AB2231" s="86"/>
      <c r="AC2231" s="86"/>
      <c r="AD2231" s="86"/>
      <c r="AE2231" s="86"/>
      <c r="AF2231" s="88"/>
      <c r="AG2231" s="87"/>
      <c r="AN2231" s="86"/>
      <c r="AO2231" s="86"/>
      <c r="AP2231" s="86"/>
      <c r="AQ2231" s="86"/>
      <c r="AR2231" s="86"/>
      <c r="AS2231" s="86"/>
      <c r="AT2231" s="86"/>
      <c r="AU2231" s="86"/>
    </row>
    <row r="2232" spans="27:47" x14ac:dyDescent="0.2">
      <c r="AA2232" s="86"/>
      <c r="AB2232" s="86"/>
      <c r="AC2232" s="86"/>
      <c r="AD2232" s="86"/>
      <c r="AE2232" s="86"/>
      <c r="AF2232" s="88"/>
      <c r="AG2232" s="87"/>
      <c r="AN2232" s="86"/>
      <c r="AO2232" s="86"/>
      <c r="AP2232" s="86"/>
      <c r="AQ2232" s="86"/>
      <c r="AR2232" s="86"/>
      <c r="AS2232" s="86"/>
      <c r="AT2232" s="86"/>
      <c r="AU2232" s="86"/>
    </row>
    <row r="2233" spans="27:47" x14ac:dyDescent="0.2">
      <c r="AA2233" s="86"/>
      <c r="AB2233" s="86"/>
      <c r="AC2233" s="86"/>
      <c r="AD2233" s="86"/>
      <c r="AE2233" s="86"/>
      <c r="AF2233" s="88"/>
      <c r="AG2233" s="87"/>
      <c r="AN2233" s="86"/>
      <c r="AO2233" s="86"/>
      <c r="AP2233" s="86"/>
      <c r="AQ2233" s="86"/>
      <c r="AR2233" s="86"/>
      <c r="AS2233" s="86"/>
      <c r="AT2233" s="86"/>
      <c r="AU2233" s="86"/>
    </row>
    <row r="2234" spans="27:47" x14ac:dyDescent="0.2">
      <c r="AA2234" s="86"/>
      <c r="AB2234" s="86"/>
      <c r="AC2234" s="86"/>
      <c r="AD2234" s="86"/>
      <c r="AE2234" s="86"/>
      <c r="AF2234" s="88"/>
      <c r="AG2234" s="87"/>
      <c r="AN2234" s="86"/>
      <c r="AO2234" s="86"/>
      <c r="AP2234" s="86"/>
      <c r="AQ2234" s="86"/>
      <c r="AR2234" s="86"/>
      <c r="AS2234" s="86"/>
      <c r="AT2234" s="86"/>
      <c r="AU2234" s="86"/>
    </row>
    <row r="2235" spans="27:47" x14ac:dyDescent="0.2">
      <c r="AA2235" s="86"/>
      <c r="AB2235" s="86"/>
      <c r="AC2235" s="86"/>
      <c r="AD2235" s="86"/>
      <c r="AE2235" s="86"/>
      <c r="AF2235" s="88"/>
      <c r="AG2235" s="87"/>
      <c r="AN2235" s="86"/>
      <c r="AO2235" s="86"/>
      <c r="AP2235" s="86"/>
      <c r="AQ2235" s="86"/>
      <c r="AR2235" s="86"/>
      <c r="AS2235" s="86"/>
      <c r="AT2235" s="86"/>
      <c r="AU2235" s="86"/>
    </row>
    <row r="2236" spans="27:47" x14ac:dyDescent="0.2">
      <c r="AA2236" s="86"/>
      <c r="AB2236" s="86"/>
      <c r="AC2236" s="86"/>
      <c r="AD2236" s="86"/>
      <c r="AE2236" s="86"/>
      <c r="AF2236" s="88"/>
      <c r="AG2236" s="87"/>
      <c r="AN2236" s="86"/>
      <c r="AO2236" s="86"/>
      <c r="AP2236" s="86"/>
      <c r="AQ2236" s="86"/>
      <c r="AR2236" s="86"/>
      <c r="AS2236" s="86"/>
      <c r="AT2236" s="86"/>
      <c r="AU2236" s="86"/>
    </row>
    <row r="2237" spans="27:47" x14ac:dyDescent="0.2">
      <c r="AA2237" s="86"/>
      <c r="AB2237" s="86"/>
      <c r="AC2237" s="86"/>
      <c r="AD2237" s="86"/>
      <c r="AE2237" s="86"/>
      <c r="AF2237" s="88"/>
      <c r="AG2237" s="87"/>
      <c r="AN2237" s="86"/>
      <c r="AO2237" s="86"/>
      <c r="AP2237" s="86"/>
      <c r="AQ2237" s="86"/>
      <c r="AR2237" s="86"/>
      <c r="AS2237" s="86"/>
      <c r="AT2237" s="86"/>
      <c r="AU2237" s="86"/>
    </row>
    <row r="2238" spans="27:47" x14ac:dyDescent="0.2">
      <c r="AA2238" s="86"/>
      <c r="AB2238" s="86"/>
      <c r="AC2238" s="86"/>
      <c r="AD2238" s="86"/>
      <c r="AE2238" s="86"/>
      <c r="AF2238" s="88"/>
      <c r="AG2238" s="87"/>
      <c r="AN2238" s="86"/>
      <c r="AO2238" s="86"/>
      <c r="AP2238" s="86"/>
      <c r="AQ2238" s="86"/>
      <c r="AR2238" s="86"/>
      <c r="AS2238" s="86"/>
      <c r="AT2238" s="86"/>
      <c r="AU2238" s="86"/>
    </row>
    <row r="2239" spans="27:47" x14ac:dyDescent="0.2">
      <c r="AA2239" s="86"/>
      <c r="AB2239" s="86"/>
      <c r="AC2239" s="86"/>
      <c r="AD2239" s="86"/>
      <c r="AE2239" s="86"/>
      <c r="AF2239" s="88"/>
      <c r="AG2239" s="87"/>
      <c r="AN2239" s="86"/>
      <c r="AO2239" s="86"/>
      <c r="AP2239" s="86"/>
      <c r="AQ2239" s="86"/>
      <c r="AR2239" s="86"/>
      <c r="AS2239" s="86"/>
      <c r="AT2239" s="86"/>
      <c r="AU2239" s="86"/>
    </row>
    <row r="2240" spans="27:47" x14ac:dyDescent="0.2">
      <c r="AA2240" s="86"/>
      <c r="AB2240" s="86"/>
      <c r="AC2240" s="86"/>
      <c r="AD2240" s="86"/>
      <c r="AE2240" s="86"/>
      <c r="AF2240" s="88"/>
      <c r="AG2240" s="87"/>
      <c r="AN2240" s="86"/>
      <c r="AO2240" s="86"/>
      <c r="AP2240" s="86"/>
      <c r="AQ2240" s="86"/>
      <c r="AR2240" s="86"/>
      <c r="AS2240" s="86"/>
      <c r="AT2240" s="86"/>
      <c r="AU2240" s="86"/>
    </row>
    <row r="2241" spans="27:47" x14ac:dyDescent="0.2">
      <c r="AA2241" s="86"/>
      <c r="AB2241" s="86"/>
      <c r="AC2241" s="86"/>
      <c r="AD2241" s="86"/>
      <c r="AE2241" s="86"/>
      <c r="AF2241" s="88"/>
      <c r="AG2241" s="87"/>
      <c r="AN2241" s="86"/>
      <c r="AO2241" s="86"/>
      <c r="AP2241" s="86"/>
      <c r="AQ2241" s="86"/>
      <c r="AR2241" s="86"/>
      <c r="AS2241" s="86"/>
      <c r="AT2241" s="86"/>
      <c r="AU2241" s="86"/>
    </row>
    <row r="2242" spans="27:47" x14ac:dyDescent="0.2">
      <c r="AA2242" s="86"/>
      <c r="AB2242" s="86"/>
      <c r="AC2242" s="86"/>
      <c r="AD2242" s="86"/>
      <c r="AE2242" s="86"/>
      <c r="AF2242" s="88"/>
      <c r="AG2242" s="87"/>
      <c r="AN2242" s="86"/>
      <c r="AO2242" s="86"/>
      <c r="AP2242" s="86"/>
      <c r="AQ2242" s="86"/>
      <c r="AR2242" s="86"/>
      <c r="AS2242" s="86"/>
      <c r="AT2242" s="86"/>
      <c r="AU2242" s="86"/>
    </row>
    <row r="2243" spans="27:47" x14ac:dyDescent="0.2">
      <c r="AA2243" s="86"/>
      <c r="AB2243" s="86"/>
      <c r="AC2243" s="86"/>
      <c r="AD2243" s="86"/>
      <c r="AE2243" s="86"/>
      <c r="AF2243" s="88"/>
      <c r="AG2243" s="87"/>
      <c r="AN2243" s="86"/>
      <c r="AO2243" s="86"/>
      <c r="AP2243" s="86"/>
      <c r="AQ2243" s="86"/>
      <c r="AR2243" s="86"/>
      <c r="AS2243" s="86"/>
      <c r="AT2243" s="86"/>
      <c r="AU2243" s="86"/>
    </row>
    <row r="2244" spans="27:47" x14ac:dyDescent="0.2">
      <c r="AA2244" s="86"/>
      <c r="AB2244" s="86"/>
      <c r="AC2244" s="86"/>
      <c r="AD2244" s="86"/>
      <c r="AE2244" s="86"/>
      <c r="AF2244" s="88"/>
      <c r="AG2244" s="87"/>
      <c r="AN2244" s="86"/>
      <c r="AO2244" s="86"/>
      <c r="AP2244" s="86"/>
      <c r="AQ2244" s="86"/>
      <c r="AR2244" s="86"/>
      <c r="AS2244" s="86"/>
      <c r="AT2244" s="86"/>
      <c r="AU2244" s="86"/>
    </row>
    <row r="2245" spans="27:47" x14ac:dyDescent="0.2">
      <c r="AA2245" s="86"/>
      <c r="AB2245" s="86"/>
      <c r="AC2245" s="86"/>
      <c r="AD2245" s="86"/>
      <c r="AE2245" s="86"/>
      <c r="AF2245" s="88"/>
      <c r="AG2245" s="87"/>
      <c r="AN2245" s="86"/>
      <c r="AO2245" s="86"/>
      <c r="AP2245" s="86"/>
      <c r="AQ2245" s="86"/>
      <c r="AR2245" s="86"/>
      <c r="AS2245" s="86"/>
      <c r="AT2245" s="86"/>
      <c r="AU2245" s="86"/>
    </row>
    <row r="2246" spans="27:47" x14ac:dyDescent="0.2">
      <c r="AA2246" s="86"/>
      <c r="AB2246" s="86"/>
      <c r="AC2246" s="86"/>
      <c r="AD2246" s="86"/>
      <c r="AE2246" s="86"/>
      <c r="AF2246" s="88"/>
      <c r="AG2246" s="87"/>
      <c r="AN2246" s="86"/>
      <c r="AO2246" s="86"/>
      <c r="AP2246" s="86"/>
      <c r="AQ2246" s="86"/>
      <c r="AR2246" s="86"/>
      <c r="AS2246" s="86"/>
      <c r="AT2246" s="86"/>
      <c r="AU2246" s="86"/>
    </row>
    <row r="2247" spans="27:47" x14ac:dyDescent="0.2">
      <c r="AA2247" s="86"/>
      <c r="AB2247" s="86"/>
      <c r="AC2247" s="86"/>
      <c r="AD2247" s="86"/>
      <c r="AE2247" s="86"/>
      <c r="AF2247" s="88"/>
      <c r="AG2247" s="87"/>
      <c r="AN2247" s="86"/>
      <c r="AO2247" s="86"/>
      <c r="AP2247" s="86"/>
      <c r="AQ2247" s="86"/>
      <c r="AR2247" s="86"/>
      <c r="AS2247" s="86"/>
      <c r="AT2247" s="86"/>
      <c r="AU2247" s="86"/>
    </row>
    <row r="2248" spans="27:47" x14ac:dyDescent="0.2">
      <c r="AA2248" s="86"/>
      <c r="AB2248" s="86"/>
      <c r="AC2248" s="86"/>
      <c r="AD2248" s="86"/>
      <c r="AE2248" s="86"/>
      <c r="AF2248" s="88"/>
      <c r="AG2248" s="87"/>
      <c r="AN2248" s="86"/>
      <c r="AO2248" s="86"/>
      <c r="AP2248" s="86"/>
      <c r="AQ2248" s="86"/>
      <c r="AR2248" s="86"/>
      <c r="AS2248" s="86"/>
      <c r="AT2248" s="86"/>
      <c r="AU2248" s="86"/>
    </row>
    <row r="2249" spans="27:47" x14ac:dyDescent="0.2">
      <c r="AA2249" s="86"/>
      <c r="AB2249" s="86"/>
      <c r="AC2249" s="86"/>
      <c r="AD2249" s="86"/>
      <c r="AE2249" s="86"/>
      <c r="AF2249" s="88"/>
      <c r="AG2249" s="87"/>
      <c r="AN2249" s="86"/>
      <c r="AO2249" s="86"/>
      <c r="AP2249" s="86"/>
      <c r="AQ2249" s="86"/>
      <c r="AR2249" s="86"/>
      <c r="AS2249" s="86"/>
      <c r="AT2249" s="86"/>
      <c r="AU2249" s="86"/>
    </row>
    <row r="2250" spans="27:47" x14ac:dyDescent="0.2">
      <c r="AA2250" s="86"/>
      <c r="AB2250" s="86"/>
      <c r="AC2250" s="86"/>
      <c r="AD2250" s="86"/>
      <c r="AE2250" s="86"/>
      <c r="AF2250" s="88"/>
      <c r="AG2250" s="87"/>
      <c r="AN2250" s="86"/>
      <c r="AO2250" s="86"/>
      <c r="AP2250" s="86"/>
      <c r="AQ2250" s="86"/>
      <c r="AR2250" s="86"/>
      <c r="AS2250" s="86"/>
      <c r="AT2250" s="86"/>
      <c r="AU2250" s="86"/>
    </row>
    <row r="2251" spans="27:47" x14ac:dyDescent="0.2">
      <c r="AA2251" s="86"/>
      <c r="AB2251" s="86"/>
      <c r="AC2251" s="86"/>
      <c r="AD2251" s="86"/>
      <c r="AE2251" s="86"/>
      <c r="AF2251" s="88"/>
      <c r="AG2251" s="87"/>
      <c r="AN2251" s="86"/>
      <c r="AO2251" s="86"/>
      <c r="AP2251" s="86"/>
      <c r="AQ2251" s="86"/>
      <c r="AR2251" s="86"/>
      <c r="AS2251" s="86"/>
      <c r="AT2251" s="86"/>
      <c r="AU2251" s="86"/>
    </row>
    <row r="2252" spans="27:47" x14ac:dyDescent="0.2">
      <c r="AA2252" s="86"/>
      <c r="AB2252" s="86"/>
      <c r="AC2252" s="86"/>
      <c r="AD2252" s="86"/>
      <c r="AE2252" s="86"/>
      <c r="AF2252" s="88"/>
      <c r="AG2252" s="87"/>
      <c r="AN2252" s="86"/>
      <c r="AO2252" s="86"/>
      <c r="AP2252" s="86"/>
      <c r="AQ2252" s="86"/>
      <c r="AR2252" s="86"/>
      <c r="AS2252" s="86"/>
      <c r="AT2252" s="86"/>
      <c r="AU2252" s="86"/>
    </row>
    <row r="2253" spans="27:47" x14ac:dyDescent="0.2">
      <c r="AA2253" s="86"/>
      <c r="AB2253" s="86"/>
      <c r="AC2253" s="86"/>
      <c r="AD2253" s="86"/>
      <c r="AE2253" s="86"/>
      <c r="AF2253" s="88"/>
      <c r="AG2253" s="87"/>
      <c r="AN2253" s="86"/>
      <c r="AO2253" s="86"/>
      <c r="AP2253" s="86"/>
      <c r="AQ2253" s="86"/>
      <c r="AR2253" s="86"/>
      <c r="AS2253" s="86"/>
      <c r="AT2253" s="86"/>
      <c r="AU2253" s="86"/>
    </row>
    <row r="2254" spans="27:47" x14ac:dyDescent="0.2">
      <c r="AA2254" s="86"/>
      <c r="AB2254" s="86"/>
      <c r="AC2254" s="86"/>
      <c r="AD2254" s="86"/>
      <c r="AE2254" s="86"/>
      <c r="AF2254" s="88"/>
      <c r="AG2254" s="87"/>
      <c r="AN2254" s="86"/>
      <c r="AO2254" s="86"/>
      <c r="AP2254" s="86"/>
      <c r="AQ2254" s="86"/>
      <c r="AR2254" s="86"/>
      <c r="AS2254" s="86"/>
      <c r="AT2254" s="86"/>
      <c r="AU2254" s="86"/>
    </row>
    <row r="2255" spans="27:47" x14ac:dyDescent="0.2">
      <c r="AA2255" s="86"/>
      <c r="AB2255" s="86"/>
      <c r="AC2255" s="86"/>
      <c r="AD2255" s="86"/>
      <c r="AE2255" s="86"/>
      <c r="AF2255" s="88"/>
      <c r="AG2255" s="87"/>
      <c r="AN2255" s="86"/>
      <c r="AO2255" s="86"/>
      <c r="AP2255" s="86"/>
      <c r="AQ2255" s="86"/>
      <c r="AR2255" s="86"/>
      <c r="AS2255" s="86"/>
      <c r="AT2255" s="86"/>
      <c r="AU2255" s="86"/>
    </row>
    <row r="2256" spans="27:47" x14ac:dyDescent="0.2">
      <c r="AA2256" s="86"/>
      <c r="AB2256" s="86"/>
      <c r="AC2256" s="86"/>
      <c r="AD2256" s="86"/>
      <c r="AE2256" s="86"/>
      <c r="AF2256" s="88"/>
      <c r="AG2256" s="87"/>
      <c r="AN2256" s="86"/>
      <c r="AO2256" s="86"/>
      <c r="AP2256" s="86"/>
      <c r="AQ2256" s="86"/>
      <c r="AR2256" s="86"/>
      <c r="AS2256" s="86"/>
      <c r="AT2256" s="86"/>
      <c r="AU2256" s="86"/>
    </row>
    <row r="2257" spans="27:47" x14ac:dyDescent="0.2">
      <c r="AA2257" s="86"/>
      <c r="AB2257" s="86"/>
      <c r="AC2257" s="86"/>
      <c r="AD2257" s="86"/>
      <c r="AE2257" s="86"/>
      <c r="AF2257" s="88"/>
      <c r="AG2257" s="87"/>
      <c r="AN2257" s="86"/>
      <c r="AO2257" s="86"/>
      <c r="AP2257" s="86"/>
      <c r="AQ2257" s="86"/>
      <c r="AR2257" s="86"/>
      <c r="AS2257" s="86"/>
      <c r="AT2257" s="86"/>
      <c r="AU2257" s="86"/>
    </row>
    <row r="2258" spans="27:47" x14ac:dyDescent="0.2">
      <c r="AA2258" s="86"/>
      <c r="AB2258" s="86"/>
      <c r="AC2258" s="86"/>
      <c r="AD2258" s="86"/>
      <c r="AE2258" s="86"/>
      <c r="AF2258" s="88"/>
      <c r="AG2258" s="87"/>
      <c r="AN2258" s="86"/>
      <c r="AO2258" s="86"/>
      <c r="AP2258" s="86"/>
      <c r="AQ2258" s="86"/>
      <c r="AR2258" s="86"/>
      <c r="AS2258" s="86"/>
      <c r="AT2258" s="86"/>
      <c r="AU2258" s="86"/>
    </row>
    <row r="2259" spans="27:47" x14ac:dyDescent="0.2">
      <c r="AA2259" s="86"/>
      <c r="AB2259" s="86"/>
      <c r="AC2259" s="86"/>
      <c r="AD2259" s="86"/>
      <c r="AE2259" s="86"/>
      <c r="AF2259" s="88"/>
      <c r="AG2259" s="87"/>
      <c r="AN2259" s="86"/>
      <c r="AO2259" s="86"/>
      <c r="AP2259" s="86"/>
      <c r="AQ2259" s="86"/>
      <c r="AR2259" s="86"/>
      <c r="AS2259" s="86"/>
      <c r="AT2259" s="86"/>
      <c r="AU2259" s="86"/>
    </row>
    <row r="2260" spans="27:47" x14ac:dyDescent="0.2">
      <c r="AA2260" s="86"/>
      <c r="AB2260" s="86"/>
      <c r="AC2260" s="86"/>
      <c r="AD2260" s="86"/>
      <c r="AE2260" s="86"/>
      <c r="AF2260" s="88"/>
      <c r="AG2260" s="87"/>
      <c r="AN2260" s="86"/>
      <c r="AO2260" s="86"/>
      <c r="AP2260" s="86"/>
      <c r="AQ2260" s="86"/>
      <c r="AR2260" s="86"/>
      <c r="AS2260" s="86"/>
      <c r="AT2260" s="86"/>
      <c r="AU2260" s="86"/>
    </row>
    <row r="2261" spans="27:47" x14ac:dyDescent="0.2">
      <c r="AA2261" s="86"/>
      <c r="AB2261" s="86"/>
      <c r="AC2261" s="86"/>
      <c r="AD2261" s="86"/>
      <c r="AE2261" s="86"/>
      <c r="AF2261" s="88"/>
      <c r="AG2261" s="87"/>
      <c r="AN2261" s="86"/>
      <c r="AO2261" s="86"/>
      <c r="AP2261" s="86"/>
      <c r="AQ2261" s="86"/>
      <c r="AR2261" s="86"/>
      <c r="AS2261" s="86"/>
      <c r="AT2261" s="86"/>
      <c r="AU2261" s="86"/>
    </row>
    <row r="2262" spans="27:47" x14ac:dyDescent="0.2">
      <c r="AA2262" s="86"/>
      <c r="AB2262" s="86"/>
      <c r="AC2262" s="86"/>
      <c r="AD2262" s="86"/>
      <c r="AE2262" s="86"/>
      <c r="AF2262" s="88"/>
      <c r="AG2262" s="87"/>
      <c r="AN2262" s="86"/>
      <c r="AO2262" s="86"/>
      <c r="AP2262" s="86"/>
      <c r="AQ2262" s="86"/>
      <c r="AR2262" s="86"/>
      <c r="AS2262" s="86"/>
      <c r="AT2262" s="86"/>
      <c r="AU2262" s="86"/>
    </row>
    <row r="2263" spans="27:47" x14ac:dyDescent="0.2">
      <c r="AA2263" s="86"/>
      <c r="AB2263" s="86"/>
      <c r="AC2263" s="86"/>
      <c r="AD2263" s="86"/>
      <c r="AE2263" s="86"/>
      <c r="AF2263" s="88"/>
      <c r="AG2263" s="87"/>
      <c r="AN2263" s="86"/>
      <c r="AO2263" s="86"/>
      <c r="AP2263" s="86"/>
      <c r="AQ2263" s="86"/>
      <c r="AR2263" s="86"/>
      <c r="AS2263" s="86"/>
      <c r="AT2263" s="86"/>
      <c r="AU2263" s="86"/>
    </row>
    <row r="2264" spans="27:47" x14ac:dyDescent="0.2">
      <c r="AA2264" s="86"/>
      <c r="AB2264" s="86"/>
      <c r="AC2264" s="86"/>
      <c r="AD2264" s="86"/>
      <c r="AE2264" s="86"/>
      <c r="AF2264" s="88"/>
      <c r="AG2264" s="87"/>
      <c r="AN2264" s="86"/>
      <c r="AO2264" s="86"/>
      <c r="AP2264" s="86"/>
      <c r="AQ2264" s="86"/>
      <c r="AR2264" s="86"/>
      <c r="AS2264" s="86"/>
      <c r="AT2264" s="86"/>
      <c r="AU2264" s="86"/>
    </row>
    <row r="2265" spans="27:47" x14ac:dyDescent="0.2">
      <c r="AA2265" s="86"/>
      <c r="AB2265" s="86"/>
      <c r="AC2265" s="86"/>
      <c r="AD2265" s="86"/>
      <c r="AE2265" s="86"/>
      <c r="AF2265" s="88"/>
      <c r="AG2265" s="87"/>
      <c r="AN2265" s="86"/>
      <c r="AO2265" s="86"/>
      <c r="AP2265" s="86"/>
      <c r="AQ2265" s="86"/>
      <c r="AR2265" s="86"/>
      <c r="AS2265" s="86"/>
      <c r="AT2265" s="86"/>
      <c r="AU2265" s="86"/>
    </row>
    <row r="2266" spans="27:47" x14ac:dyDescent="0.2">
      <c r="AA2266" s="86"/>
      <c r="AB2266" s="86"/>
      <c r="AC2266" s="86"/>
      <c r="AD2266" s="86"/>
      <c r="AE2266" s="86"/>
      <c r="AF2266" s="88"/>
      <c r="AG2266" s="87"/>
      <c r="AN2266" s="86"/>
      <c r="AO2266" s="86"/>
      <c r="AP2266" s="86"/>
      <c r="AQ2266" s="86"/>
      <c r="AR2266" s="86"/>
      <c r="AS2266" s="86"/>
      <c r="AT2266" s="86"/>
      <c r="AU2266" s="86"/>
    </row>
    <row r="2267" spans="27:47" x14ac:dyDescent="0.2">
      <c r="AA2267" s="86"/>
      <c r="AB2267" s="86"/>
      <c r="AC2267" s="86"/>
      <c r="AD2267" s="86"/>
      <c r="AE2267" s="86"/>
      <c r="AF2267" s="88"/>
      <c r="AG2267" s="87"/>
      <c r="AN2267" s="86"/>
      <c r="AO2267" s="86"/>
      <c r="AP2267" s="86"/>
      <c r="AQ2267" s="86"/>
      <c r="AR2267" s="86"/>
      <c r="AS2267" s="86"/>
      <c r="AT2267" s="86"/>
      <c r="AU2267" s="86"/>
    </row>
    <row r="2268" spans="27:47" x14ac:dyDescent="0.2">
      <c r="AA2268" s="86"/>
      <c r="AB2268" s="86"/>
      <c r="AC2268" s="86"/>
      <c r="AD2268" s="86"/>
      <c r="AE2268" s="86"/>
      <c r="AF2268" s="88"/>
      <c r="AG2268" s="87"/>
      <c r="AN2268" s="86"/>
      <c r="AO2268" s="86"/>
      <c r="AP2268" s="86"/>
      <c r="AQ2268" s="86"/>
      <c r="AR2268" s="86"/>
      <c r="AS2268" s="86"/>
      <c r="AT2268" s="86"/>
      <c r="AU2268" s="86"/>
    </row>
    <row r="2269" spans="27:47" x14ac:dyDescent="0.2">
      <c r="AA2269" s="86"/>
      <c r="AB2269" s="86"/>
      <c r="AC2269" s="86"/>
      <c r="AD2269" s="86"/>
      <c r="AE2269" s="86"/>
      <c r="AF2269" s="88"/>
      <c r="AG2269" s="87"/>
      <c r="AN2269" s="86"/>
      <c r="AO2269" s="86"/>
      <c r="AP2269" s="86"/>
      <c r="AQ2269" s="86"/>
      <c r="AR2269" s="86"/>
      <c r="AS2269" s="86"/>
      <c r="AT2269" s="86"/>
      <c r="AU2269" s="86"/>
    </row>
    <row r="2270" spans="27:47" x14ac:dyDescent="0.2">
      <c r="AA2270" s="86"/>
      <c r="AB2270" s="86"/>
      <c r="AC2270" s="86"/>
      <c r="AD2270" s="86"/>
      <c r="AE2270" s="86"/>
      <c r="AF2270" s="88"/>
      <c r="AG2270" s="87"/>
      <c r="AN2270" s="86"/>
      <c r="AO2270" s="86"/>
      <c r="AP2270" s="86"/>
      <c r="AQ2270" s="86"/>
      <c r="AR2270" s="86"/>
      <c r="AS2270" s="86"/>
      <c r="AT2270" s="86"/>
      <c r="AU2270" s="86"/>
    </row>
    <row r="2271" spans="27:47" x14ac:dyDescent="0.2">
      <c r="AA2271" s="86"/>
      <c r="AB2271" s="86"/>
      <c r="AC2271" s="86"/>
      <c r="AD2271" s="86"/>
      <c r="AE2271" s="86"/>
      <c r="AF2271" s="88"/>
      <c r="AG2271" s="87"/>
      <c r="AN2271" s="86"/>
      <c r="AO2271" s="86"/>
      <c r="AP2271" s="86"/>
      <c r="AQ2271" s="86"/>
      <c r="AR2271" s="86"/>
      <c r="AS2271" s="86"/>
      <c r="AT2271" s="86"/>
      <c r="AU2271" s="86"/>
    </row>
    <row r="2272" spans="27:47" x14ac:dyDescent="0.2">
      <c r="AA2272" s="86"/>
      <c r="AB2272" s="86"/>
      <c r="AC2272" s="86"/>
      <c r="AD2272" s="86"/>
      <c r="AE2272" s="86"/>
      <c r="AF2272" s="88"/>
      <c r="AG2272" s="87"/>
      <c r="AN2272" s="86"/>
      <c r="AO2272" s="86"/>
      <c r="AP2272" s="86"/>
      <c r="AQ2272" s="86"/>
      <c r="AR2272" s="86"/>
      <c r="AS2272" s="86"/>
      <c r="AT2272" s="86"/>
      <c r="AU2272" s="86"/>
    </row>
    <row r="2273" spans="27:47" x14ac:dyDescent="0.2">
      <c r="AA2273" s="86"/>
      <c r="AB2273" s="86"/>
      <c r="AC2273" s="86"/>
      <c r="AD2273" s="86"/>
      <c r="AE2273" s="86"/>
      <c r="AF2273" s="88"/>
      <c r="AG2273" s="87"/>
      <c r="AN2273" s="86"/>
      <c r="AO2273" s="86"/>
      <c r="AP2273" s="86"/>
      <c r="AQ2273" s="86"/>
      <c r="AR2273" s="86"/>
      <c r="AS2273" s="86"/>
      <c r="AT2273" s="86"/>
      <c r="AU2273" s="86"/>
    </row>
    <row r="2274" spans="27:47" x14ac:dyDescent="0.2">
      <c r="AA2274" s="86"/>
      <c r="AB2274" s="86"/>
      <c r="AC2274" s="86"/>
      <c r="AD2274" s="86"/>
      <c r="AE2274" s="86"/>
      <c r="AF2274" s="88"/>
      <c r="AG2274" s="87"/>
      <c r="AN2274" s="86"/>
      <c r="AO2274" s="86"/>
      <c r="AP2274" s="86"/>
      <c r="AQ2274" s="86"/>
      <c r="AR2274" s="86"/>
      <c r="AS2274" s="86"/>
      <c r="AT2274" s="86"/>
      <c r="AU2274" s="86"/>
    </row>
    <row r="2275" spans="27:47" x14ac:dyDescent="0.2">
      <c r="AA2275" s="86"/>
      <c r="AB2275" s="86"/>
      <c r="AC2275" s="86"/>
      <c r="AD2275" s="86"/>
      <c r="AE2275" s="86"/>
      <c r="AF2275" s="88"/>
      <c r="AG2275" s="87"/>
      <c r="AN2275" s="86"/>
      <c r="AO2275" s="86"/>
      <c r="AP2275" s="86"/>
      <c r="AQ2275" s="86"/>
      <c r="AR2275" s="86"/>
      <c r="AS2275" s="86"/>
      <c r="AT2275" s="86"/>
      <c r="AU2275" s="86"/>
    </row>
    <row r="2276" spans="27:47" x14ac:dyDescent="0.2">
      <c r="AA2276" s="86"/>
      <c r="AB2276" s="86"/>
      <c r="AC2276" s="86"/>
      <c r="AD2276" s="86"/>
      <c r="AE2276" s="86"/>
      <c r="AF2276" s="88"/>
      <c r="AG2276" s="87"/>
      <c r="AN2276" s="86"/>
      <c r="AO2276" s="86"/>
      <c r="AP2276" s="86"/>
      <c r="AQ2276" s="86"/>
      <c r="AR2276" s="86"/>
      <c r="AS2276" s="86"/>
      <c r="AT2276" s="86"/>
      <c r="AU2276" s="86"/>
    </row>
    <row r="2277" spans="27:47" x14ac:dyDescent="0.2">
      <c r="AA2277" s="86"/>
      <c r="AB2277" s="86"/>
      <c r="AC2277" s="86"/>
      <c r="AD2277" s="86"/>
      <c r="AE2277" s="86"/>
      <c r="AF2277" s="88"/>
      <c r="AG2277" s="87"/>
      <c r="AN2277" s="86"/>
      <c r="AO2277" s="86"/>
      <c r="AP2277" s="86"/>
      <c r="AQ2277" s="86"/>
      <c r="AR2277" s="86"/>
      <c r="AS2277" s="86"/>
      <c r="AT2277" s="86"/>
      <c r="AU2277" s="86"/>
    </row>
    <row r="2278" spans="27:47" x14ac:dyDescent="0.2">
      <c r="AA2278" s="86"/>
      <c r="AB2278" s="86"/>
      <c r="AC2278" s="86"/>
      <c r="AD2278" s="86"/>
      <c r="AE2278" s="86"/>
      <c r="AF2278" s="88"/>
      <c r="AG2278" s="87"/>
      <c r="AN2278" s="86"/>
      <c r="AO2278" s="86"/>
      <c r="AP2278" s="86"/>
      <c r="AQ2278" s="86"/>
      <c r="AR2278" s="86"/>
      <c r="AS2278" s="86"/>
      <c r="AT2278" s="86"/>
      <c r="AU2278" s="86"/>
    </row>
    <row r="2279" spans="27:47" x14ac:dyDescent="0.2">
      <c r="AA2279" s="86"/>
      <c r="AB2279" s="86"/>
      <c r="AC2279" s="86"/>
      <c r="AD2279" s="86"/>
      <c r="AE2279" s="86"/>
      <c r="AF2279" s="88"/>
      <c r="AG2279" s="87"/>
      <c r="AN2279" s="86"/>
      <c r="AO2279" s="86"/>
      <c r="AP2279" s="86"/>
      <c r="AQ2279" s="86"/>
      <c r="AR2279" s="86"/>
      <c r="AS2279" s="86"/>
      <c r="AT2279" s="86"/>
      <c r="AU2279" s="86"/>
    </row>
    <row r="2280" spans="27:47" x14ac:dyDescent="0.2">
      <c r="AA2280" s="86"/>
      <c r="AB2280" s="86"/>
      <c r="AC2280" s="86"/>
      <c r="AD2280" s="86"/>
      <c r="AE2280" s="86"/>
      <c r="AF2280" s="88"/>
      <c r="AG2280" s="87"/>
      <c r="AN2280" s="86"/>
      <c r="AO2280" s="86"/>
      <c r="AP2280" s="86"/>
      <c r="AQ2280" s="86"/>
      <c r="AR2280" s="86"/>
      <c r="AS2280" s="86"/>
      <c r="AT2280" s="86"/>
      <c r="AU2280" s="86"/>
    </row>
    <row r="2281" spans="27:47" x14ac:dyDescent="0.2">
      <c r="AA2281" s="86"/>
      <c r="AB2281" s="86"/>
      <c r="AC2281" s="86"/>
      <c r="AD2281" s="86"/>
      <c r="AE2281" s="86"/>
      <c r="AF2281" s="88"/>
      <c r="AG2281" s="87"/>
      <c r="AN2281" s="86"/>
      <c r="AO2281" s="86"/>
      <c r="AP2281" s="86"/>
      <c r="AQ2281" s="86"/>
      <c r="AR2281" s="86"/>
      <c r="AS2281" s="86"/>
      <c r="AT2281" s="86"/>
      <c r="AU2281" s="86"/>
    </row>
    <row r="2282" spans="27:47" x14ac:dyDescent="0.2">
      <c r="AA2282" s="86"/>
      <c r="AB2282" s="86"/>
      <c r="AC2282" s="86"/>
      <c r="AD2282" s="86"/>
      <c r="AE2282" s="86"/>
      <c r="AF2282" s="88"/>
      <c r="AG2282" s="87"/>
      <c r="AN2282" s="86"/>
      <c r="AO2282" s="86"/>
      <c r="AP2282" s="86"/>
      <c r="AQ2282" s="86"/>
      <c r="AR2282" s="86"/>
      <c r="AS2282" s="86"/>
      <c r="AT2282" s="86"/>
      <c r="AU2282" s="86"/>
    </row>
    <row r="2283" spans="27:47" x14ac:dyDescent="0.2">
      <c r="AA2283" s="86"/>
      <c r="AB2283" s="86"/>
      <c r="AC2283" s="86"/>
      <c r="AD2283" s="86"/>
      <c r="AE2283" s="86"/>
      <c r="AF2283" s="88"/>
      <c r="AG2283" s="87"/>
      <c r="AN2283" s="86"/>
      <c r="AO2283" s="86"/>
      <c r="AP2283" s="86"/>
      <c r="AQ2283" s="86"/>
      <c r="AR2283" s="86"/>
      <c r="AS2283" s="86"/>
      <c r="AT2283" s="86"/>
      <c r="AU2283" s="86"/>
    </row>
    <row r="2284" spans="27:47" x14ac:dyDescent="0.2">
      <c r="AA2284" s="86"/>
      <c r="AB2284" s="86"/>
      <c r="AC2284" s="86"/>
      <c r="AD2284" s="86"/>
      <c r="AE2284" s="86"/>
      <c r="AF2284" s="88"/>
      <c r="AG2284" s="87"/>
      <c r="AN2284" s="86"/>
      <c r="AO2284" s="86"/>
      <c r="AP2284" s="86"/>
      <c r="AQ2284" s="86"/>
      <c r="AR2284" s="86"/>
      <c r="AS2284" s="86"/>
      <c r="AT2284" s="86"/>
      <c r="AU2284" s="86"/>
    </row>
    <row r="2285" spans="27:47" x14ac:dyDescent="0.2">
      <c r="AA2285" s="86"/>
      <c r="AB2285" s="86"/>
      <c r="AC2285" s="86"/>
      <c r="AD2285" s="86"/>
      <c r="AE2285" s="86"/>
      <c r="AF2285" s="88"/>
      <c r="AG2285" s="87"/>
      <c r="AN2285" s="86"/>
      <c r="AO2285" s="86"/>
      <c r="AP2285" s="86"/>
      <c r="AQ2285" s="86"/>
      <c r="AR2285" s="86"/>
      <c r="AS2285" s="86"/>
      <c r="AT2285" s="86"/>
      <c r="AU2285" s="86"/>
    </row>
    <row r="2286" spans="27:47" x14ac:dyDescent="0.2">
      <c r="AA2286" s="86"/>
      <c r="AB2286" s="86"/>
      <c r="AC2286" s="86"/>
      <c r="AD2286" s="86"/>
      <c r="AE2286" s="86"/>
      <c r="AF2286" s="88"/>
      <c r="AG2286" s="87"/>
      <c r="AN2286" s="86"/>
      <c r="AO2286" s="86"/>
      <c r="AP2286" s="86"/>
      <c r="AQ2286" s="86"/>
      <c r="AR2286" s="86"/>
      <c r="AS2286" s="86"/>
      <c r="AT2286" s="86"/>
      <c r="AU2286" s="86"/>
    </row>
    <row r="2287" spans="27:47" x14ac:dyDescent="0.2">
      <c r="AA2287" s="86"/>
      <c r="AB2287" s="86"/>
      <c r="AC2287" s="86"/>
      <c r="AD2287" s="86"/>
      <c r="AE2287" s="86"/>
      <c r="AF2287" s="88"/>
      <c r="AG2287" s="87"/>
      <c r="AN2287" s="86"/>
      <c r="AO2287" s="86"/>
      <c r="AP2287" s="86"/>
      <c r="AQ2287" s="86"/>
      <c r="AR2287" s="86"/>
      <c r="AS2287" s="86"/>
      <c r="AT2287" s="86"/>
      <c r="AU2287" s="86"/>
    </row>
    <row r="2288" spans="27:47" x14ac:dyDescent="0.2">
      <c r="AA2288" s="86"/>
      <c r="AB2288" s="86"/>
      <c r="AC2288" s="86"/>
      <c r="AD2288" s="86"/>
      <c r="AE2288" s="86"/>
      <c r="AF2288" s="88"/>
      <c r="AG2288" s="87"/>
      <c r="AN2288" s="86"/>
      <c r="AO2288" s="86"/>
      <c r="AP2288" s="86"/>
      <c r="AQ2288" s="86"/>
      <c r="AR2288" s="86"/>
      <c r="AS2288" s="86"/>
      <c r="AT2288" s="86"/>
      <c r="AU2288" s="86"/>
    </row>
    <row r="2289" spans="27:47" x14ac:dyDescent="0.2">
      <c r="AA2289" s="86"/>
      <c r="AB2289" s="86"/>
      <c r="AC2289" s="86"/>
      <c r="AD2289" s="86"/>
      <c r="AE2289" s="86"/>
      <c r="AF2289" s="88"/>
      <c r="AG2289" s="87"/>
      <c r="AN2289" s="86"/>
      <c r="AO2289" s="86"/>
      <c r="AP2289" s="86"/>
      <c r="AQ2289" s="86"/>
      <c r="AR2289" s="86"/>
      <c r="AS2289" s="86"/>
      <c r="AT2289" s="86"/>
      <c r="AU2289" s="86"/>
    </row>
    <row r="2290" spans="27:47" x14ac:dyDescent="0.2">
      <c r="AA2290" s="86"/>
      <c r="AB2290" s="86"/>
      <c r="AC2290" s="86"/>
      <c r="AD2290" s="86"/>
      <c r="AE2290" s="86"/>
      <c r="AF2290" s="88"/>
      <c r="AG2290" s="87"/>
      <c r="AN2290" s="86"/>
      <c r="AO2290" s="86"/>
      <c r="AP2290" s="86"/>
      <c r="AQ2290" s="86"/>
      <c r="AR2290" s="86"/>
      <c r="AS2290" s="86"/>
      <c r="AT2290" s="86"/>
      <c r="AU2290" s="86"/>
    </row>
    <row r="2291" spans="27:47" x14ac:dyDescent="0.2">
      <c r="AA2291" s="86"/>
      <c r="AB2291" s="86"/>
      <c r="AC2291" s="86"/>
      <c r="AD2291" s="86"/>
      <c r="AE2291" s="86"/>
      <c r="AF2291" s="88"/>
      <c r="AG2291" s="87"/>
      <c r="AN2291" s="86"/>
      <c r="AO2291" s="86"/>
      <c r="AP2291" s="86"/>
      <c r="AQ2291" s="86"/>
      <c r="AR2291" s="86"/>
      <c r="AS2291" s="86"/>
      <c r="AT2291" s="86"/>
      <c r="AU2291" s="86"/>
    </row>
    <row r="2292" spans="27:47" x14ac:dyDescent="0.2">
      <c r="AA2292" s="86"/>
      <c r="AB2292" s="86"/>
      <c r="AC2292" s="86"/>
      <c r="AD2292" s="86"/>
      <c r="AE2292" s="86"/>
      <c r="AF2292" s="88"/>
      <c r="AG2292" s="87"/>
      <c r="AN2292" s="86"/>
      <c r="AO2292" s="86"/>
      <c r="AP2292" s="86"/>
      <c r="AQ2292" s="86"/>
      <c r="AR2292" s="86"/>
      <c r="AS2292" s="86"/>
      <c r="AT2292" s="86"/>
      <c r="AU2292" s="86"/>
    </row>
    <row r="2293" spans="27:47" x14ac:dyDescent="0.2">
      <c r="AA2293" s="86"/>
      <c r="AB2293" s="86"/>
      <c r="AC2293" s="86"/>
      <c r="AD2293" s="86"/>
      <c r="AE2293" s="86"/>
      <c r="AF2293" s="88"/>
      <c r="AG2293" s="87"/>
      <c r="AN2293" s="86"/>
      <c r="AO2293" s="86"/>
      <c r="AP2293" s="86"/>
      <c r="AQ2293" s="86"/>
      <c r="AR2293" s="86"/>
      <c r="AS2293" s="86"/>
      <c r="AT2293" s="86"/>
      <c r="AU2293" s="86"/>
    </row>
    <row r="2294" spans="27:47" x14ac:dyDescent="0.2">
      <c r="AA2294" s="86"/>
      <c r="AB2294" s="86"/>
      <c r="AC2294" s="86"/>
      <c r="AD2294" s="86"/>
      <c r="AE2294" s="86"/>
      <c r="AF2294" s="88"/>
      <c r="AG2294" s="87"/>
      <c r="AN2294" s="86"/>
      <c r="AO2294" s="86"/>
      <c r="AP2294" s="86"/>
      <c r="AQ2294" s="86"/>
      <c r="AR2294" s="86"/>
      <c r="AS2294" s="86"/>
      <c r="AT2294" s="86"/>
      <c r="AU2294" s="86"/>
    </row>
    <row r="2295" spans="27:47" x14ac:dyDescent="0.2">
      <c r="AA2295" s="86"/>
      <c r="AB2295" s="86"/>
      <c r="AC2295" s="86"/>
      <c r="AD2295" s="86"/>
      <c r="AE2295" s="86"/>
      <c r="AF2295" s="88"/>
      <c r="AG2295" s="87"/>
      <c r="AN2295" s="86"/>
      <c r="AO2295" s="86"/>
      <c r="AP2295" s="86"/>
      <c r="AQ2295" s="86"/>
      <c r="AR2295" s="86"/>
      <c r="AS2295" s="86"/>
      <c r="AT2295" s="86"/>
      <c r="AU2295" s="86"/>
    </row>
    <row r="2296" spans="27:47" x14ac:dyDescent="0.2">
      <c r="AA2296" s="86"/>
      <c r="AB2296" s="86"/>
      <c r="AC2296" s="86"/>
      <c r="AD2296" s="86"/>
      <c r="AE2296" s="86"/>
      <c r="AF2296" s="88"/>
      <c r="AG2296" s="87"/>
      <c r="AN2296" s="86"/>
      <c r="AO2296" s="86"/>
      <c r="AP2296" s="86"/>
      <c r="AQ2296" s="86"/>
      <c r="AR2296" s="86"/>
      <c r="AS2296" s="86"/>
      <c r="AT2296" s="86"/>
      <c r="AU2296" s="86"/>
    </row>
    <row r="2297" spans="27:47" x14ac:dyDescent="0.2">
      <c r="AA2297" s="86"/>
      <c r="AB2297" s="86"/>
      <c r="AC2297" s="86"/>
      <c r="AD2297" s="86"/>
      <c r="AE2297" s="86"/>
      <c r="AF2297" s="88"/>
      <c r="AG2297" s="87"/>
      <c r="AN2297" s="86"/>
      <c r="AO2297" s="86"/>
      <c r="AP2297" s="86"/>
      <c r="AQ2297" s="86"/>
      <c r="AR2297" s="86"/>
      <c r="AS2297" s="86"/>
      <c r="AT2297" s="86"/>
      <c r="AU2297" s="86"/>
    </row>
    <row r="2298" spans="27:47" x14ac:dyDescent="0.2">
      <c r="AA2298" s="86"/>
      <c r="AB2298" s="86"/>
      <c r="AC2298" s="86"/>
      <c r="AD2298" s="86"/>
      <c r="AE2298" s="86"/>
      <c r="AF2298" s="88"/>
      <c r="AG2298" s="87"/>
      <c r="AN2298" s="86"/>
      <c r="AO2298" s="86"/>
      <c r="AP2298" s="86"/>
      <c r="AQ2298" s="86"/>
      <c r="AR2298" s="86"/>
      <c r="AS2298" s="86"/>
      <c r="AT2298" s="86"/>
      <c r="AU2298" s="86"/>
    </row>
    <row r="2299" spans="27:47" x14ac:dyDescent="0.2">
      <c r="AA2299" s="86"/>
      <c r="AB2299" s="86"/>
      <c r="AC2299" s="86"/>
      <c r="AD2299" s="86"/>
      <c r="AE2299" s="86"/>
      <c r="AF2299" s="88"/>
      <c r="AG2299" s="87"/>
      <c r="AN2299" s="86"/>
      <c r="AO2299" s="86"/>
      <c r="AP2299" s="86"/>
      <c r="AQ2299" s="86"/>
      <c r="AR2299" s="86"/>
      <c r="AS2299" s="86"/>
      <c r="AT2299" s="86"/>
      <c r="AU2299" s="86"/>
    </row>
    <row r="2300" spans="27:47" x14ac:dyDescent="0.2">
      <c r="AA2300" s="86"/>
      <c r="AB2300" s="86"/>
      <c r="AC2300" s="86"/>
      <c r="AD2300" s="86"/>
      <c r="AE2300" s="86"/>
      <c r="AF2300" s="88"/>
      <c r="AG2300" s="87"/>
      <c r="AN2300" s="86"/>
      <c r="AO2300" s="86"/>
      <c r="AP2300" s="86"/>
      <c r="AQ2300" s="86"/>
      <c r="AR2300" s="86"/>
      <c r="AS2300" s="86"/>
      <c r="AT2300" s="86"/>
      <c r="AU2300" s="86"/>
    </row>
    <row r="2301" spans="27:47" x14ac:dyDescent="0.2">
      <c r="AA2301" s="86"/>
      <c r="AB2301" s="86"/>
      <c r="AC2301" s="86"/>
      <c r="AD2301" s="86"/>
      <c r="AE2301" s="86"/>
      <c r="AF2301" s="88"/>
      <c r="AG2301" s="87"/>
      <c r="AN2301" s="86"/>
      <c r="AO2301" s="86"/>
      <c r="AP2301" s="86"/>
      <c r="AQ2301" s="86"/>
      <c r="AR2301" s="86"/>
      <c r="AS2301" s="86"/>
      <c r="AT2301" s="86"/>
      <c r="AU2301" s="86"/>
    </row>
    <row r="2302" spans="27:47" x14ac:dyDescent="0.2">
      <c r="AA2302" s="86"/>
      <c r="AB2302" s="86"/>
      <c r="AC2302" s="86"/>
      <c r="AD2302" s="86"/>
      <c r="AE2302" s="86"/>
      <c r="AF2302" s="88"/>
      <c r="AG2302" s="87"/>
      <c r="AN2302" s="86"/>
      <c r="AO2302" s="86"/>
      <c r="AP2302" s="86"/>
      <c r="AQ2302" s="86"/>
      <c r="AR2302" s="86"/>
      <c r="AS2302" s="86"/>
      <c r="AT2302" s="86"/>
      <c r="AU2302" s="86"/>
    </row>
    <row r="2303" spans="27:47" x14ac:dyDescent="0.2">
      <c r="AA2303" s="86"/>
      <c r="AB2303" s="86"/>
      <c r="AC2303" s="86"/>
      <c r="AD2303" s="86"/>
      <c r="AE2303" s="86"/>
      <c r="AF2303" s="88"/>
      <c r="AG2303" s="87"/>
      <c r="AN2303" s="86"/>
      <c r="AO2303" s="86"/>
      <c r="AP2303" s="86"/>
      <c r="AQ2303" s="86"/>
      <c r="AR2303" s="86"/>
      <c r="AS2303" s="86"/>
      <c r="AT2303" s="86"/>
      <c r="AU2303" s="86"/>
    </row>
    <row r="2304" spans="27:47" x14ac:dyDescent="0.2">
      <c r="AA2304" s="86"/>
      <c r="AB2304" s="86"/>
      <c r="AC2304" s="86"/>
      <c r="AD2304" s="86"/>
      <c r="AE2304" s="86"/>
      <c r="AF2304" s="88"/>
      <c r="AG2304" s="87"/>
      <c r="AN2304" s="86"/>
      <c r="AO2304" s="86"/>
      <c r="AP2304" s="86"/>
      <c r="AQ2304" s="86"/>
      <c r="AR2304" s="86"/>
      <c r="AS2304" s="86"/>
      <c r="AT2304" s="86"/>
      <c r="AU2304" s="86"/>
    </row>
    <row r="2305" spans="27:47" x14ac:dyDescent="0.2">
      <c r="AA2305" s="86"/>
      <c r="AB2305" s="86"/>
      <c r="AC2305" s="86"/>
      <c r="AD2305" s="86"/>
      <c r="AE2305" s="86"/>
      <c r="AF2305" s="88"/>
      <c r="AG2305" s="87"/>
      <c r="AN2305" s="86"/>
      <c r="AO2305" s="86"/>
      <c r="AP2305" s="86"/>
      <c r="AQ2305" s="86"/>
      <c r="AR2305" s="86"/>
      <c r="AS2305" s="86"/>
      <c r="AT2305" s="86"/>
      <c r="AU2305" s="86"/>
    </row>
    <row r="2306" spans="27:47" x14ac:dyDescent="0.2">
      <c r="AA2306" s="86"/>
      <c r="AB2306" s="86"/>
      <c r="AC2306" s="86"/>
      <c r="AD2306" s="86"/>
      <c r="AE2306" s="86"/>
      <c r="AF2306" s="88"/>
      <c r="AG2306" s="87"/>
      <c r="AN2306" s="86"/>
      <c r="AO2306" s="86"/>
      <c r="AP2306" s="86"/>
      <c r="AQ2306" s="86"/>
      <c r="AR2306" s="86"/>
      <c r="AS2306" s="86"/>
      <c r="AT2306" s="86"/>
      <c r="AU2306" s="86"/>
    </row>
    <row r="2307" spans="27:47" x14ac:dyDescent="0.2">
      <c r="AA2307" s="86"/>
      <c r="AB2307" s="86"/>
      <c r="AC2307" s="86"/>
      <c r="AD2307" s="86"/>
      <c r="AE2307" s="86"/>
      <c r="AF2307" s="88"/>
      <c r="AG2307" s="87"/>
      <c r="AN2307" s="86"/>
      <c r="AO2307" s="86"/>
      <c r="AP2307" s="86"/>
      <c r="AQ2307" s="86"/>
      <c r="AR2307" s="86"/>
      <c r="AS2307" s="86"/>
      <c r="AT2307" s="86"/>
      <c r="AU2307" s="86"/>
    </row>
    <row r="2308" spans="27:47" x14ac:dyDescent="0.2">
      <c r="AA2308" s="86"/>
      <c r="AB2308" s="86"/>
      <c r="AC2308" s="86"/>
      <c r="AD2308" s="86"/>
      <c r="AE2308" s="86"/>
      <c r="AF2308" s="88"/>
      <c r="AG2308" s="87"/>
      <c r="AN2308" s="86"/>
      <c r="AO2308" s="86"/>
      <c r="AP2308" s="86"/>
      <c r="AQ2308" s="86"/>
      <c r="AR2308" s="86"/>
      <c r="AS2308" s="86"/>
      <c r="AT2308" s="86"/>
      <c r="AU2308" s="86"/>
    </row>
    <row r="2309" spans="27:47" x14ac:dyDescent="0.2">
      <c r="AA2309" s="86"/>
      <c r="AB2309" s="86"/>
      <c r="AC2309" s="86"/>
      <c r="AD2309" s="86"/>
      <c r="AE2309" s="86"/>
      <c r="AF2309" s="88"/>
      <c r="AG2309" s="87"/>
      <c r="AN2309" s="86"/>
      <c r="AO2309" s="86"/>
      <c r="AP2309" s="86"/>
      <c r="AQ2309" s="86"/>
      <c r="AR2309" s="86"/>
      <c r="AS2309" s="86"/>
      <c r="AT2309" s="86"/>
      <c r="AU2309" s="86"/>
    </row>
    <row r="2310" spans="27:47" x14ac:dyDescent="0.2">
      <c r="AA2310" s="86"/>
      <c r="AB2310" s="86"/>
      <c r="AC2310" s="86"/>
      <c r="AD2310" s="86"/>
      <c r="AE2310" s="86"/>
      <c r="AF2310" s="88"/>
      <c r="AG2310" s="87"/>
      <c r="AN2310" s="86"/>
      <c r="AO2310" s="86"/>
      <c r="AP2310" s="86"/>
      <c r="AQ2310" s="86"/>
      <c r="AR2310" s="86"/>
      <c r="AS2310" s="86"/>
      <c r="AT2310" s="86"/>
      <c r="AU2310" s="86"/>
    </row>
    <row r="2311" spans="27:47" x14ac:dyDescent="0.2">
      <c r="AA2311" s="86"/>
      <c r="AB2311" s="86"/>
      <c r="AC2311" s="86"/>
      <c r="AD2311" s="86"/>
      <c r="AE2311" s="86"/>
      <c r="AF2311" s="88"/>
      <c r="AG2311" s="87"/>
      <c r="AN2311" s="86"/>
      <c r="AO2311" s="86"/>
      <c r="AP2311" s="86"/>
      <c r="AQ2311" s="86"/>
      <c r="AR2311" s="86"/>
      <c r="AS2311" s="86"/>
      <c r="AT2311" s="86"/>
      <c r="AU2311" s="86"/>
    </row>
    <row r="2312" spans="27:47" x14ac:dyDescent="0.2">
      <c r="AA2312" s="86"/>
      <c r="AB2312" s="86"/>
      <c r="AC2312" s="86"/>
      <c r="AD2312" s="86"/>
      <c r="AE2312" s="86"/>
      <c r="AF2312" s="88"/>
      <c r="AG2312" s="87"/>
      <c r="AN2312" s="86"/>
      <c r="AO2312" s="86"/>
      <c r="AP2312" s="86"/>
      <c r="AQ2312" s="86"/>
      <c r="AR2312" s="86"/>
      <c r="AS2312" s="86"/>
      <c r="AT2312" s="86"/>
      <c r="AU2312" s="86"/>
    </row>
    <row r="2313" spans="27:47" x14ac:dyDescent="0.2">
      <c r="AA2313" s="86"/>
      <c r="AB2313" s="86"/>
      <c r="AC2313" s="86"/>
      <c r="AD2313" s="86"/>
      <c r="AE2313" s="86"/>
      <c r="AF2313" s="88"/>
      <c r="AG2313" s="87"/>
      <c r="AN2313" s="86"/>
      <c r="AO2313" s="86"/>
      <c r="AP2313" s="86"/>
      <c r="AQ2313" s="86"/>
      <c r="AR2313" s="86"/>
      <c r="AS2313" s="86"/>
      <c r="AT2313" s="86"/>
      <c r="AU2313" s="86"/>
    </row>
    <row r="2314" spans="27:47" x14ac:dyDescent="0.2">
      <c r="AA2314" s="86"/>
      <c r="AB2314" s="86"/>
      <c r="AC2314" s="86"/>
      <c r="AD2314" s="86"/>
      <c r="AE2314" s="86"/>
      <c r="AF2314" s="88"/>
      <c r="AG2314" s="87"/>
      <c r="AN2314" s="86"/>
      <c r="AO2314" s="86"/>
      <c r="AP2314" s="86"/>
      <c r="AQ2314" s="86"/>
      <c r="AR2314" s="86"/>
      <c r="AS2314" s="86"/>
      <c r="AT2314" s="86"/>
      <c r="AU2314" s="86"/>
    </row>
    <row r="2315" spans="27:47" x14ac:dyDescent="0.2">
      <c r="AA2315" s="86"/>
      <c r="AB2315" s="86"/>
      <c r="AC2315" s="86"/>
      <c r="AD2315" s="86"/>
      <c r="AE2315" s="86"/>
      <c r="AF2315" s="88"/>
      <c r="AG2315" s="87"/>
      <c r="AN2315" s="86"/>
      <c r="AO2315" s="86"/>
      <c r="AP2315" s="86"/>
      <c r="AQ2315" s="86"/>
      <c r="AR2315" s="86"/>
      <c r="AS2315" s="86"/>
      <c r="AT2315" s="86"/>
      <c r="AU2315" s="86"/>
    </row>
    <row r="2316" spans="27:47" x14ac:dyDescent="0.2">
      <c r="AA2316" s="86"/>
      <c r="AB2316" s="86"/>
      <c r="AC2316" s="86"/>
      <c r="AD2316" s="86"/>
      <c r="AE2316" s="86"/>
      <c r="AF2316" s="88"/>
      <c r="AG2316" s="87"/>
      <c r="AN2316" s="86"/>
      <c r="AO2316" s="86"/>
      <c r="AP2316" s="86"/>
      <c r="AQ2316" s="86"/>
      <c r="AR2316" s="86"/>
      <c r="AS2316" s="86"/>
      <c r="AT2316" s="86"/>
      <c r="AU2316" s="86"/>
    </row>
    <row r="2317" spans="27:47" x14ac:dyDescent="0.2">
      <c r="AA2317" s="86"/>
      <c r="AB2317" s="86"/>
      <c r="AC2317" s="86"/>
      <c r="AD2317" s="86"/>
      <c r="AE2317" s="86"/>
      <c r="AF2317" s="88"/>
      <c r="AG2317" s="87"/>
      <c r="AN2317" s="86"/>
      <c r="AO2317" s="86"/>
      <c r="AP2317" s="86"/>
      <c r="AQ2317" s="86"/>
      <c r="AR2317" s="86"/>
      <c r="AS2317" s="86"/>
      <c r="AT2317" s="86"/>
      <c r="AU2317" s="86"/>
    </row>
    <row r="2318" spans="27:47" x14ac:dyDescent="0.2">
      <c r="AA2318" s="86"/>
      <c r="AB2318" s="86"/>
      <c r="AC2318" s="86"/>
      <c r="AD2318" s="86"/>
      <c r="AE2318" s="86"/>
      <c r="AF2318" s="88"/>
      <c r="AG2318" s="87"/>
      <c r="AN2318" s="86"/>
      <c r="AO2318" s="86"/>
      <c r="AP2318" s="86"/>
      <c r="AQ2318" s="86"/>
      <c r="AR2318" s="86"/>
      <c r="AS2318" s="86"/>
      <c r="AT2318" s="86"/>
      <c r="AU2318" s="86"/>
    </row>
    <row r="2319" spans="27:47" x14ac:dyDescent="0.2">
      <c r="AA2319" s="86"/>
      <c r="AB2319" s="86"/>
      <c r="AC2319" s="86"/>
      <c r="AD2319" s="86"/>
      <c r="AE2319" s="86"/>
      <c r="AF2319" s="88"/>
      <c r="AG2319" s="87"/>
      <c r="AN2319" s="86"/>
      <c r="AO2319" s="86"/>
      <c r="AP2319" s="86"/>
      <c r="AQ2319" s="86"/>
      <c r="AR2319" s="86"/>
      <c r="AS2319" s="86"/>
      <c r="AT2319" s="86"/>
      <c r="AU2319" s="86"/>
    </row>
    <row r="2320" spans="27:47" x14ac:dyDescent="0.2">
      <c r="AA2320" s="86"/>
      <c r="AB2320" s="86"/>
      <c r="AC2320" s="86"/>
      <c r="AD2320" s="86"/>
      <c r="AE2320" s="86"/>
      <c r="AF2320" s="88"/>
      <c r="AG2320" s="87"/>
      <c r="AN2320" s="86"/>
      <c r="AO2320" s="86"/>
      <c r="AP2320" s="86"/>
      <c r="AQ2320" s="86"/>
      <c r="AR2320" s="86"/>
      <c r="AS2320" s="86"/>
      <c r="AT2320" s="86"/>
      <c r="AU2320" s="86"/>
    </row>
    <row r="2321" spans="27:47" x14ac:dyDescent="0.2">
      <c r="AA2321" s="86"/>
      <c r="AB2321" s="86"/>
      <c r="AC2321" s="86"/>
      <c r="AD2321" s="86"/>
      <c r="AE2321" s="86"/>
      <c r="AF2321" s="88"/>
      <c r="AG2321" s="87"/>
      <c r="AN2321" s="86"/>
      <c r="AO2321" s="86"/>
      <c r="AP2321" s="86"/>
      <c r="AQ2321" s="86"/>
      <c r="AR2321" s="86"/>
      <c r="AS2321" s="86"/>
      <c r="AT2321" s="86"/>
      <c r="AU2321" s="86"/>
    </row>
    <row r="2322" spans="27:47" x14ac:dyDescent="0.2">
      <c r="AA2322" s="86"/>
      <c r="AB2322" s="86"/>
      <c r="AC2322" s="86"/>
      <c r="AD2322" s="86"/>
      <c r="AE2322" s="86"/>
      <c r="AF2322" s="88"/>
      <c r="AG2322" s="87"/>
      <c r="AN2322" s="86"/>
      <c r="AO2322" s="86"/>
      <c r="AP2322" s="86"/>
      <c r="AQ2322" s="86"/>
      <c r="AR2322" s="86"/>
      <c r="AS2322" s="86"/>
      <c r="AT2322" s="86"/>
      <c r="AU2322" s="86"/>
    </row>
    <row r="2323" spans="27:47" x14ac:dyDescent="0.2">
      <c r="AA2323" s="86"/>
      <c r="AB2323" s="86"/>
      <c r="AC2323" s="86"/>
      <c r="AD2323" s="86"/>
      <c r="AE2323" s="86"/>
      <c r="AF2323" s="88"/>
      <c r="AG2323" s="87"/>
      <c r="AN2323" s="86"/>
      <c r="AO2323" s="86"/>
      <c r="AP2323" s="86"/>
      <c r="AQ2323" s="86"/>
      <c r="AR2323" s="86"/>
      <c r="AS2323" s="86"/>
      <c r="AT2323" s="86"/>
      <c r="AU2323" s="86"/>
    </row>
    <row r="2324" spans="27:47" x14ac:dyDescent="0.2">
      <c r="AA2324" s="86"/>
      <c r="AB2324" s="86"/>
      <c r="AC2324" s="86"/>
      <c r="AD2324" s="86"/>
      <c r="AE2324" s="86"/>
      <c r="AF2324" s="88"/>
      <c r="AG2324" s="87"/>
      <c r="AN2324" s="86"/>
      <c r="AO2324" s="86"/>
      <c r="AP2324" s="86"/>
      <c r="AQ2324" s="86"/>
      <c r="AR2324" s="86"/>
      <c r="AS2324" s="86"/>
      <c r="AT2324" s="86"/>
      <c r="AU2324" s="86"/>
    </row>
    <row r="2325" spans="27:47" x14ac:dyDescent="0.2">
      <c r="AA2325" s="86"/>
      <c r="AB2325" s="86"/>
      <c r="AC2325" s="86"/>
      <c r="AD2325" s="86"/>
      <c r="AE2325" s="86"/>
      <c r="AF2325" s="88"/>
      <c r="AG2325" s="87"/>
      <c r="AN2325" s="86"/>
      <c r="AO2325" s="86"/>
      <c r="AP2325" s="86"/>
      <c r="AQ2325" s="86"/>
      <c r="AR2325" s="86"/>
      <c r="AS2325" s="86"/>
      <c r="AT2325" s="86"/>
      <c r="AU2325" s="86"/>
    </row>
    <row r="2326" spans="27:47" x14ac:dyDescent="0.2">
      <c r="AA2326" s="86"/>
      <c r="AB2326" s="86"/>
      <c r="AC2326" s="86"/>
      <c r="AD2326" s="86"/>
      <c r="AE2326" s="86"/>
      <c r="AF2326" s="88"/>
      <c r="AG2326" s="87"/>
      <c r="AN2326" s="86"/>
      <c r="AO2326" s="86"/>
      <c r="AP2326" s="86"/>
      <c r="AQ2326" s="86"/>
      <c r="AR2326" s="86"/>
      <c r="AS2326" s="86"/>
      <c r="AT2326" s="86"/>
      <c r="AU2326" s="86"/>
    </row>
    <row r="2327" spans="27:47" x14ac:dyDescent="0.2">
      <c r="AA2327" s="86"/>
      <c r="AB2327" s="86"/>
      <c r="AC2327" s="86"/>
      <c r="AD2327" s="86"/>
      <c r="AE2327" s="86"/>
      <c r="AF2327" s="88"/>
      <c r="AG2327" s="87"/>
      <c r="AN2327" s="86"/>
      <c r="AO2327" s="86"/>
      <c r="AP2327" s="86"/>
      <c r="AQ2327" s="86"/>
      <c r="AR2327" s="86"/>
      <c r="AS2327" s="86"/>
      <c r="AT2327" s="86"/>
      <c r="AU2327" s="86"/>
    </row>
    <row r="2328" spans="27:47" x14ac:dyDescent="0.2">
      <c r="AA2328" s="86"/>
      <c r="AB2328" s="86"/>
      <c r="AC2328" s="86"/>
      <c r="AD2328" s="86"/>
      <c r="AE2328" s="86"/>
      <c r="AF2328" s="88"/>
      <c r="AG2328" s="87"/>
      <c r="AN2328" s="86"/>
      <c r="AO2328" s="86"/>
      <c r="AP2328" s="86"/>
      <c r="AQ2328" s="86"/>
      <c r="AR2328" s="86"/>
      <c r="AS2328" s="86"/>
      <c r="AT2328" s="86"/>
      <c r="AU2328" s="86"/>
    </row>
    <row r="2329" spans="27:47" x14ac:dyDescent="0.2">
      <c r="AA2329" s="86"/>
      <c r="AB2329" s="86"/>
      <c r="AC2329" s="86"/>
      <c r="AD2329" s="86"/>
      <c r="AE2329" s="86"/>
      <c r="AF2329" s="88"/>
      <c r="AG2329" s="87"/>
      <c r="AN2329" s="86"/>
      <c r="AO2329" s="86"/>
      <c r="AP2329" s="86"/>
      <c r="AQ2329" s="86"/>
      <c r="AR2329" s="86"/>
      <c r="AS2329" s="86"/>
      <c r="AT2329" s="86"/>
      <c r="AU2329" s="86"/>
    </row>
    <row r="2330" spans="27:47" x14ac:dyDescent="0.2">
      <c r="AA2330" s="86"/>
      <c r="AB2330" s="86"/>
      <c r="AC2330" s="86"/>
      <c r="AD2330" s="86"/>
      <c r="AE2330" s="86"/>
      <c r="AF2330" s="88"/>
      <c r="AG2330" s="87"/>
      <c r="AN2330" s="86"/>
      <c r="AO2330" s="86"/>
      <c r="AP2330" s="86"/>
      <c r="AQ2330" s="86"/>
      <c r="AR2330" s="86"/>
      <c r="AS2330" s="86"/>
      <c r="AT2330" s="86"/>
      <c r="AU2330" s="86"/>
    </row>
    <row r="2331" spans="27:47" x14ac:dyDescent="0.2">
      <c r="AA2331" s="86"/>
      <c r="AB2331" s="86"/>
      <c r="AC2331" s="86"/>
      <c r="AD2331" s="86"/>
      <c r="AE2331" s="86"/>
      <c r="AF2331" s="88"/>
      <c r="AG2331" s="87"/>
      <c r="AN2331" s="86"/>
      <c r="AO2331" s="86"/>
      <c r="AP2331" s="86"/>
      <c r="AQ2331" s="86"/>
      <c r="AR2331" s="86"/>
      <c r="AS2331" s="86"/>
      <c r="AT2331" s="86"/>
      <c r="AU2331" s="86"/>
    </row>
    <row r="2332" spans="27:47" x14ac:dyDescent="0.2">
      <c r="AA2332" s="86"/>
      <c r="AB2332" s="86"/>
      <c r="AC2332" s="86"/>
      <c r="AD2332" s="86"/>
      <c r="AE2332" s="86"/>
      <c r="AF2332" s="88"/>
      <c r="AG2332" s="87"/>
      <c r="AN2332" s="86"/>
      <c r="AO2332" s="86"/>
      <c r="AP2332" s="86"/>
      <c r="AQ2332" s="86"/>
      <c r="AR2332" s="86"/>
      <c r="AS2332" s="86"/>
      <c r="AT2332" s="86"/>
      <c r="AU2332" s="86"/>
    </row>
    <row r="2333" spans="27:47" x14ac:dyDescent="0.2">
      <c r="AA2333" s="86"/>
      <c r="AB2333" s="86"/>
      <c r="AC2333" s="86"/>
      <c r="AD2333" s="86"/>
      <c r="AE2333" s="86"/>
      <c r="AF2333" s="88"/>
      <c r="AG2333" s="87"/>
      <c r="AN2333" s="86"/>
      <c r="AO2333" s="86"/>
      <c r="AP2333" s="86"/>
      <c r="AQ2333" s="86"/>
      <c r="AR2333" s="86"/>
      <c r="AS2333" s="86"/>
      <c r="AT2333" s="86"/>
      <c r="AU2333" s="86"/>
    </row>
    <row r="2334" spans="27:47" x14ac:dyDescent="0.2">
      <c r="AA2334" s="86"/>
      <c r="AB2334" s="86"/>
      <c r="AC2334" s="86"/>
      <c r="AD2334" s="86"/>
      <c r="AE2334" s="86"/>
      <c r="AF2334" s="88"/>
      <c r="AG2334" s="87"/>
      <c r="AN2334" s="86"/>
      <c r="AO2334" s="86"/>
      <c r="AP2334" s="86"/>
      <c r="AQ2334" s="86"/>
      <c r="AR2334" s="86"/>
      <c r="AS2334" s="86"/>
      <c r="AT2334" s="86"/>
      <c r="AU2334" s="86"/>
    </row>
    <row r="2335" spans="27:47" x14ac:dyDescent="0.2">
      <c r="AA2335" s="86"/>
      <c r="AB2335" s="86"/>
      <c r="AC2335" s="86"/>
      <c r="AD2335" s="86"/>
      <c r="AE2335" s="86"/>
      <c r="AF2335" s="88"/>
      <c r="AG2335" s="87"/>
      <c r="AN2335" s="86"/>
      <c r="AO2335" s="86"/>
      <c r="AP2335" s="86"/>
      <c r="AQ2335" s="86"/>
      <c r="AR2335" s="86"/>
      <c r="AS2335" s="86"/>
      <c r="AT2335" s="86"/>
      <c r="AU2335" s="86"/>
    </row>
    <row r="2336" spans="27:47" x14ac:dyDescent="0.2">
      <c r="AA2336" s="86"/>
      <c r="AB2336" s="86"/>
      <c r="AC2336" s="86"/>
      <c r="AD2336" s="86"/>
      <c r="AE2336" s="86"/>
      <c r="AF2336" s="88"/>
      <c r="AG2336" s="87"/>
      <c r="AN2336" s="86"/>
      <c r="AO2336" s="86"/>
      <c r="AP2336" s="86"/>
      <c r="AQ2336" s="86"/>
      <c r="AR2336" s="86"/>
      <c r="AS2336" s="86"/>
      <c r="AT2336" s="86"/>
      <c r="AU2336" s="86"/>
    </row>
    <row r="2337" spans="27:47" x14ac:dyDescent="0.2">
      <c r="AA2337" s="86"/>
      <c r="AB2337" s="86"/>
      <c r="AC2337" s="86"/>
      <c r="AD2337" s="86"/>
      <c r="AE2337" s="86"/>
      <c r="AF2337" s="88"/>
      <c r="AG2337" s="87"/>
      <c r="AN2337" s="86"/>
      <c r="AO2337" s="86"/>
      <c r="AP2337" s="86"/>
      <c r="AQ2337" s="86"/>
      <c r="AR2337" s="86"/>
      <c r="AS2337" s="86"/>
      <c r="AT2337" s="86"/>
      <c r="AU2337" s="86"/>
    </row>
    <row r="2338" spans="27:47" x14ac:dyDescent="0.2">
      <c r="AA2338" s="86"/>
      <c r="AB2338" s="86"/>
      <c r="AC2338" s="86"/>
      <c r="AD2338" s="86"/>
      <c r="AE2338" s="86"/>
      <c r="AF2338" s="88"/>
      <c r="AG2338" s="87"/>
      <c r="AN2338" s="86"/>
      <c r="AO2338" s="86"/>
      <c r="AP2338" s="86"/>
      <c r="AQ2338" s="86"/>
      <c r="AR2338" s="86"/>
      <c r="AS2338" s="86"/>
      <c r="AT2338" s="86"/>
      <c r="AU2338" s="86"/>
    </row>
    <row r="2339" spans="27:47" x14ac:dyDescent="0.2">
      <c r="AA2339" s="86"/>
      <c r="AB2339" s="86"/>
      <c r="AC2339" s="86"/>
      <c r="AD2339" s="86"/>
      <c r="AE2339" s="86"/>
      <c r="AF2339" s="88"/>
      <c r="AG2339" s="87"/>
      <c r="AN2339" s="86"/>
      <c r="AO2339" s="86"/>
      <c r="AP2339" s="86"/>
      <c r="AQ2339" s="86"/>
      <c r="AR2339" s="86"/>
      <c r="AS2339" s="86"/>
      <c r="AT2339" s="86"/>
      <c r="AU2339" s="86"/>
    </row>
    <row r="2340" spans="27:47" x14ac:dyDescent="0.2">
      <c r="AA2340" s="86"/>
      <c r="AB2340" s="86"/>
      <c r="AC2340" s="86"/>
      <c r="AD2340" s="86"/>
      <c r="AE2340" s="86"/>
      <c r="AF2340" s="88"/>
      <c r="AG2340" s="87"/>
      <c r="AN2340" s="86"/>
      <c r="AO2340" s="86"/>
      <c r="AP2340" s="86"/>
      <c r="AQ2340" s="86"/>
      <c r="AR2340" s="86"/>
      <c r="AS2340" s="86"/>
      <c r="AT2340" s="86"/>
      <c r="AU2340" s="86"/>
    </row>
    <row r="2341" spans="27:47" x14ac:dyDescent="0.2">
      <c r="AA2341" s="86"/>
      <c r="AB2341" s="86"/>
      <c r="AC2341" s="86"/>
      <c r="AD2341" s="86"/>
      <c r="AE2341" s="86"/>
      <c r="AF2341" s="88"/>
      <c r="AG2341" s="87"/>
      <c r="AN2341" s="86"/>
      <c r="AO2341" s="86"/>
      <c r="AP2341" s="86"/>
      <c r="AQ2341" s="86"/>
      <c r="AR2341" s="86"/>
      <c r="AS2341" s="86"/>
      <c r="AT2341" s="86"/>
      <c r="AU2341" s="86"/>
    </row>
    <row r="2342" spans="27:47" x14ac:dyDescent="0.2">
      <c r="AA2342" s="86"/>
      <c r="AB2342" s="86"/>
      <c r="AC2342" s="86"/>
      <c r="AD2342" s="86"/>
      <c r="AE2342" s="86"/>
      <c r="AF2342" s="88"/>
      <c r="AG2342" s="87"/>
      <c r="AN2342" s="86"/>
      <c r="AO2342" s="86"/>
      <c r="AP2342" s="86"/>
      <c r="AQ2342" s="86"/>
      <c r="AR2342" s="86"/>
      <c r="AS2342" s="86"/>
      <c r="AT2342" s="86"/>
      <c r="AU2342" s="86"/>
    </row>
    <row r="2343" spans="27:47" x14ac:dyDescent="0.2">
      <c r="AA2343" s="86"/>
      <c r="AB2343" s="86"/>
      <c r="AC2343" s="86"/>
      <c r="AD2343" s="86"/>
      <c r="AE2343" s="86"/>
      <c r="AF2343" s="88"/>
      <c r="AG2343" s="87"/>
      <c r="AN2343" s="86"/>
      <c r="AO2343" s="86"/>
      <c r="AP2343" s="86"/>
      <c r="AQ2343" s="86"/>
      <c r="AR2343" s="86"/>
      <c r="AS2343" s="86"/>
      <c r="AT2343" s="86"/>
      <c r="AU2343" s="86"/>
    </row>
    <row r="2344" spans="27:47" x14ac:dyDescent="0.2">
      <c r="AA2344" s="86"/>
      <c r="AB2344" s="86"/>
      <c r="AC2344" s="86"/>
      <c r="AD2344" s="86"/>
      <c r="AE2344" s="86"/>
      <c r="AF2344" s="88"/>
      <c r="AG2344" s="87"/>
      <c r="AN2344" s="86"/>
      <c r="AO2344" s="86"/>
      <c r="AP2344" s="86"/>
      <c r="AQ2344" s="86"/>
      <c r="AR2344" s="86"/>
      <c r="AS2344" s="86"/>
      <c r="AT2344" s="86"/>
      <c r="AU2344" s="86"/>
    </row>
    <row r="2345" spans="27:47" x14ac:dyDescent="0.2">
      <c r="AA2345" s="86"/>
      <c r="AB2345" s="86"/>
      <c r="AC2345" s="86"/>
      <c r="AD2345" s="86"/>
      <c r="AE2345" s="86"/>
      <c r="AF2345" s="88"/>
      <c r="AG2345" s="87"/>
      <c r="AN2345" s="86"/>
      <c r="AO2345" s="86"/>
      <c r="AP2345" s="86"/>
      <c r="AQ2345" s="86"/>
      <c r="AR2345" s="86"/>
      <c r="AS2345" s="86"/>
      <c r="AT2345" s="86"/>
      <c r="AU2345" s="86"/>
    </row>
    <row r="2346" spans="27:47" x14ac:dyDescent="0.2">
      <c r="AA2346" s="86"/>
      <c r="AB2346" s="86"/>
      <c r="AC2346" s="86"/>
      <c r="AD2346" s="86"/>
      <c r="AE2346" s="86"/>
      <c r="AF2346" s="88"/>
      <c r="AG2346" s="87"/>
      <c r="AN2346" s="86"/>
      <c r="AO2346" s="86"/>
      <c r="AP2346" s="86"/>
      <c r="AQ2346" s="86"/>
      <c r="AR2346" s="86"/>
      <c r="AS2346" s="86"/>
      <c r="AT2346" s="86"/>
      <c r="AU2346" s="86"/>
    </row>
    <row r="2347" spans="27:47" x14ac:dyDescent="0.2">
      <c r="AA2347" s="86"/>
      <c r="AB2347" s="86"/>
      <c r="AC2347" s="86"/>
      <c r="AD2347" s="86"/>
      <c r="AE2347" s="86"/>
      <c r="AF2347" s="88"/>
      <c r="AG2347" s="87"/>
      <c r="AN2347" s="86"/>
      <c r="AO2347" s="86"/>
      <c r="AP2347" s="86"/>
      <c r="AQ2347" s="86"/>
      <c r="AR2347" s="86"/>
      <c r="AS2347" s="86"/>
      <c r="AT2347" s="86"/>
      <c r="AU2347" s="86"/>
    </row>
    <row r="2348" spans="27:47" x14ac:dyDescent="0.2">
      <c r="AA2348" s="86"/>
      <c r="AB2348" s="86"/>
      <c r="AC2348" s="86"/>
      <c r="AD2348" s="86"/>
      <c r="AE2348" s="86"/>
      <c r="AF2348" s="88"/>
      <c r="AG2348" s="87"/>
      <c r="AN2348" s="86"/>
      <c r="AO2348" s="86"/>
      <c r="AP2348" s="86"/>
      <c r="AQ2348" s="86"/>
      <c r="AR2348" s="86"/>
      <c r="AS2348" s="86"/>
      <c r="AT2348" s="86"/>
      <c r="AU2348" s="86"/>
    </row>
    <row r="2349" spans="27:47" x14ac:dyDescent="0.2">
      <c r="AA2349" s="86"/>
      <c r="AB2349" s="86"/>
      <c r="AC2349" s="86"/>
      <c r="AD2349" s="86"/>
      <c r="AE2349" s="86"/>
      <c r="AF2349" s="88"/>
      <c r="AG2349" s="87"/>
      <c r="AN2349" s="86"/>
      <c r="AO2349" s="86"/>
      <c r="AP2349" s="86"/>
      <c r="AQ2349" s="86"/>
      <c r="AR2349" s="86"/>
      <c r="AS2349" s="86"/>
      <c r="AT2349" s="86"/>
      <c r="AU2349" s="86"/>
    </row>
    <row r="2350" spans="27:47" x14ac:dyDescent="0.2">
      <c r="AA2350" s="86"/>
      <c r="AB2350" s="86"/>
      <c r="AC2350" s="86"/>
      <c r="AD2350" s="86"/>
      <c r="AE2350" s="86"/>
      <c r="AF2350" s="88"/>
      <c r="AG2350" s="87"/>
      <c r="AN2350" s="86"/>
      <c r="AO2350" s="86"/>
      <c r="AP2350" s="86"/>
      <c r="AQ2350" s="86"/>
      <c r="AR2350" s="86"/>
      <c r="AS2350" s="86"/>
      <c r="AT2350" s="86"/>
      <c r="AU2350" s="86"/>
    </row>
    <row r="2351" spans="27:47" x14ac:dyDescent="0.2">
      <c r="AA2351" s="86"/>
      <c r="AB2351" s="86"/>
      <c r="AC2351" s="86"/>
      <c r="AD2351" s="86"/>
      <c r="AE2351" s="86"/>
      <c r="AF2351" s="88"/>
      <c r="AG2351" s="87"/>
      <c r="AN2351" s="86"/>
      <c r="AO2351" s="86"/>
      <c r="AP2351" s="86"/>
      <c r="AQ2351" s="86"/>
      <c r="AR2351" s="86"/>
      <c r="AS2351" s="86"/>
      <c r="AT2351" s="86"/>
      <c r="AU2351" s="86"/>
    </row>
    <row r="2352" spans="27:47" x14ac:dyDescent="0.2">
      <c r="AA2352" s="86"/>
      <c r="AB2352" s="86"/>
      <c r="AC2352" s="86"/>
      <c r="AD2352" s="86"/>
      <c r="AE2352" s="86"/>
      <c r="AF2352" s="88"/>
      <c r="AG2352" s="87"/>
      <c r="AN2352" s="86"/>
      <c r="AO2352" s="86"/>
      <c r="AP2352" s="86"/>
      <c r="AQ2352" s="86"/>
      <c r="AR2352" s="86"/>
      <c r="AS2352" s="86"/>
      <c r="AT2352" s="86"/>
      <c r="AU2352" s="86"/>
    </row>
    <row r="2353" spans="27:47" x14ac:dyDescent="0.2">
      <c r="AA2353" s="86"/>
      <c r="AB2353" s="86"/>
      <c r="AC2353" s="86"/>
      <c r="AD2353" s="86"/>
      <c r="AE2353" s="86"/>
      <c r="AF2353" s="88"/>
      <c r="AG2353" s="87"/>
      <c r="AN2353" s="86"/>
      <c r="AO2353" s="86"/>
      <c r="AP2353" s="86"/>
      <c r="AQ2353" s="86"/>
      <c r="AR2353" s="86"/>
      <c r="AS2353" s="86"/>
      <c r="AT2353" s="86"/>
      <c r="AU2353" s="86"/>
    </row>
    <row r="2354" spans="27:47" x14ac:dyDescent="0.2">
      <c r="AA2354" s="86"/>
      <c r="AB2354" s="86"/>
      <c r="AC2354" s="86"/>
      <c r="AD2354" s="86"/>
      <c r="AE2354" s="86"/>
      <c r="AF2354" s="88"/>
      <c r="AG2354" s="87"/>
      <c r="AN2354" s="86"/>
      <c r="AO2354" s="86"/>
      <c r="AP2354" s="86"/>
      <c r="AQ2354" s="86"/>
      <c r="AR2354" s="86"/>
      <c r="AS2354" s="86"/>
      <c r="AT2354" s="86"/>
      <c r="AU2354" s="86"/>
    </row>
    <row r="2355" spans="27:47" x14ac:dyDescent="0.2">
      <c r="AA2355" s="86"/>
      <c r="AB2355" s="86"/>
      <c r="AC2355" s="86"/>
      <c r="AD2355" s="86"/>
      <c r="AE2355" s="86"/>
      <c r="AF2355" s="88"/>
      <c r="AG2355" s="87"/>
      <c r="AN2355" s="86"/>
      <c r="AO2355" s="86"/>
      <c r="AP2355" s="86"/>
      <c r="AQ2355" s="86"/>
      <c r="AR2355" s="86"/>
      <c r="AS2355" s="86"/>
      <c r="AT2355" s="86"/>
      <c r="AU2355" s="86"/>
    </row>
    <row r="2356" spans="27:47" x14ac:dyDescent="0.2">
      <c r="AA2356" s="86"/>
      <c r="AB2356" s="86"/>
      <c r="AC2356" s="86"/>
      <c r="AD2356" s="86"/>
      <c r="AE2356" s="86"/>
      <c r="AF2356" s="88"/>
      <c r="AG2356" s="87"/>
      <c r="AN2356" s="86"/>
      <c r="AO2356" s="86"/>
      <c r="AP2356" s="86"/>
      <c r="AQ2356" s="86"/>
      <c r="AR2356" s="86"/>
      <c r="AS2356" s="86"/>
      <c r="AT2356" s="86"/>
      <c r="AU2356" s="86"/>
    </row>
    <row r="2357" spans="27:47" x14ac:dyDescent="0.2">
      <c r="AA2357" s="86"/>
      <c r="AB2357" s="86"/>
      <c r="AC2357" s="86"/>
      <c r="AD2357" s="86"/>
      <c r="AE2357" s="86"/>
      <c r="AF2357" s="88"/>
      <c r="AG2357" s="87"/>
      <c r="AN2357" s="86"/>
      <c r="AO2357" s="86"/>
      <c r="AP2357" s="86"/>
      <c r="AQ2357" s="86"/>
      <c r="AR2357" s="86"/>
      <c r="AS2357" s="86"/>
      <c r="AT2357" s="86"/>
      <c r="AU2357" s="86"/>
    </row>
    <row r="2358" spans="27:47" x14ac:dyDescent="0.2">
      <c r="AA2358" s="86"/>
      <c r="AB2358" s="86"/>
      <c r="AC2358" s="86"/>
      <c r="AD2358" s="86"/>
      <c r="AE2358" s="86"/>
      <c r="AF2358" s="88"/>
      <c r="AG2358" s="87"/>
      <c r="AN2358" s="86"/>
      <c r="AO2358" s="86"/>
      <c r="AP2358" s="86"/>
      <c r="AQ2358" s="86"/>
      <c r="AR2358" s="86"/>
      <c r="AS2358" s="86"/>
      <c r="AT2358" s="86"/>
      <c r="AU2358" s="86"/>
    </row>
    <row r="2359" spans="27:47" x14ac:dyDescent="0.2">
      <c r="AA2359" s="86"/>
      <c r="AB2359" s="86"/>
      <c r="AC2359" s="86"/>
      <c r="AD2359" s="86"/>
      <c r="AE2359" s="86"/>
      <c r="AF2359" s="88"/>
      <c r="AG2359" s="87"/>
      <c r="AN2359" s="86"/>
      <c r="AO2359" s="86"/>
      <c r="AP2359" s="86"/>
      <c r="AQ2359" s="86"/>
      <c r="AR2359" s="86"/>
      <c r="AS2359" s="86"/>
      <c r="AT2359" s="86"/>
      <c r="AU2359" s="86"/>
    </row>
    <row r="2360" spans="27:47" x14ac:dyDescent="0.2">
      <c r="AA2360" s="86"/>
      <c r="AB2360" s="86"/>
      <c r="AC2360" s="86"/>
      <c r="AD2360" s="86"/>
      <c r="AE2360" s="86"/>
      <c r="AF2360" s="88"/>
      <c r="AG2360" s="87"/>
      <c r="AN2360" s="86"/>
      <c r="AO2360" s="86"/>
      <c r="AP2360" s="86"/>
      <c r="AQ2360" s="86"/>
      <c r="AR2360" s="86"/>
      <c r="AS2360" s="86"/>
      <c r="AT2360" s="86"/>
      <c r="AU2360" s="86"/>
    </row>
    <row r="2361" spans="27:47" x14ac:dyDescent="0.2">
      <c r="AA2361" s="86"/>
      <c r="AB2361" s="86"/>
      <c r="AC2361" s="86"/>
      <c r="AD2361" s="86"/>
      <c r="AE2361" s="86"/>
      <c r="AF2361" s="88"/>
      <c r="AG2361" s="87"/>
      <c r="AN2361" s="86"/>
      <c r="AO2361" s="86"/>
      <c r="AP2361" s="86"/>
      <c r="AQ2361" s="86"/>
      <c r="AR2361" s="86"/>
      <c r="AS2361" s="86"/>
      <c r="AT2361" s="86"/>
      <c r="AU2361" s="86"/>
    </row>
    <row r="2362" spans="27:47" x14ac:dyDescent="0.2">
      <c r="AA2362" s="86"/>
      <c r="AB2362" s="86"/>
      <c r="AC2362" s="86"/>
      <c r="AD2362" s="86"/>
      <c r="AE2362" s="86"/>
      <c r="AF2362" s="88"/>
      <c r="AG2362" s="87"/>
      <c r="AN2362" s="86"/>
      <c r="AO2362" s="86"/>
      <c r="AP2362" s="86"/>
      <c r="AQ2362" s="86"/>
      <c r="AR2362" s="86"/>
      <c r="AS2362" s="86"/>
      <c r="AT2362" s="86"/>
      <c r="AU2362" s="86"/>
    </row>
    <row r="2363" spans="27:47" x14ac:dyDescent="0.2">
      <c r="AA2363" s="86"/>
      <c r="AB2363" s="86"/>
      <c r="AC2363" s="86"/>
      <c r="AD2363" s="86"/>
      <c r="AE2363" s="86"/>
      <c r="AF2363" s="88"/>
      <c r="AG2363" s="87"/>
      <c r="AN2363" s="86"/>
      <c r="AO2363" s="86"/>
      <c r="AP2363" s="86"/>
      <c r="AQ2363" s="86"/>
      <c r="AR2363" s="86"/>
      <c r="AS2363" s="86"/>
      <c r="AT2363" s="86"/>
      <c r="AU2363" s="86"/>
    </row>
    <row r="2364" spans="27:47" x14ac:dyDescent="0.2">
      <c r="AA2364" s="86"/>
      <c r="AB2364" s="86"/>
      <c r="AC2364" s="86"/>
      <c r="AD2364" s="86"/>
      <c r="AE2364" s="86"/>
      <c r="AF2364" s="88"/>
      <c r="AG2364" s="87"/>
      <c r="AN2364" s="86"/>
      <c r="AO2364" s="86"/>
      <c r="AP2364" s="86"/>
      <c r="AQ2364" s="86"/>
      <c r="AR2364" s="86"/>
      <c r="AS2364" s="86"/>
      <c r="AT2364" s="86"/>
      <c r="AU2364" s="86"/>
    </row>
    <row r="2365" spans="27:47" x14ac:dyDescent="0.2">
      <c r="AA2365" s="86"/>
      <c r="AB2365" s="86"/>
      <c r="AC2365" s="86"/>
      <c r="AD2365" s="86"/>
      <c r="AE2365" s="86"/>
      <c r="AF2365" s="88"/>
      <c r="AG2365" s="87"/>
      <c r="AN2365" s="86"/>
      <c r="AO2365" s="86"/>
      <c r="AP2365" s="86"/>
      <c r="AQ2365" s="86"/>
      <c r="AR2365" s="86"/>
      <c r="AS2365" s="86"/>
      <c r="AT2365" s="86"/>
      <c r="AU2365" s="86"/>
    </row>
    <row r="2366" spans="27:47" x14ac:dyDescent="0.2">
      <c r="AA2366" s="86"/>
      <c r="AB2366" s="86"/>
      <c r="AC2366" s="86"/>
      <c r="AD2366" s="86"/>
      <c r="AE2366" s="86"/>
      <c r="AF2366" s="88"/>
      <c r="AG2366" s="87"/>
      <c r="AN2366" s="86"/>
      <c r="AO2366" s="86"/>
      <c r="AP2366" s="86"/>
      <c r="AQ2366" s="86"/>
      <c r="AR2366" s="86"/>
      <c r="AS2366" s="86"/>
      <c r="AT2366" s="86"/>
      <c r="AU2366" s="86"/>
    </row>
    <row r="2367" spans="27:47" x14ac:dyDescent="0.2">
      <c r="AA2367" s="86"/>
      <c r="AB2367" s="86"/>
      <c r="AC2367" s="86"/>
      <c r="AD2367" s="86"/>
      <c r="AE2367" s="86"/>
      <c r="AF2367" s="88"/>
      <c r="AG2367" s="87"/>
      <c r="AN2367" s="86"/>
      <c r="AO2367" s="86"/>
      <c r="AP2367" s="86"/>
      <c r="AQ2367" s="86"/>
      <c r="AR2367" s="86"/>
      <c r="AS2367" s="86"/>
      <c r="AT2367" s="86"/>
      <c r="AU2367" s="86"/>
    </row>
    <row r="2368" spans="27:47" x14ac:dyDescent="0.2">
      <c r="AA2368" s="86"/>
      <c r="AB2368" s="86"/>
      <c r="AC2368" s="86"/>
      <c r="AD2368" s="86"/>
      <c r="AE2368" s="86"/>
      <c r="AF2368" s="88"/>
      <c r="AG2368" s="87"/>
      <c r="AN2368" s="86"/>
      <c r="AO2368" s="86"/>
      <c r="AP2368" s="86"/>
      <c r="AQ2368" s="86"/>
      <c r="AR2368" s="86"/>
      <c r="AS2368" s="86"/>
      <c r="AT2368" s="86"/>
      <c r="AU2368" s="86"/>
    </row>
    <row r="2369" spans="27:47" x14ac:dyDescent="0.2">
      <c r="AA2369" s="86"/>
      <c r="AB2369" s="86"/>
      <c r="AC2369" s="86"/>
      <c r="AD2369" s="86"/>
      <c r="AE2369" s="86"/>
      <c r="AF2369" s="88"/>
      <c r="AG2369" s="87"/>
      <c r="AN2369" s="86"/>
      <c r="AO2369" s="86"/>
      <c r="AP2369" s="86"/>
      <c r="AQ2369" s="86"/>
      <c r="AR2369" s="86"/>
      <c r="AS2369" s="86"/>
      <c r="AT2369" s="86"/>
      <c r="AU2369" s="86"/>
    </row>
    <row r="2370" spans="27:47" x14ac:dyDescent="0.2">
      <c r="AA2370" s="86"/>
      <c r="AB2370" s="86"/>
      <c r="AC2370" s="86"/>
      <c r="AD2370" s="86"/>
      <c r="AE2370" s="86"/>
      <c r="AF2370" s="88"/>
      <c r="AG2370" s="87"/>
      <c r="AN2370" s="86"/>
      <c r="AO2370" s="86"/>
      <c r="AP2370" s="86"/>
      <c r="AQ2370" s="86"/>
      <c r="AR2370" s="86"/>
      <c r="AS2370" s="86"/>
      <c r="AT2370" s="86"/>
      <c r="AU2370" s="86"/>
    </row>
    <row r="2371" spans="27:47" x14ac:dyDescent="0.2">
      <c r="AA2371" s="86"/>
      <c r="AB2371" s="86"/>
      <c r="AC2371" s="86"/>
      <c r="AD2371" s="86"/>
      <c r="AE2371" s="86"/>
      <c r="AF2371" s="88"/>
      <c r="AG2371" s="87"/>
      <c r="AN2371" s="86"/>
      <c r="AO2371" s="86"/>
      <c r="AP2371" s="86"/>
      <c r="AQ2371" s="86"/>
      <c r="AR2371" s="86"/>
      <c r="AS2371" s="86"/>
      <c r="AT2371" s="86"/>
      <c r="AU2371" s="86"/>
    </row>
    <row r="2372" spans="27:47" x14ac:dyDescent="0.2">
      <c r="AA2372" s="86"/>
      <c r="AB2372" s="86"/>
      <c r="AC2372" s="86"/>
      <c r="AD2372" s="86"/>
      <c r="AE2372" s="86"/>
      <c r="AF2372" s="88"/>
      <c r="AG2372" s="87"/>
      <c r="AN2372" s="86"/>
      <c r="AO2372" s="86"/>
      <c r="AP2372" s="86"/>
      <c r="AQ2372" s="86"/>
      <c r="AR2372" s="86"/>
      <c r="AS2372" s="86"/>
      <c r="AT2372" s="86"/>
      <c r="AU2372" s="86"/>
    </row>
    <row r="2373" spans="27:47" x14ac:dyDescent="0.2">
      <c r="AA2373" s="86"/>
      <c r="AB2373" s="86"/>
      <c r="AC2373" s="86"/>
      <c r="AD2373" s="86"/>
      <c r="AE2373" s="86"/>
      <c r="AF2373" s="88"/>
      <c r="AG2373" s="87"/>
      <c r="AN2373" s="86"/>
      <c r="AO2373" s="86"/>
      <c r="AP2373" s="86"/>
      <c r="AQ2373" s="86"/>
      <c r="AR2373" s="86"/>
      <c r="AS2373" s="86"/>
      <c r="AT2373" s="86"/>
      <c r="AU2373" s="86"/>
    </row>
    <row r="2374" spans="27:47" x14ac:dyDescent="0.2">
      <c r="AA2374" s="86"/>
      <c r="AB2374" s="86"/>
      <c r="AC2374" s="86"/>
      <c r="AD2374" s="86"/>
      <c r="AE2374" s="86"/>
      <c r="AF2374" s="88"/>
      <c r="AG2374" s="87"/>
      <c r="AN2374" s="86"/>
      <c r="AO2374" s="86"/>
      <c r="AP2374" s="86"/>
      <c r="AQ2374" s="86"/>
      <c r="AR2374" s="86"/>
      <c r="AS2374" s="86"/>
      <c r="AT2374" s="86"/>
      <c r="AU2374" s="86"/>
    </row>
    <row r="2375" spans="27:47" x14ac:dyDescent="0.2">
      <c r="AA2375" s="86"/>
      <c r="AB2375" s="86"/>
      <c r="AC2375" s="86"/>
      <c r="AD2375" s="86"/>
      <c r="AE2375" s="86"/>
      <c r="AF2375" s="88"/>
      <c r="AG2375" s="87"/>
      <c r="AN2375" s="86"/>
      <c r="AO2375" s="86"/>
      <c r="AP2375" s="86"/>
      <c r="AQ2375" s="86"/>
      <c r="AR2375" s="86"/>
      <c r="AS2375" s="86"/>
      <c r="AT2375" s="86"/>
      <c r="AU2375" s="86"/>
    </row>
    <row r="2376" spans="27:47" x14ac:dyDescent="0.2">
      <c r="AA2376" s="86"/>
      <c r="AB2376" s="86"/>
      <c r="AC2376" s="86"/>
      <c r="AD2376" s="86"/>
      <c r="AE2376" s="86"/>
      <c r="AF2376" s="88"/>
      <c r="AG2376" s="87"/>
      <c r="AN2376" s="86"/>
      <c r="AO2376" s="86"/>
      <c r="AP2376" s="86"/>
      <c r="AQ2376" s="86"/>
      <c r="AR2376" s="86"/>
      <c r="AS2376" s="86"/>
      <c r="AT2376" s="86"/>
      <c r="AU2376" s="86"/>
    </row>
    <row r="2377" spans="27:47" x14ac:dyDescent="0.2">
      <c r="AA2377" s="86"/>
      <c r="AB2377" s="86"/>
      <c r="AC2377" s="86"/>
      <c r="AD2377" s="86"/>
      <c r="AE2377" s="86"/>
      <c r="AF2377" s="88"/>
      <c r="AG2377" s="87"/>
      <c r="AN2377" s="86"/>
      <c r="AO2377" s="86"/>
      <c r="AP2377" s="86"/>
      <c r="AQ2377" s="86"/>
      <c r="AR2377" s="86"/>
      <c r="AS2377" s="86"/>
      <c r="AT2377" s="86"/>
      <c r="AU2377" s="86"/>
    </row>
    <row r="2378" spans="27:47" x14ac:dyDescent="0.2">
      <c r="AA2378" s="86"/>
      <c r="AB2378" s="86"/>
      <c r="AC2378" s="86"/>
      <c r="AD2378" s="86"/>
      <c r="AE2378" s="86"/>
      <c r="AF2378" s="88"/>
      <c r="AG2378" s="87"/>
      <c r="AN2378" s="86"/>
      <c r="AO2378" s="86"/>
      <c r="AP2378" s="86"/>
      <c r="AQ2378" s="86"/>
      <c r="AR2378" s="86"/>
      <c r="AS2378" s="86"/>
      <c r="AT2378" s="86"/>
      <c r="AU2378" s="86"/>
    </row>
    <row r="2379" spans="27:47" x14ac:dyDescent="0.2">
      <c r="AA2379" s="86"/>
      <c r="AB2379" s="86"/>
      <c r="AC2379" s="86"/>
      <c r="AD2379" s="86"/>
      <c r="AE2379" s="86"/>
      <c r="AF2379" s="88"/>
      <c r="AG2379" s="87"/>
      <c r="AN2379" s="86"/>
      <c r="AO2379" s="86"/>
      <c r="AP2379" s="86"/>
      <c r="AQ2379" s="86"/>
      <c r="AR2379" s="86"/>
      <c r="AS2379" s="86"/>
      <c r="AT2379" s="86"/>
      <c r="AU2379" s="86"/>
    </row>
    <row r="2380" spans="27:47" x14ac:dyDescent="0.2">
      <c r="AA2380" s="86"/>
      <c r="AB2380" s="86"/>
      <c r="AC2380" s="86"/>
      <c r="AD2380" s="86"/>
      <c r="AE2380" s="86"/>
      <c r="AF2380" s="88"/>
      <c r="AG2380" s="87"/>
      <c r="AN2380" s="86"/>
      <c r="AO2380" s="86"/>
      <c r="AP2380" s="86"/>
      <c r="AQ2380" s="86"/>
      <c r="AR2380" s="86"/>
      <c r="AS2380" s="86"/>
      <c r="AT2380" s="86"/>
      <c r="AU2380" s="86"/>
    </row>
    <row r="2381" spans="27:47" x14ac:dyDescent="0.2">
      <c r="AA2381" s="86"/>
      <c r="AB2381" s="86"/>
      <c r="AC2381" s="86"/>
      <c r="AD2381" s="86"/>
      <c r="AE2381" s="86"/>
      <c r="AF2381" s="88"/>
      <c r="AG2381" s="87"/>
      <c r="AN2381" s="86"/>
      <c r="AO2381" s="86"/>
      <c r="AP2381" s="86"/>
      <c r="AQ2381" s="86"/>
      <c r="AR2381" s="86"/>
      <c r="AS2381" s="86"/>
      <c r="AT2381" s="86"/>
      <c r="AU2381" s="86"/>
    </row>
    <row r="2382" spans="27:47" x14ac:dyDescent="0.2">
      <c r="AA2382" s="86"/>
      <c r="AB2382" s="86"/>
      <c r="AC2382" s="86"/>
      <c r="AD2382" s="86"/>
      <c r="AE2382" s="86"/>
      <c r="AF2382" s="88"/>
      <c r="AG2382" s="87"/>
      <c r="AN2382" s="86"/>
      <c r="AO2382" s="86"/>
      <c r="AP2382" s="86"/>
      <c r="AQ2382" s="86"/>
      <c r="AR2382" s="86"/>
      <c r="AS2382" s="86"/>
      <c r="AT2382" s="86"/>
      <c r="AU2382" s="86"/>
    </row>
    <row r="2383" spans="27:47" x14ac:dyDescent="0.2">
      <c r="AA2383" s="86"/>
      <c r="AB2383" s="86"/>
      <c r="AC2383" s="86"/>
      <c r="AD2383" s="86"/>
      <c r="AE2383" s="86"/>
      <c r="AF2383" s="88"/>
      <c r="AG2383" s="87"/>
      <c r="AN2383" s="86"/>
      <c r="AO2383" s="86"/>
      <c r="AP2383" s="86"/>
      <c r="AQ2383" s="86"/>
      <c r="AR2383" s="86"/>
      <c r="AS2383" s="86"/>
      <c r="AT2383" s="86"/>
      <c r="AU2383" s="86"/>
    </row>
    <row r="2384" spans="27:47" x14ac:dyDescent="0.2">
      <c r="AA2384" s="86"/>
      <c r="AB2384" s="86"/>
      <c r="AC2384" s="86"/>
      <c r="AD2384" s="86"/>
      <c r="AE2384" s="86"/>
      <c r="AF2384" s="88"/>
      <c r="AG2384" s="87"/>
      <c r="AN2384" s="86"/>
      <c r="AO2384" s="86"/>
      <c r="AP2384" s="86"/>
      <c r="AQ2384" s="86"/>
      <c r="AR2384" s="86"/>
      <c r="AS2384" s="86"/>
      <c r="AT2384" s="86"/>
      <c r="AU2384" s="86"/>
    </row>
    <row r="2385" spans="27:47" x14ac:dyDescent="0.2">
      <c r="AA2385" s="86"/>
      <c r="AB2385" s="86"/>
      <c r="AC2385" s="86"/>
      <c r="AD2385" s="86"/>
      <c r="AE2385" s="86"/>
      <c r="AF2385" s="88"/>
      <c r="AG2385" s="87"/>
      <c r="AN2385" s="86"/>
      <c r="AO2385" s="86"/>
      <c r="AP2385" s="86"/>
      <c r="AQ2385" s="86"/>
      <c r="AR2385" s="86"/>
      <c r="AS2385" s="86"/>
      <c r="AT2385" s="86"/>
      <c r="AU2385" s="86"/>
    </row>
    <row r="2386" spans="27:47" x14ac:dyDescent="0.2">
      <c r="AA2386" s="86"/>
      <c r="AB2386" s="86"/>
      <c r="AC2386" s="86"/>
      <c r="AD2386" s="86"/>
      <c r="AE2386" s="86"/>
      <c r="AF2386" s="88"/>
      <c r="AG2386" s="87"/>
      <c r="AN2386" s="86"/>
      <c r="AO2386" s="86"/>
      <c r="AP2386" s="86"/>
      <c r="AQ2386" s="86"/>
      <c r="AR2386" s="86"/>
      <c r="AS2386" s="86"/>
      <c r="AT2386" s="86"/>
      <c r="AU2386" s="86"/>
    </row>
    <row r="2387" spans="27:47" x14ac:dyDescent="0.2">
      <c r="AA2387" s="86"/>
      <c r="AB2387" s="86"/>
      <c r="AC2387" s="86"/>
      <c r="AD2387" s="86"/>
      <c r="AE2387" s="86"/>
      <c r="AF2387" s="88"/>
      <c r="AG2387" s="87"/>
      <c r="AN2387" s="86"/>
      <c r="AO2387" s="86"/>
      <c r="AP2387" s="86"/>
      <c r="AQ2387" s="86"/>
      <c r="AR2387" s="86"/>
      <c r="AS2387" s="86"/>
      <c r="AT2387" s="86"/>
      <c r="AU2387" s="86"/>
    </row>
    <row r="2388" spans="27:47" x14ac:dyDescent="0.2">
      <c r="AA2388" s="86"/>
      <c r="AB2388" s="86"/>
      <c r="AC2388" s="86"/>
      <c r="AD2388" s="86"/>
      <c r="AE2388" s="86"/>
      <c r="AF2388" s="88"/>
      <c r="AG2388" s="87"/>
      <c r="AN2388" s="86"/>
      <c r="AO2388" s="86"/>
      <c r="AP2388" s="86"/>
      <c r="AQ2388" s="86"/>
      <c r="AR2388" s="86"/>
      <c r="AS2388" s="86"/>
      <c r="AT2388" s="86"/>
      <c r="AU2388" s="86"/>
    </row>
    <row r="2389" spans="27:47" x14ac:dyDescent="0.2">
      <c r="AA2389" s="86"/>
      <c r="AB2389" s="86"/>
      <c r="AC2389" s="86"/>
      <c r="AD2389" s="86"/>
      <c r="AE2389" s="86"/>
      <c r="AF2389" s="88"/>
      <c r="AG2389" s="87"/>
      <c r="AN2389" s="86"/>
      <c r="AO2389" s="86"/>
      <c r="AP2389" s="86"/>
      <c r="AQ2389" s="86"/>
      <c r="AR2389" s="86"/>
      <c r="AS2389" s="86"/>
      <c r="AT2389" s="86"/>
      <c r="AU2389" s="86"/>
    </row>
    <row r="2390" spans="27:47" x14ac:dyDescent="0.2">
      <c r="AA2390" s="86"/>
      <c r="AB2390" s="86"/>
      <c r="AC2390" s="86"/>
      <c r="AD2390" s="86"/>
      <c r="AE2390" s="86"/>
      <c r="AF2390" s="88"/>
      <c r="AG2390" s="87"/>
      <c r="AN2390" s="86"/>
      <c r="AO2390" s="86"/>
      <c r="AP2390" s="86"/>
      <c r="AQ2390" s="86"/>
      <c r="AR2390" s="86"/>
      <c r="AS2390" s="86"/>
      <c r="AT2390" s="86"/>
      <c r="AU2390" s="86"/>
    </row>
    <row r="2391" spans="27:47" x14ac:dyDescent="0.2">
      <c r="AA2391" s="86"/>
      <c r="AB2391" s="86"/>
      <c r="AC2391" s="86"/>
      <c r="AD2391" s="86"/>
      <c r="AE2391" s="86"/>
      <c r="AF2391" s="88"/>
      <c r="AG2391" s="87"/>
      <c r="AN2391" s="86"/>
      <c r="AO2391" s="86"/>
      <c r="AP2391" s="86"/>
      <c r="AQ2391" s="86"/>
      <c r="AR2391" s="86"/>
      <c r="AS2391" s="86"/>
      <c r="AT2391" s="86"/>
      <c r="AU2391" s="86"/>
    </row>
    <row r="2392" spans="27:47" x14ac:dyDescent="0.2">
      <c r="AA2392" s="86"/>
      <c r="AB2392" s="86"/>
      <c r="AC2392" s="86"/>
      <c r="AD2392" s="86"/>
      <c r="AE2392" s="86"/>
      <c r="AF2392" s="88"/>
      <c r="AG2392" s="87"/>
      <c r="AN2392" s="86"/>
      <c r="AO2392" s="86"/>
      <c r="AP2392" s="86"/>
      <c r="AQ2392" s="86"/>
      <c r="AR2392" s="86"/>
      <c r="AS2392" s="86"/>
      <c r="AT2392" s="86"/>
      <c r="AU2392" s="86"/>
    </row>
    <row r="2393" spans="27:47" x14ac:dyDescent="0.2">
      <c r="AA2393" s="86"/>
      <c r="AB2393" s="86"/>
      <c r="AC2393" s="86"/>
      <c r="AD2393" s="86"/>
      <c r="AE2393" s="86"/>
      <c r="AF2393" s="88"/>
      <c r="AG2393" s="87"/>
      <c r="AN2393" s="86"/>
      <c r="AO2393" s="86"/>
      <c r="AP2393" s="86"/>
      <c r="AQ2393" s="86"/>
      <c r="AR2393" s="86"/>
      <c r="AS2393" s="86"/>
      <c r="AT2393" s="86"/>
      <c r="AU2393" s="86"/>
    </row>
    <row r="2394" spans="27:47" x14ac:dyDescent="0.2">
      <c r="AA2394" s="86"/>
      <c r="AB2394" s="86"/>
      <c r="AC2394" s="86"/>
      <c r="AD2394" s="86"/>
      <c r="AE2394" s="86"/>
      <c r="AF2394" s="88"/>
      <c r="AG2394" s="87"/>
      <c r="AN2394" s="86"/>
      <c r="AO2394" s="86"/>
      <c r="AP2394" s="86"/>
      <c r="AQ2394" s="86"/>
      <c r="AR2394" s="86"/>
      <c r="AS2394" s="86"/>
      <c r="AT2394" s="86"/>
      <c r="AU2394" s="86"/>
    </row>
    <row r="2395" spans="27:47" x14ac:dyDescent="0.2">
      <c r="AA2395" s="86"/>
      <c r="AB2395" s="86"/>
      <c r="AC2395" s="86"/>
      <c r="AD2395" s="86"/>
      <c r="AE2395" s="86"/>
      <c r="AF2395" s="88"/>
      <c r="AG2395" s="87"/>
      <c r="AN2395" s="86"/>
      <c r="AO2395" s="86"/>
      <c r="AP2395" s="86"/>
      <c r="AQ2395" s="86"/>
      <c r="AR2395" s="86"/>
      <c r="AS2395" s="86"/>
      <c r="AT2395" s="86"/>
      <c r="AU2395" s="86"/>
    </row>
    <row r="2396" spans="27:47" x14ac:dyDescent="0.2">
      <c r="AA2396" s="86"/>
      <c r="AB2396" s="86"/>
      <c r="AC2396" s="86"/>
      <c r="AD2396" s="86"/>
      <c r="AE2396" s="86"/>
      <c r="AF2396" s="88"/>
      <c r="AG2396" s="87"/>
      <c r="AN2396" s="86"/>
      <c r="AO2396" s="86"/>
      <c r="AP2396" s="86"/>
      <c r="AQ2396" s="86"/>
      <c r="AR2396" s="86"/>
      <c r="AS2396" s="86"/>
      <c r="AT2396" s="86"/>
      <c r="AU2396" s="86"/>
    </row>
    <row r="2397" spans="27:47" x14ac:dyDescent="0.2">
      <c r="AA2397" s="86"/>
      <c r="AB2397" s="86"/>
      <c r="AC2397" s="86"/>
      <c r="AD2397" s="86"/>
      <c r="AE2397" s="86"/>
      <c r="AF2397" s="88"/>
      <c r="AG2397" s="87"/>
      <c r="AN2397" s="86"/>
      <c r="AO2397" s="86"/>
      <c r="AP2397" s="86"/>
      <c r="AQ2397" s="86"/>
      <c r="AR2397" s="86"/>
      <c r="AS2397" s="86"/>
      <c r="AT2397" s="86"/>
      <c r="AU2397" s="86"/>
    </row>
    <row r="2398" spans="27:47" x14ac:dyDescent="0.2">
      <c r="AA2398" s="86"/>
      <c r="AB2398" s="86"/>
      <c r="AC2398" s="86"/>
      <c r="AD2398" s="86"/>
      <c r="AE2398" s="86"/>
      <c r="AF2398" s="88"/>
      <c r="AG2398" s="87"/>
      <c r="AN2398" s="86"/>
      <c r="AO2398" s="86"/>
      <c r="AP2398" s="86"/>
      <c r="AQ2398" s="86"/>
      <c r="AR2398" s="86"/>
      <c r="AS2398" s="86"/>
      <c r="AT2398" s="86"/>
      <c r="AU2398" s="86"/>
    </row>
    <row r="2399" spans="27:47" x14ac:dyDescent="0.2">
      <c r="AA2399" s="86"/>
      <c r="AB2399" s="86"/>
      <c r="AC2399" s="86"/>
      <c r="AD2399" s="86"/>
      <c r="AE2399" s="86"/>
      <c r="AF2399" s="88"/>
      <c r="AG2399" s="87"/>
      <c r="AN2399" s="86"/>
      <c r="AO2399" s="86"/>
      <c r="AP2399" s="86"/>
      <c r="AQ2399" s="86"/>
      <c r="AR2399" s="86"/>
      <c r="AS2399" s="86"/>
      <c r="AT2399" s="86"/>
      <c r="AU2399" s="86"/>
    </row>
    <row r="2400" spans="27:47" x14ac:dyDescent="0.2">
      <c r="AA2400" s="86"/>
      <c r="AB2400" s="86"/>
      <c r="AC2400" s="86"/>
      <c r="AD2400" s="86"/>
      <c r="AE2400" s="86"/>
      <c r="AF2400" s="88"/>
      <c r="AG2400" s="87"/>
      <c r="AN2400" s="86"/>
      <c r="AO2400" s="86"/>
      <c r="AP2400" s="86"/>
      <c r="AQ2400" s="86"/>
      <c r="AR2400" s="86"/>
      <c r="AS2400" s="86"/>
      <c r="AT2400" s="86"/>
      <c r="AU2400" s="86"/>
    </row>
    <row r="2401" spans="27:47" x14ac:dyDescent="0.2">
      <c r="AA2401" s="86"/>
      <c r="AB2401" s="86"/>
      <c r="AC2401" s="86"/>
      <c r="AD2401" s="86"/>
      <c r="AE2401" s="86"/>
      <c r="AF2401" s="88"/>
      <c r="AG2401" s="87"/>
      <c r="AN2401" s="86"/>
      <c r="AO2401" s="86"/>
      <c r="AP2401" s="86"/>
      <c r="AQ2401" s="86"/>
      <c r="AR2401" s="86"/>
      <c r="AS2401" s="86"/>
      <c r="AT2401" s="86"/>
      <c r="AU2401" s="86"/>
    </row>
    <row r="2402" spans="27:47" x14ac:dyDescent="0.2">
      <c r="AA2402" s="86"/>
      <c r="AB2402" s="86"/>
      <c r="AC2402" s="86"/>
      <c r="AD2402" s="86"/>
      <c r="AE2402" s="86"/>
      <c r="AF2402" s="88"/>
      <c r="AG2402" s="87"/>
      <c r="AN2402" s="86"/>
      <c r="AO2402" s="86"/>
      <c r="AP2402" s="86"/>
      <c r="AQ2402" s="86"/>
      <c r="AR2402" s="86"/>
      <c r="AS2402" s="86"/>
      <c r="AT2402" s="86"/>
      <c r="AU2402" s="86"/>
    </row>
    <row r="2403" spans="27:47" x14ac:dyDescent="0.2">
      <c r="AA2403" s="86"/>
      <c r="AB2403" s="86"/>
      <c r="AC2403" s="86"/>
      <c r="AD2403" s="86"/>
      <c r="AE2403" s="86"/>
      <c r="AF2403" s="88"/>
      <c r="AG2403" s="87"/>
      <c r="AN2403" s="86"/>
      <c r="AO2403" s="86"/>
      <c r="AP2403" s="86"/>
      <c r="AQ2403" s="86"/>
      <c r="AR2403" s="86"/>
      <c r="AS2403" s="86"/>
      <c r="AT2403" s="86"/>
      <c r="AU2403" s="86"/>
    </row>
    <row r="2404" spans="27:47" x14ac:dyDescent="0.2">
      <c r="AA2404" s="86"/>
      <c r="AB2404" s="86"/>
      <c r="AC2404" s="86"/>
      <c r="AD2404" s="86"/>
      <c r="AE2404" s="86"/>
      <c r="AF2404" s="88"/>
      <c r="AG2404" s="87"/>
      <c r="AN2404" s="86"/>
      <c r="AO2404" s="86"/>
      <c r="AP2404" s="86"/>
      <c r="AQ2404" s="86"/>
      <c r="AR2404" s="86"/>
      <c r="AS2404" s="86"/>
      <c r="AT2404" s="86"/>
      <c r="AU2404" s="86"/>
    </row>
    <row r="2405" spans="27:47" x14ac:dyDescent="0.2">
      <c r="AA2405" s="86"/>
      <c r="AB2405" s="86"/>
      <c r="AC2405" s="86"/>
      <c r="AD2405" s="86"/>
      <c r="AE2405" s="86"/>
      <c r="AF2405" s="88"/>
      <c r="AG2405" s="87"/>
      <c r="AN2405" s="86"/>
      <c r="AO2405" s="86"/>
      <c r="AP2405" s="86"/>
      <c r="AQ2405" s="86"/>
      <c r="AR2405" s="86"/>
      <c r="AS2405" s="86"/>
      <c r="AT2405" s="86"/>
      <c r="AU2405" s="86"/>
    </row>
    <row r="2406" spans="27:47" x14ac:dyDescent="0.2">
      <c r="AA2406" s="86"/>
      <c r="AB2406" s="86"/>
      <c r="AC2406" s="86"/>
      <c r="AD2406" s="86"/>
      <c r="AE2406" s="86"/>
      <c r="AF2406" s="88"/>
      <c r="AG2406" s="87"/>
      <c r="AN2406" s="86"/>
      <c r="AO2406" s="86"/>
      <c r="AP2406" s="86"/>
      <c r="AQ2406" s="86"/>
      <c r="AR2406" s="86"/>
      <c r="AS2406" s="86"/>
      <c r="AT2406" s="86"/>
      <c r="AU2406" s="86"/>
    </row>
    <row r="2407" spans="27:47" x14ac:dyDescent="0.2">
      <c r="AA2407" s="86"/>
      <c r="AB2407" s="86"/>
      <c r="AC2407" s="86"/>
      <c r="AD2407" s="86"/>
      <c r="AE2407" s="86"/>
      <c r="AF2407" s="88"/>
      <c r="AG2407" s="87"/>
      <c r="AN2407" s="86"/>
      <c r="AO2407" s="86"/>
      <c r="AP2407" s="86"/>
      <c r="AQ2407" s="86"/>
      <c r="AR2407" s="86"/>
      <c r="AS2407" s="86"/>
      <c r="AT2407" s="86"/>
      <c r="AU2407" s="86"/>
    </row>
    <row r="2408" spans="27:47" x14ac:dyDescent="0.2">
      <c r="AA2408" s="86"/>
      <c r="AB2408" s="86"/>
      <c r="AC2408" s="86"/>
      <c r="AD2408" s="86"/>
      <c r="AE2408" s="86"/>
      <c r="AF2408" s="88"/>
      <c r="AG2408" s="87"/>
      <c r="AN2408" s="86"/>
      <c r="AO2408" s="86"/>
      <c r="AP2408" s="86"/>
      <c r="AQ2408" s="86"/>
      <c r="AR2408" s="86"/>
      <c r="AS2408" s="86"/>
      <c r="AT2408" s="86"/>
      <c r="AU2408" s="86"/>
    </row>
    <row r="2409" spans="27:47" x14ac:dyDescent="0.2">
      <c r="AA2409" s="86"/>
      <c r="AB2409" s="86"/>
      <c r="AC2409" s="86"/>
      <c r="AD2409" s="86"/>
      <c r="AE2409" s="86"/>
      <c r="AF2409" s="88"/>
      <c r="AG2409" s="87"/>
      <c r="AN2409" s="86"/>
      <c r="AO2409" s="86"/>
      <c r="AP2409" s="86"/>
      <c r="AQ2409" s="86"/>
      <c r="AR2409" s="86"/>
      <c r="AS2409" s="86"/>
      <c r="AT2409" s="86"/>
      <c r="AU2409" s="86"/>
    </row>
    <row r="2410" spans="27:47" x14ac:dyDescent="0.2">
      <c r="AA2410" s="86"/>
      <c r="AB2410" s="86"/>
      <c r="AC2410" s="86"/>
      <c r="AD2410" s="86"/>
      <c r="AE2410" s="86"/>
      <c r="AF2410" s="88"/>
      <c r="AG2410" s="87"/>
      <c r="AN2410" s="86"/>
      <c r="AO2410" s="86"/>
      <c r="AP2410" s="86"/>
      <c r="AQ2410" s="86"/>
      <c r="AR2410" s="86"/>
      <c r="AS2410" s="86"/>
      <c r="AT2410" s="86"/>
      <c r="AU2410" s="86"/>
    </row>
    <row r="2411" spans="27:47" x14ac:dyDescent="0.2">
      <c r="AA2411" s="86"/>
      <c r="AB2411" s="86"/>
      <c r="AC2411" s="86"/>
      <c r="AD2411" s="86"/>
      <c r="AE2411" s="86"/>
      <c r="AF2411" s="88"/>
      <c r="AG2411" s="87"/>
      <c r="AN2411" s="86"/>
      <c r="AO2411" s="86"/>
      <c r="AP2411" s="86"/>
      <c r="AQ2411" s="86"/>
      <c r="AR2411" s="86"/>
      <c r="AS2411" s="86"/>
      <c r="AT2411" s="86"/>
      <c r="AU2411" s="86"/>
    </row>
    <row r="2412" spans="27:47" x14ac:dyDescent="0.2">
      <c r="AA2412" s="86"/>
      <c r="AB2412" s="86"/>
      <c r="AC2412" s="86"/>
      <c r="AD2412" s="86"/>
      <c r="AE2412" s="86"/>
      <c r="AF2412" s="88"/>
      <c r="AG2412" s="87"/>
      <c r="AN2412" s="86"/>
      <c r="AO2412" s="86"/>
      <c r="AP2412" s="86"/>
      <c r="AQ2412" s="86"/>
      <c r="AR2412" s="86"/>
      <c r="AS2412" s="86"/>
      <c r="AT2412" s="86"/>
      <c r="AU2412" s="86"/>
    </row>
    <row r="2413" spans="27:47" x14ac:dyDescent="0.2">
      <c r="AA2413" s="86"/>
      <c r="AB2413" s="86"/>
      <c r="AC2413" s="86"/>
      <c r="AD2413" s="86"/>
      <c r="AE2413" s="86"/>
      <c r="AF2413" s="88"/>
      <c r="AG2413" s="87"/>
      <c r="AN2413" s="86"/>
      <c r="AO2413" s="86"/>
      <c r="AP2413" s="86"/>
      <c r="AQ2413" s="86"/>
      <c r="AR2413" s="86"/>
      <c r="AS2413" s="86"/>
      <c r="AT2413" s="86"/>
      <c r="AU2413" s="86"/>
    </row>
    <row r="2414" spans="27:47" x14ac:dyDescent="0.2">
      <c r="AA2414" s="86"/>
      <c r="AB2414" s="86"/>
      <c r="AC2414" s="86"/>
      <c r="AD2414" s="86"/>
      <c r="AE2414" s="86"/>
      <c r="AF2414" s="88"/>
      <c r="AG2414" s="87"/>
      <c r="AN2414" s="86"/>
      <c r="AO2414" s="86"/>
      <c r="AP2414" s="86"/>
      <c r="AQ2414" s="86"/>
      <c r="AR2414" s="86"/>
      <c r="AS2414" s="86"/>
      <c r="AT2414" s="86"/>
      <c r="AU2414" s="86"/>
    </row>
    <row r="2415" spans="27:47" x14ac:dyDescent="0.2">
      <c r="AA2415" s="86"/>
      <c r="AB2415" s="86"/>
      <c r="AC2415" s="86"/>
      <c r="AD2415" s="86"/>
      <c r="AE2415" s="86"/>
      <c r="AF2415" s="88"/>
      <c r="AG2415" s="87"/>
      <c r="AN2415" s="86"/>
      <c r="AO2415" s="86"/>
      <c r="AP2415" s="86"/>
      <c r="AQ2415" s="86"/>
      <c r="AR2415" s="86"/>
      <c r="AS2415" s="86"/>
      <c r="AT2415" s="86"/>
      <c r="AU2415" s="86"/>
    </row>
    <row r="2416" spans="27:47" x14ac:dyDescent="0.2">
      <c r="AA2416" s="86"/>
      <c r="AB2416" s="86"/>
      <c r="AC2416" s="86"/>
      <c r="AD2416" s="86"/>
      <c r="AE2416" s="86"/>
      <c r="AF2416" s="88"/>
      <c r="AG2416" s="87"/>
      <c r="AN2416" s="86"/>
      <c r="AO2416" s="86"/>
      <c r="AP2416" s="86"/>
      <c r="AQ2416" s="86"/>
      <c r="AR2416" s="86"/>
      <c r="AS2416" s="86"/>
      <c r="AT2416" s="86"/>
      <c r="AU2416" s="86"/>
    </row>
    <row r="2417" spans="27:47" x14ac:dyDescent="0.2">
      <c r="AA2417" s="86"/>
      <c r="AB2417" s="86"/>
      <c r="AC2417" s="86"/>
      <c r="AD2417" s="86"/>
      <c r="AE2417" s="86"/>
      <c r="AF2417" s="88"/>
      <c r="AG2417" s="87"/>
      <c r="AN2417" s="86"/>
      <c r="AO2417" s="86"/>
      <c r="AP2417" s="86"/>
      <c r="AQ2417" s="86"/>
      <c r="AR2417" s="86"/>
      <c r="AS2417" s="86"/>
      <c r="AT2417" s="86"/>
      <c r="AU2417" s="86"/>
    </row>
    <row r="2418" spans="27:47" x14ac:dyDescent="0.2">
      <c r="AA2418" s="86"/>
      <c r="AB2418" s="86"/>
      <c r="AC2418" s="86"/>
      <c r="AD2418" s="86"/>
      <c r="AE2418" s="86"/>
      <c r="AF2418" s="88"/>
      <c r="AG2418" s="87"/>
      <c r="AN2418" s="86"/>
      <c r="AO2418" s="86"/>
      <c r="AP2418" s="86"/>
      <c r="AQ2418" s="86"/>
      <c r="AR2418" s="86"/>
      <c r="AS2418" s="86"/>
      <c r="AT2418" s="86"/>
      <c r="AU2418" s="86"/>
    </row>
    <row r="2419" spans="27:47" x14ac:dyDescent="0.2">
      <c r="AA2419" s="86"/>
      <c r="AB2419" s="86"/>
      <c r="AC2419" s="86"/>
      <c r="AD2419" s="86"/>
      <c r="AE2419" s="86"/>
      <c r="AF2419" s="88"/>
      <c r="AG2419" s="87"/>
      <c r="AN2419" s="86"/>
      <c r="AO2419" s="86"/>
      <c r="AP2419" s="86"/>
      <c r="AQ2419" s="86"/>
      <c r="AR2419" s="86"/>
      <c r="AS2419" s="86"/>
      <c r="AT2419" s="86"/>
      <c r="AU2419" s="86"/>
    </row>
    <row r="2420" spans="27:47" x14ac:dyDescent="0.2">
      <c r="AA2420" s="86"/>
      <c r="AB2420" s="86"/>
      <c r="AC2420" s="86"/>
      <c r="AD2420" s="86"/>
      <c r="AE2420" s="86"/>
      <c r="AF2420" s="88"/>
      <c r="AG2420" s="87"/>
      <c r="AN2420" s="86"/>
      <c r="AO2420" s="86"/>
      <c r="AP2420" s="86"/>
      <c r="AQ2420" s="86"/>
      <c r="AR2420" s="86"/>
      <c r="AS2420" s="86"/>
      <c r="AT2420" s="86"/>
      <c r="AU2420" s="86"/>
    </row>
    <row r="2421" spans="27:47" x14ac:dyDescent="0.2">
      <c r="AA2421" s="86"/>
      <c r="AB2421" s="86"/>
      <c r="AC2421" s="86"/>
      <c r="AD2421" s="86"/>
      <c r="AE2421" s="86"/>
      <c r="AF2421" s="88"/>
      <c r="AG2421" s="87"/>
      <c r="AN2421" s="86"/>
      <c r="AO2421" s="86"/>
      <c r="AP2421" s="86"/>
      <c r="AQ2421" s="86"/>
      <c r="AR2421" s="86"/>
      <c r="AS2421" s="86"/>
      <c r="AT2421" s="86"/>
      <c r="AU2421" s="86"/>
    </row>
    <row r="2422" spans="27:47" x14ac:dyDescent="0.2">
      <c r="AA2422" s="86"/>
      <c r="AB2422" s="86"/>
      <c r="AC2422" s="86"/>
      <c r="AD2422" s="86"/>
      <c r="AE2422" s="86"/>
      <c r="AF2422" s="88"/>
      <c r="AG2422" s="87"/>
      <c r="AN2422" s="86"/>
      <c r="AO2422" s="86"/>
      <c r="AP2422" s="86"/>
      <c r="AQ2422" s="86"/>
      <c r="AR2422" s="86"/>
      <c r="AS2422" s="86"/>
      <c r="AT2422" s="86"/>
      <c r="AU2422" s="86"/>
    </row>
    <row r="2423" spans="27:47" x14ac:dyDescent="0.2">
      <c r="AA2423" s="86"/>
      <c r="AB2423" s="86"/>
      <c r="AC2423" s="86"/>
      <c r="AD2423" s="86"/>
      <c r="AE2423" s="86"/>
      <c r="AF2423" s="88"/>
      <c r="AG2423" s="87"/>
      <c r="AN2423" s="86"/>
      <c r="AO2423" s="86"/>
      <c r="AP2423" s="86"/>
      <c r="AQ2423" s="86"/>
      <c r="AR2423" s="86"/>
      <c r="AS2423" s="86"/>
      <c r="AT2423" s="86"/>
      <c r="AU2423" s="86"/>
    </row>
    <row r="2424" spans="27:47" x14ac:dyDescent="0.2">
      <c r="AA2424" s="86"/>
      <c r="AB2424" s="86"/>
      <c r="AC2424" s="86"/>
      <c r="AD2424" s="86"/>
      <c r="AE2424" s="86"/>
      <c r="AF2424" s="88"/>
      <c r="AG2424" s="87"/>
      <c r="AN2424" s="86"/>
      <c r="AO2424" s="86"/>
      <c r="AP2424" s="86"/>
      <c r="AQ2424" s="86"/>
      <c r="AR2424" s="86"/>
      <c r="AS2424" s="86"/>
      <c r="AT2424" s="86"/>
      <c r="AU2424" s="86"/>
    </row>
    <row r="2425" spans="27:47" x14ac:dyDescent="0.2">
      <c r="AA2425" s="86"/>
      <c r="AB2425" s="86"/>
      <c r="AC2425" s="86"/>
      <c r="AD2425" s="86"/>
      <c r="AE2425" s="86"/>
      <c r="AF2425" s="88"/>
      <c r="AG2425" s="87"/>
      <c r="AN2425" s="86"/>
      <c r="AO2425" s="86"/>
      <c r="AP2425" s="86"/>
      <c r="AQ2425" s="86"/>
      <c r="AR2425" s="86"/>
      <c r="AS2425" s="86"/>
      <c r="AT2425" s="86"/>
      <c r="AU2425" s="86"/>
    </row>
    <row r="2426" spans="27:47" x14ac:dyDescent="0.2">
      <c r="AA2426" s="86"/>
      <c r="AB2426" s="86"/>
      <c r="AC2426" s="86"/>
      <c r="AD2426" s="86"/>
      <c r="AE2426" s="86"/>
      <c r="AF2426" s="88"/>
      <c r="AG2426" s="87"/>
      <c r="AN2426" s="86"/>
      <c r="AO2426" s="86"/>
      <c r="AP2426" s="86"/>
      <c r="AQ2426" s="86"/>
      <c r="AR2426" s="86"/>
      <c r="AS2426" s="86"/>
      <c r="AT2426" s="86"/>
      <c r="AU2426" s="86"/>
    </row>
    <row r="2427" spans="27:47" x14ac:dyDescent="0.2">
      <c r="AA2427" s="86"/>
      <c r="AB2427" s="86"/>
      <c r="AC2427" s="86"/>
      <c r="AD2427" s="86"/>
      <c r="AE2427" s="86"/>
      <c r="AF2427" s="88"/>
      <c r="AG2427" s="87"/>
      <c r="AN2427" s="86"/>
      <c r="AO2427" s="86"/>
      <c r="AP2427" s="86"/>
      <c r="AQ2427" s="86"/>
      <c r="AR2427" s="86"/>
      <c r="AS2427" s="86"/>
      <c r="AT2427" s="86"/>
      <c r="AU2427" s="86"/>
    </row>
    <row r="2428" spans="27:47" x14ac:dyDescent="0.2">
      <c r="AA2428" s="86"/>
      <c r="AB2428" s="86"/>
      <c r="AC2428" s="86"/>
      <c r="AD2428" s="86"/>
      <c r="AE2428" s="86"/>
      <c r="AF2428" s="88"/>
      <c r="AG2428" s="87"/>
      <c r="AN2428" s="86"/>
      <c r="AO2428" s="86"/>
      <c r="AP2428" s="86"/>
      <c r="AQ2428" s="86"/>
      <c r="AR2428" s="86"/>
      <c r="AS2428" s="86"/>
      <c r="AT2428" s="86"/>
      <c r="AU2428" s="86"/>
    </row>
    <row r="2429" spans="27:47" x14ac:dyDescent="0.2">
      <c r="AA2429" s="86"/>
      <c r="AB2429" s="86"/>
      <c r="AC2429" s="86"/>
      <c r="AD2429" s="86"/>
      <c r="AE2429" s="86"/>
      <c r="AF2429" s="88"/>
      <c r="AG2429" s="87"/>
      <c r="AN2429" s="86"/>
      <c r="AO2429" s="86"/>
      <c r="AP2429" s="86"/>
      <c r="AQ2429" s="86"/>
      <c r="AR2429" s="86"/>
      <c r="AS2429" s="86"/>
      <c r="AT2429" s="86"/>
      <c r="AU2429" s="86"/>
    </row>
    <row r="2430" spans="27:47" x14ac:dyDescent="0.2">
      <c r="AA2430" s="86"/>
      <c r="AB2430" s="86"/>
      <c r="AC2430" s="86"/>
      <c r="AD2430" s="86"/>
      <c r="AE2430" s="86"/>
      <c r="AF2430" s="88"/>
      <c r="AG2430" s="87"/>
      <c r="AN2430" s="86"/>
      <c r="AO2430" s="86"/>
      <c r="AP2430" s="86"/>
      <c r="AQ2430" s="86"/>
      <c r="AR2430" s="86"/>
      <c r="AS2430" s="86"/>
      <c r="AT2430" s="86"/>
      <c r="AU2430" s="86"/>
    </row>
    <row r="2431" spans="27:47" x14ac:dyDescent="0.2">
      <c r="AA2431" s="86"/>
      <c r="AB2431" s="86"/>
      <c r="AC2431" s="86"/>
      <c r="AD2431" s="86"/>
      <c r="AE2431" s="86"/>
      <c r="AF2431" s="88"/>
      <c r="AG2431" s="87"/>
      <c r="AN2431" s="86"/>
      <c r="AO2431" s="86"/>
      <c r="AP2431" s="86"/>
      <c r="AQ2431" s="86"/>
      <c r="AR2431" s="86"/>
      <c r="AS2431" s="86"/>
      <c r="AT2431" s="86"/>
      <c r="AU2431" s="86"/>
    </row>
    <row r="2432" spans="27:47" x14ac:dyDescent="0.2">
      <c r="AA2432" s="86"/>
      <c r="AB2432" s="86"/>
      <c r="AC2432" s="86"/>
      <c r="AD2432" s="86"/>
      <c r="AE2432" s="86"/>
      <c r="AF2432" s="88"/>
      <c r="AG2432" s="87"/>
      <c r="AN2432" s="86"/>
      <c r="AO2432" s="86"/>
      <c r="AP2432" s="86"/>
      <c r="AQ2432" s="86"/>
      <c r="AR2432" s="86"/>
      <c r="AS2432" s="86"/>
      <c r="AT2432" s="86"/>
      <c r="AU2432" s="86"/>
    </row>
    <row r="2433" spans="27:47" x14ac:dyDescent="0.2">
      <c r="AA2433" s="86"/>
      <c r="AB2433" s="86"/>
      <c r="AC2433" s="86"/>
      <c r="AD2433" s="86"/>
      <c r="AE2433" s="86"/>
      <c r="AF2433" s="88"/>
      <c r="AG2433" s="87"/>
      <c r="AN2433" s="86"/>
      <c r="AO2433" s="86"/>
      <c r="AP2433" s="86"/>
      <c r="AQ2433" s="86"/>
      <c r="AR2433" s="86"/>
      <c r="AS2433" s="86"/>
      <c r="AT2433" s="86"/>
      <c r="AU2433" s="86"/>
    </row>
    <row r="2434" spans="27:47" x14ac:dyDescent="0.2">
      <c r="AA2434" s="86"/>
      <c r="AB2434" s="86"/>
      <c r="AC2434" s="86"/>
      <c r="AD2434" s="86"/>
      <c r="AE2434" s="86"/>
      <c r="AF2434" s="88"/>
      <c r="AG2434" s="87"/>
      <c r="AN2434" s="86"/>
      <c r="AO2434" s="86"/>
      <c r="AP2434" s="86"/>
      <c r="AQ2434" s="86"/>
      <c r="AR2434" s="86"/>
      <c r="AS2434" s="86"/>
      <c r="AT2434" s="86"/>
      <c r="AU2434" s="86"/>
    </row>
    <row r="2435" spans="27:47" x14ac:dyDescent="0.2">
      <c r="AA2435" s="86"/>
      <c r="AB2435" s="86"/>
      <c r="AC2435" s="86"/>
      <c r="AD2435" s="86"/>
      <c r="AE2435" s="86"/>
      <c r="AF2435" s="88"/>
      <c r="AG2435" s="87"/>
      <c r="AN2435" s="86"/>
      <c r="AO2435" s="86"/>
      <c r="AP2435" s="86"/>
      <c r="AQ2435" s="86"/>
      <c r="AR2435" s="86"/>
      <c r="AS2435" s="86"/>
      <c r="AT2435" s="86"/>
      <c r="AU2435" s="86"/>
    </row>
    <row r="2436" spans="27:47" x14ac:dyDescent="0.2">
      <c r="AA2436" s="86"/>
      <c r="AB2436" s="86"/>
      <c r="AC2436" s="86"/>
      <c r="AD2436" s="86"/>
      <c r="AE2436" s="86"/>
      <c r="AF2436" s="88"/>
      <c r="AG2436" s="87"/>
      <c r="AN2436" s="86"/>
      <c r="AO2436" s="86"/>
      <c r="AP2436" s="86"/>
      <c r="AQ2436" s="86"/>
      <c r="AR2436" s="86"/>
      <c r="AS2436" s="86"/>
      <c r="AT2436" s="86"/>
      <c r="AU2436" s="86"/>
    </row>
    <row r="2437" spans="27:47" x14ac:dyDescent="0.2">
      <c r="AA2437" s="86"/>
      <c r="AB2437" s="86"/>
      <c r="AC2437" s="86"/>
      <c r="AD2437" s="86"/>
      <c r="AE2437" s="86"/>
      <c r="AF2437" s="88"/>
      <c r="AG2437" s="87"/>
      <c r="AN2437" s="86"/>
      <c r="AO2437" s="86"/>
      <c r="AP2437" s="86"/>
      <c r="AQ2437" s="86"/>
      <c r="AR2437" s="86"/>
      <c r="AS2437" s="86"/>
      <c r="AT2437" s="86"/>
      <c r="AU2437" s="86"/>
    </row>
    <row r="2438" spans="27:47" x14ac:dyDescent="0.2">
      <c r="AA2438" s="86"/>
      <c r="AB2438" s="86"/>
      <c r="AC2438" s="86"/>
      <c r="AD2438" s="86"/>
      <c r="AE2438" s="86"/>
      <c r="AF2438" s="88"/>
      <c r="AG2438" s="87"/>
      <c r="AN2438" s="86"/>
      <c r="AO2438" s="86"/>
      <c r="AP2438" s="86"/>
      <c r="AQ2438" s="86"/>
      <c r="AR2438" s="86"/>
      <c r="AS2438" s="86"/>
      <c r="AT2438" s="86"/>
      <c r="AU2438" s="86"/>
    </row>
    <row r="2439" spans="27:47" x14ac:dyDescent="0.2">
      <c r="AA2439" s="86"/>
      <c r="AB2439" s="86"/>
      <c r="AC2439" s="86"/>
      <c r="AD2439" s="86"/>
      <c r="AE2439" s="86"/>
      <c r="AF2439" s="88"/>
      <c r="AG2439" s="87"/>
      <c r="AN2439" s="86"/>
      <c r="AO2439" s="86"/>
      <c r="AP2439" s="86"/>
      <c r="AQ2439" s="86"/>
      <c r="AR2439" s="86"/>
      <c r="AS2439" s="86"/>
      <c r="AT2439" s="86"/>
      <c r="AU2439" s="86"/>
    </row>
    <row r="2440" spans="27:47" x14ac:dyDescent="0.2">
      <c r="AA2440" s="86"/>
      <c r="AB2440" s="86"/>
      <c r="AC2440" s="86"/>
      <c r="AD2440" s="86"/>
      <c r="AE2440" s="86"/>
      <c r="AF2440" s="88"/>
      <c r="AG2440" s="87"/>
      <c r="AN2440" s="86"/>
      <c r="AO2440" s="86"/>
      <c r="AP2440" s="86"/>
      <c r="AQ2440" s="86"/>
      <c r="AR2440" s="86"/>
      <c r="AS2440" s="86"/>
      <c r="AT2440" s="86"/>
      <c r="AU2440" s="86"/>
    </row>
    <row r="2441" spans="27:47" x14ac:dyDescent="0.2">
      <c r="AA2441" s="86"/>
      <c r="AB2441" s="86"/>
      <c r="AC2441" s="86"/>
      <c r="AD2441" s="86"/>
      <c r="AE2441" s="86"/>
      <c r="AF2441" s="88"/>
      <c r="AG2441" s="87"/>
      <c r="AN2441" s="86"/>
      <c r="AO2441" s="86"/>
      <c r="AP2441" s="86"/>
      <c r="AQ2441" s="86"/>
      <c r="AR2441" s="86"/>
      <c r="AS2441" s="86"/>
      <c r="AT2441" s="86"/>
      <c r="AU2441" s="86"/>
    </row>
    <row r="2442" spans="27:47" x14ac:dyDescent="0.2">
      <c r="AA2442" s="86"/>
      <c r="AB2442" s="86"/>
      <c r="AC2442" s="86"/>
      <c r="AD2442" s="86"/>
      <c r="AE2442" s="86"/>
      <c r="AF2442" s="88"/>
      <c r="AG2442" s="87"/>
      <c r="AN2442" s="86"/>
      <c r="AO2442" s="86"/>
      <c r="AP2442" s="86"/>
      <c r="AQ2442" s="86"/>
      <c r="AR2442" s="86"/>
      <c r="AS2442" s="86"/>
      <c r="AT2442" s="86"/>
      <c r="AU2442" s="86"/>
    </row>
    <row r="2443" spans="27:47" x14ac:dyDescent="0.2">
      <c r="AA2443" s="86"/>
      <c r="AB2443" s="86"/>
      <c r="AC2443" s="86"/>
      <c r="AD2443" s="86"/>
      <c r="AE2443" s="86"/>
      <c r="AF2443" s="88"/>
      <c r="AG2443" s="87"/>
      <c r="AN2443" s="86"/>
      <c r="AO2443" s="86"/>
      <c r="AP2443" s="86"/>
      <c r="AQ2443" s="86"/>
      <c r="AR2443" s="86"/>
      <c r="AS2443" s="86"/>
      <c r="AT2443" s="86"/>
      <c r="AU2443" s="86"/>
    </row>
    <row r="2444" spans="27:47" x14ac:dyDescent="0.2">
      <c r="AA2444" s="86"/>
      <c r="AB2444" s="86"/>
      <c r="AC2444" s="86"/>
      <c r="AD2444" s="86"/>
      <c r="AE2444" s="86"/>
      <c r="AF2444" s="88"/>
      <c r="AG2444" s="87"/>
      <c r="AN2444" s="86"/>
      <c r="AO2444" s="86"/>
      <c r="AP2444" s="86"/>
      <c r="AQ2444" s="86"/>
      <c r="AR2444" s="86"/>
      <c r="AS2444" s="86"/>
      <c r="AT2444" s="86"/>
      <c r="AU2444" s="86"/>
    </row>
    <row r="2445" spans="27:47" x14ac:dyDescent="0.2">
      <c r="AA2445" s="86"/>
      <c r="AB2445" s="86"/>
      <c r="AC2445" s="86"/>
      <c r="AD2445" s="86"/>
      <c r="AE2445" s="86"/>
      <c r="AF2445" s="88"/>
      <c r="AG2445" s="87"/>
      <c r="AN2445" s="86"/>
      <c r="AO2445" s="86"/>
      <c r="AP2445" s="86"/>
      <c r="AQ2445" s="86"/>
      <c r="AR2445" s="86"/>
      <c r="AS2445" s="86"/>
      <c r="AT2445" s="86"/>
      <c r="AU2445" s="86"/>
    </row>
    <row r="2446" spans="27:47" x14ac:dyDescent="0.2">
      <c r="AA2446" s="86"/>
      <c r="AB2446" s="86"/>
      <c r="AC2446" s="86"/>
      <c r="AD2446" s="86"/>
      <c r="AE2446" s="86"/>
      <c r="AF2446" s="88"/>
      <c r="AG2446" s="87"/>
      <c r="AN2446" s="86"/>
      <c r="AO2446" s="86"/>
      <c r="AP2446" s="86"/>
      <c r="AQ2446" s="86"/>
      <c r="AR2446" s="86"/>
      <c r="AS2446" s="86"/>
      <c r="AT2446" s="86"/>
      <c r="AU2446" s="86"/>
    </row>
    <row r="2447" spans="27:47" x14ac:dyDescent="0.2">
      <c r="AA2447" s="86"/>
      <c r="AB2447" s="86"/>
      <c r="AC2447" s="86"/>
      <c r="AD2447" s="86"/>
      <c r="AE2447" s="86"/>
      <c r="AF2447" s="88"/>
      <c r="AG2447" s="87"/>
      <c r="AN2447" s="86"/>
      <c r="AO2447" s="86"/>
      <c r="AP2447" s="86"/>
      <c r="AQ2447" s="86"/>
      <c r="AR2447" s="86"/>
      <c r="AS2447" s="86"/>
      <c r="AT2447" s="86"/>
      <c r="AU2447" s="86"/>
    </row>
    <row r="2448" spans="27:47" x14ac:dyDescent="0.2">
      <c r="AA2448" s="86"/>
      <c r="AB2448" s="86"/>
      <c r="AC2448" s="86"/>
      <c r="AD2448" s="86"/>
      <c r="AE2448" s="86"/>
      <c r="AF2448" s="88"/>
      <c r="AG2448" s="87"/>
      <c r="AN2448" s="86"/>
      <c r="AO2448" s="86"/>
      <c r="AP2448" s="86"/>
      <c r="AQ2448" s="86"/>
      <c r="AR2448" s="86"/>
      <c r="AS2448" s="86"/>
      <c r="AT2448" s="86"/>
      <c r="AU2448" s="86"/>
    </row>
    <row r="2449" spans="27:47" x14ac:dyDescent="0.2">
      <c r="AA2449" s="86"/>
      <c r="AB2449" s="86"/>
      <c r="AC2449" s="86"/>
      <c r="AD2449" s="86"/>
      <c r="AE2449" s="86"/>
      <c r="AF2449" s="88"/>
      <c r="AG2449" s="87"/>
      <c r="AN2449" s="86"/>
      <c r="AO2449" s="86"/>
      <c r="AP2449" s="86"/>
      <c r="AQ2449" s="86"/>
      <c r="AR2449" s="86"/>
      <c r="AS2449" s="86"/>
      <c r="AT2449" s="86"/>
      <c r="AU2449" s="86"/>
    </row>
    <row r="2450" spans="27:47" x14ac:dyDescent="0.2">
      <c r="AA2450" s="86"/>
      <c r="AB2450" s="86"/>
      <c r="AC2450" s="86"/>
      <c r="AD2450" s="86"/>
      <c r="AE2450" s="86"/>
      <c r="AF2450" s="88"/>
      <c r="AG2450" s="87"/>
      <c r="AN2450" s="86"/>
      <c r="AO2450" s="86"/>
      <c r="AP2450" s="86"/>
      <c r="AQ2450" s="86"/>
      <c r="AR2450" s="86"/>
      <c r="AS2450" s="86"/>
      <c r="AT2450" s="86"/>
      <c r="AU2450" s="86"/>
    </row>
    <row r="2451" spans="27:47" x14ac:dyDescent="0.2">
      <c r="AA2451" s="86"/>
      <c r="AB2451" s="86"/>
      <c r="AC2451" s="86"/>
      <c r="AD2451" s="86"/>
      <c r="AE2451" s="86"/>
      <c r="AF2451" s="88"/>
      <c r="AG2451" s="87"/>
      <c r="AN2451" s="86"/>
      <c r="AO2451" s="86"/>
      <c r="AP2451" s="86"/>
      <c r="AQ2451" s="86"/>
      <c r="AR2451" s="86"/>
      <c r="AS2451" s="86"/>
      <c r="AT2451" s="86"/>
      <c r="AU2451" s="86"/>
    </row>
    <row r="2452" spans="27:47" x14ac:dyDescent="0.2">
      <c r="AA2452" s="86"/>
      <c r="AB2452" s="86"/>
      <c r="AC2452" s="86"/>
      <c r="AD2452" s="86"/>
      <c r="AE2452" s="86"/>
      <c r="AF2452" s="88"/>
      <c r="AG2452" s="87"/>
      <c r="AN2452" s="86"/>
      <c r="AO2452" s="86"/>
      <c r="AP2452" s="86"/>
      <c r="AQ2452" s="86"/>
      <c r="AR2452" s="86"/>
      <c r="AS2452" s="86"/>
      <c r="AT2452" s="86"/>
      <c r="AU2452" s="86"/>
    </row>
    <row r="2453" spans="27:47" x14ac:dyDescent="0.2">
      <c r="AA2453" s="86"/>
      <c r="AB2453" s="86"/>
      <c r="AC2453" s="86"/>
      <c r="AD2453" s="86"/>
      <c r="AE2453" s="86"/>
      <c r="AF2453" s="88"/>
      <c r="AG2453" s="87"/>
      <c r="AN2453" s="86"/>
      <c r="AO2453" s="86"/>
      <c r="AP2453" s="86"/>
      <c r="AQ2453" s="86"/>
      <c r="AR2453" s="86"/>
      <c r="AS2453" s="86"/>
      <c r="AT2453" s="86"/>
      <c r="AU2453" s="86"/>
    </row>
    <row r="2454" spans="27:47" x14ac:dyDescent="0.2">
      <c r="AA2454" s="86"/>
      <c r="AB2454" s="86"/>
      <c r="AC2454" s="86"/>
      <c r="AD2454" s="86"/>
      <c r="AE2454" s="86"/>
      <c r="AF2454" s="88"/>
      <c r="AG2454" s="87"/>
      <c r="AN2454" s="86"/>
      <c r="AO2454" s="86"/>
      <c r="AP2454" s="86"/>
      <c r="AQ2454" s="86"/>
      <c r="AR2454" s="86"/>
      <c r="AS2454" s="86"/>
      <c r="AT2454" s="86"/>
      <c r="AU2454" s="86"/>
    </row>
    <row r="2455" spans="27:47" x14ac:dyDescent="0.2">
      <c r="AA2455" s="86"/>
      <c r="AB2455" s="86"/>
      <c r="AC2455" s="86"/>
      <c r="AD2455" s="86"/>
      <c r="AE2455" s="86"/>
      <c r="AF2455" s="88"/>
      <c r="AG2455" s="87"/>
      <c r="AN2455" s="86"/>
      <c r="AO2455" s="86"/>
      <c r="AP2455" s="86"/>
      <c r="AQ2455" s="86"/>
      <c r="AR2455" s="86"/>
      <c r="AS2455" s="86"/>
      <c r="AT2455" s="86"/>
      <c r="AU2455" s="86"/>
    </row>
    <row r="2456" spans="27:47" x14ac:dyDescent="0.2">
      <c r="AA2456" s="86"/>
      <c r="AB2456" s="86"/>
      <c r="AC2456" s="86"/>
      <c r="AD2456" s="86"/>
      <c r="AE2456" s="86"/>
      <c r="AF2456" s="88"/>
      <c r="AG2456" s="87"/>
      <c r="AN2456" s="86"/>
      <c r="AO2456" s="86"/>
      <c r="AP2456" s="86"/>
      <c r="AQ2456" s="86"/>
      <c r="AR2456" s="86"/>
      <c r="AS2456" s="86"/>
      <c r="AT2456" s="86"/>
      <c r="AU2456" s="86"/>
    </row>
    <row r="2457" spans="27:47" x14ac:dyDescent="0.2">
      <c r="AA2457" s="86"/>
      <c r="AB2457" s="86"/>
      <c r="AC2457" s="86"/>
      <c r="AD2457" s="86"/>
      <c r="AE2457" s="86"/>
      <c r="AF2457" s="88"/>
      <c r="AG2457" s="87"/>
      <c r="AN2457" s="86"/>
      <c r="AO2457" s="86"/>
      <c r="AP2457" s="86"/>
      <c r="AQ2457" s="86"/>
      <c r="AR2457" s="86"/>
      <c r="AS2457" s="86"/>
      <c r="AT2457" s="86"/>
      <c r="AU2457" s="86"/>
    </row>
    <row r="2458" spans="27:47" x14ac:dyDescent="0.2">
      <c r="AA2458" s="86"/>
      <c r="AB2458" s="86"/>
      <c r="AC2458" s="86"/>
      <c r="AD2458" s="86"/>
      <c r="AE2458" s="86"/>
      <c r="AF2458" s="88"/>
      <c r="AG2458" s="87"/>
      <c r="AN2458" s="86"/>
      <c r="AO2458" s="86"/>
      <c r="AP2458" s="86"/>
      <c r="AQ2458" s="86"/>
      <c r="AR2458" s="86"/>
      <c r="AS2458" s="86"/>
      <c r="AT2458" s="86"/>
      <c r="AU2458" s="86"/>
    </row>
    <row r="2459" spans="27:47" x14ac:dyDescent="0.2">
      <c r="AA2459" s="86"/>
      <c r="AB2459" s="86"/>
      <c r="AC2459" s="86"/>
      <c r="AD2459" s="86"/>
      <c r="AE2459" s="86"/>
      <c r="AF2459" s="88"/>
      <c r="AG2459" s="87"/>
      <c r="AN2459" s="86"/>
      <c r="AO2459" s="86"/>
      <c r="AP2459" s="86"/>
      <c r="AQ2459" s="86"/>
      <c r="AR2459" s="86"/>
      <c r="AS2459" s="86"/>
      <c r="AT2459" s="86"/>
      <c r="AU2459" s="86"/>
    </row>
    <row r="2460" spans="27:47" x14ac:dyDescent="0.2">
      <c r="AA2460" s="86"/>
      <c r="AB2460" s="86"/>
      <c r="AC2460" s="86"/>
      <c r="AD2460" s="86"/>
      <c r="AE2460" s="86"/>
      <c r="AF2460" s="88"/>
      <c r="AG2460" s="87"/>
      <c r="AN2460" s="86"/>
      <c r="AO2460" s="86"/>
      <c r="AP2460" s="86"/>
      <c r="AQ2460" s="86"/>
      <c r="AR2460" s="86"/>
      <c r="AS2460" s="86"/>
      <c r="AT2460" s="86"/>
      <c r="AU2460" s="86"/>
    </row>
    <row r="2461" spans="27:47" x14ac:dyDescent="0.2">
      <c r="AA2461" s="86"/>
      <c r="AB2461" s="86"/>
      <c r="AC2461" s="86"/>
      <c r="AD2461" s="86"/>
      <c r="AE2461" s="86"/>
      <c r="AF2461" s="88"/>
      <c r="AG2461" s="87"/>
      <c r="AN2461" s="86"/>
      <c r="AO2461" s="86"/>
      <c r="AP2461" s="86"/>
      <c r="AQ2461" s="86"/>
      <c r="AR2461" s="86"/>
      <c r="AS2461" s="86"/>
      <c r="AT2461" s="86"/>
      <c r="AU2461" s="86"/>
    </row>
    <row r="2462" spans="27:47" x14ac:dyDescent="0.2">
      <c r="AA2462" s="86"/>
      <c r="AB2462" s="86"/>
      <c r="AC2462" s="86"/>
      <c r="AD2462" s="86"/>
      <c r="AE2462" s="86"/>
      <c r="AF2462" s="88"/>
      <c r="AG2462" s="87"/>
      <c r="AN2462" s="86"/>
      <c r="AO2462" s="86"/>
      <c r="AP2462" s="86"/>
      <c r="AQ2462" s="86"/>
      <c r="AR2462" s="86"/>
      <c r="AS2462" s="86"/>
      <c r="AT2462" s="86"/>
      <c r="AU2462" s="86"/>
    </row>
    <row r="2463" spans="27:47" x14ac:dyDescent="0.2">
      <c r="AA2463" s="86"/>
      <c r="AB2463" s="86"/>
      <c r="AC2463" s="86"/>
      <c r="AD2463" s="86"/>
      <c r="AE2463" s="86"/>
      <c r="AF2463" s="88"/>
      <c r="AG2463" s="87"/>
      <c r="AN2463" s="86"/>
      <c r="AO2463" s="86"/>
      <c r="AP2463" s="86"/>
      <c r="AQ2463" s="86"/>
      <c r="AR2463" s="86"/>
      <c r="AS2463" s="86"/>
      <c r="AT2463" s="86"/>
      <c r="AU2463" s="86"/>
    </row>
    <row r="2464" spans="27:47" x14ac:dyDescent="0.2">
      <c r="AA2464" s="86"/>
      <c r="AB2464" s="86"/>
      <c r="AC2464" s="86"/>
      <c r="AD2464" s="86"/>
      <c r="AE2464" s="86"/>
      <c r="AF2464" s="88"/>
      <c r="AG2464" s="87"/>
      <c r="AN2464" s="86"/>
      <c r="AO2464" s="86"/>
      <c r="AP2464" s="86"/>
      <c r="AQ2464" s="86"/>
      <c r="AR2464" s="86"/>
      <c r="AS2464" s="86"/>
      <c r="AT2464" s="86"/>
      <c r="AU2464" s="86"/>
    </row>
    <row r="2465" spans="27:47" x14ac:dyDescent="0.2">
      <c r="AA2465" s="86"/>
      <c r="AB2465" s="86"/>
      <c r="AC2465" s="86"/>
      <c r="AD2465" s="86"/>
      <c r="AE2465" s="86"/>
      <c r="AF2465" s="88"/>
      <c r="AG2465" s="87"/>
      <c r="AN2465" s="86"/>
      <c r="AO2465" s="86"/>
      <c r="AP2465" s="86"/>
      <c r="AQ2465" s="86"/>
      <c r="AR2465" s="86"/>
      <c r="AS2465" s="86"/>
      <c r="AT2465" s="86"/>
      <c r="AU2465" s="86"/>
    </row>
    <row r="2466" spans="27:47" x14ac:dyDescent="0.2">
      <c r="AA2466" s="86"/>
      <c r="AB2466" s="86"/>
      <c r="AC2466" s="86"/>
      <c r="AD2466" s="86"/>
      <c r="AE2466" s="86"/>
      <c r="AF2466" s="88"/>
      <c r="AG2466" s="87"/>
      <c r="AN2466" s="86"/>
      <c r="AO2466" s="86"/>
      <c r="AP2466" s="86"/>
      <c r="AQ2466" s="86"/>
      <c r="AR2466" s="86"/>
      <c r="AS2466" s="86"/>
      <c r="AT2466" s="86"/>
      <c r="AU2466" s="86"/>
    </row>
    <row r="2467" spans="27:47" x14ac:dyDescent="0.2">
      <c r="AA2467" s="86"/>
      <c r="AB2467" s="86"/>
      <c r="AC2467" s="86"/>
      <c r="AD2467" s="86"/>
      <c r="AE2467" s="86"/>
      <c r="AF2467" s="88"/>
      <c r="AG2467" s="87"/>
      <c r="AN2467" s="86"/>
      <c r="AO2467" s="86"/>
      <c r="AP2467" s="86"/>
      <c r="AQ2467" s="86"/>
      <c r="AR2467" s="86"/>
      <c r="AS2467" s="86"/>
      <c r="AT2467" s="86"/>
      <c r="AU2467" s="86"/>
    </row>
    <row r="2468" spans="27:47" x14ac:dyDescent="0.2">
      <c r="AA2468" s="86"/>
      <c r="AB2468" s="86"/>
      <c r="AC2468" s="86"/>
      <c r="AD2468" s="86"/>
      <c r="AE2468" s="86"/>
      <c r="AF2468" s="88"/>
      <c r="AG2468" s="87"/>
      <c r="AN2468" s="86"/>
      <c r="AO2468" s="86"/>
      <c r="AP2468" s="86"/>
      <c r="AQ2468" s="86"/>
      <c r="AR2468" s="86"/>
      <c r="AS2468" s="86"/>
      <c r="AT2468" s="86"/>
      <c r="AU2468" s="86"/>
    </row>
    <row r="2469" spans="27:47" x14ac:dyDescent="0.2">
      <c r="AA2469" s="86"/>
      <c r="AB2469" s="86"/>
      <c r="AC2469" s="86"/>
      <c r="AD2469" s="86"/>
      <c r="AE2469" s="86"/>
      <c r="AF2469" s="88"/>
      <c r="AG2469" s="87"/>
      <c r="AN2469" s="86"/>
      <c r="AO2469" s="86"/>
      <c r="AP2469" s="86"/>
      <c r="AQ2469" s="86"/>
      <c r="AR2469" s="86"/>
      <c r="AS2469" s="86"/>
      <c r="AT2469" s="86"/>
      <c r="AU2469" s="86"/>
    </row>
    <row r="2470" spans="27:47" x14ac:dyDescent="0.2">
      <c r="AA2470" s="86"/>
      <c r="AB2470" s="86"/>
      <c r="AC2470" s="86"/>
      <c r="AD2470" s="86"/>
      <c r="AE2470" s="86"/>
      <c r="AF2470" s="88"/>
      <c r="AG2470" s="87"/>
      <c r="AN2470" s="86"/>
      <c r="AO2470" s="86"/>
      <c r="AP2470" s="86"/>
      <c r="AQ2470" s="86"/>
      <c r="AR2470" s="86"/>
      <c r="AS2470" s="86"/>
      <c r="AT2470" s="86"/>
      <c r="AU2470" s="86"/>
    </row>
    <row r="2471" spans="27:47" x14ac:dyDescent="0.2">
      <c r="AA2471" s="86"/>
      <c r="AB2471" s="86"/>
      <c r="AC2471" s="86"/>
      <c r="AD2471" s="86"/>
      <c r="AE2471" s="86"/>
      <c r="AF2471" s="88"/>
      <c r="AG2471" s="87"/>
      <c r="AN2471" s="86"/>
      <c r="AO2471" s="86"/>
      <c r="AP2471" s="86"/>
      <c r="AQ2471" s="86"/>
      <c r="AR2471" s="86"/>
      <c r="AS2471" s="86"/>
      <c r="AT2471" s="86"/>
      <c r="AU2471" s="86"/>
    </row>
    <row r="2472" spans="27:47" x14ac:dyDescent="0.2">
      <c r="AA2472" s="86"/>
      <c r="AB2472" s="86"/>
      <c r="AC2472" s="86"/>
      <c r="AD2472" s="86"/>
      <c r="AE2472" s="86"/>
      <c r="AF2472" s="88"/>
      <c r="AG2472" s="87"/>
      <c r="AN2472" s="86"/>
      <c r="AO2472" s="86"/>
      <c r="AP2472" s="86"/>
      <c r="AQ2472" s="86"/>
      <c r="AR2472" s="86"/>
      <c r="AS2472" s="86"/>
      <c r="AT2472" s="86"/>
      <c r="AU2472" s="86"/>
    </row>
    <row r="2473" spans="27:47" x14ac:dyDescent="0.2">
      <c r="AA2473" s="86"/>
      <c r="AB2473" s="86"/>
      <c r="AC2473" s="86"/>
      <c r="AD2473" s="86"/>
      <c r="AE2473" s="86"/>
      <c r="AF2473" s="88"/>
      <c r="AG2473" s="87"/>
      <c r="AN2473" s="86"/>
      <c r="AO2473" s="86"/>
      <c r="AP2473" s="86"/>
      <c r="AQ2473" s="86"/>
      <c r="AR2473" s="86"/>
      <c r="AS2473" s="86"/>
      <c r="AT2473" s="86"/>
      <c r="AU2473" s="86"/>
    </row>
    <row r="2474" spans="27:47" x14ac:dyDescent="0.2">
      <c r="AA2474" s="86"/>
      <c r="AB2474" s="86"/>
      <c r="AC2474" s="86"/>
      <c r="AD2474" s="86"/>
      <c r="AE2474" s="86"/>
      <c r="AF2474" s="88"/>
      <c r="AG2474" s="87"/>
      <c r="AN2474" s="86"/>
      <c r="AO2474" s="86"/>
      <c r="AP2474" s="86"/>
      <c r="AQ2474" s="86"/>
      <c r="AR2474" s="86"/>
      <c r="AS2474" s="86"/>
      <c r="AT2474" s="86"/>
      <c r="AU2474" s="86"/>
    </row>
    <row r="2475" spans="27:47" x14ac:dyDescent="0.2">
      <c r="AA2475" s="86"/>
      <c r="AB2475" s="86"/>
      <c r="AC2475" s="86"/>
      <c r="AD2475" s="86"/>
      <c r="AE2475" s="86"/>
      <c r="AF2475" s="88"/>
      <c r="AG2475" s="87"/>
      <c r="AN2475" s="86"/>
      <c r="AO2475" s="86"/>
      <c r="AP2475" s="86"/>
      <c r="AQ2475" s="86"/>
      <c r="AR2475" s="86"/>
      <c r="AS2475" s="86"/>
      <c r="AT2475" s="86"/>
      <c r="AU2475" s="86"/>
    </row>
    <row r="2476" spans="27:47" x14ac:dyDescent="0.2">
      <c r="AA2476" s="86"/>
      <c r="AB2476" s="86"/>
      <c r="AC2476" s="86"/>
      <c r="AD2476" s="86"/>
      <c r="AE2476" s="86"/>
      <c r="AF2476" s="88"/>
      <c r="AG2476" s="87"/>
      <c r="AN2476" s="86"/>
      <c r="AO2476" s="86"/>
      <c r="AP2476" s="86"/>
      <c r="AQ2476" s="86"/>
      <c r="AR2476" s="86"/>
      <c r="AS2476" s="86"/>
      <c r="AT2476" s="86"/>
      <c r="AU2476" s="86"/>
    </row>
    <row r="2477" spans="27:47" x14ac:dyDescent="0.2">
      <c r="AA2477" s="86"/>
      <c r="AB2477" s="86"/>
      <c r="AC2477" s="86"/>
      <c r="AD2477" s="86"/>
      <c r="AE2477" s="86"/>
      <c r="AF2477" s="88"/>
      <c r="AG2477" s="87"/>
      <c r="AN2477" s="86"/>
      <c r="AO2477" s="86"/>
      <c r="AP2477" s="86"/>
      <c r="AQ2477" s="86"/>
      <c r="AR2477" s="86"/>
      <c r="AS2477" s="86"/>
      <c r="AT2477" s="86"/>
      <c r="AU2477" s="86"/>
    </row>
    <row r="2478" spans="27:47" x14ac:dyDescent="0.2">
      <c r="AA2478" s="86"/>
      <c r="AB2478" s="86"/>
      <c r="AC2478" s="86"/>
      <c r="AD2478" s="86"/>
      <c r="AE2478" s="86"/>
      <c r="AF2478" s="88"/>
      <c r="AG2478" s="87"/>
      <c r="AN2478" s="86"/>
      <c r="AO2478" s="86"/>
      <c r="AP2478" s="86"/>
      <c r="AQ2478" s="86"/>
      <c r="AR2478" s="86"/>
      <c r="AS2478" s="86"/>
      <c r="AT2478" s="86"/>
      <c r="AU2478" s="86"/>
    </row>
    <row r="2479" spans="27:47" x14ac:dyDescent="0.2">
      <c r="AA2479" s="86"/>
      <c r="AB2479" s="86"/>
      <c r="AC2479" s="86"/>
      <c r="AD2479" s="86"/>
      <c r="AE2479" s="86"/>
      <c r="AF2479" s="88"/>
      <c r="AG2479" s="87"/>
      <c r="AN2479" s="86"/>
      <c r="AO2479" s="86"/>
      <c r="AP2479" s="86"/>
      <c r="AQ2479" s="86"/>
      <c r="AR2479" s="86"/>
      <c r="AS2479" s="86"/>
      <c r="AT2479" s="86"/>
      <c r="AU2479" s="86"/>
    </row>
    <row r="2480" spans="27:47" x14ac:dyDescent="0.2">
      <c r="AA2480" s="86"/>
      <c r="AB2480" s="86"/>
      <c r="AC2480" s="86"/>
      <c r="AD2480" s="86"/>
      <c r="AE2480" s="86"/>
      <c r="AF2480" s="88"/>
      <c r="AG2480" s="87"/>
      <c r="AN2480" s="86"/>
      <c r="AO2480" s="86"/>
      <c r="AP2480" s="86"/>
      <c r="AQ2480" s="86"/>
      <c r="AR2480" s="86"/>
      <c r="AS2480" s="86"/>
      <c r="AT2480" s="86"/>
      <c r="AU2480" s="86"/>
    </row>
    <row r="2481" spans="27:47" x14ac:dyDescent="0.2">
      <c r="AA2481" s="86"/>
      <c r="AB2481" s="86"/>
      <c r="AC2481" s="86"/>
      <c r="AD2481" s="86"/>
      <c r="AE2481" s="86"/>
      <c r="AF2481" s="88"/>
      <c r="AG2481" s="87"/>
      <c r="AN2481" s="86"/>
      <c r="AO2481" s="86"/>
      <c r="AP2481" s="86"/>
      <c r="AQ2481" s="86"/>
      <c r="AR2481" s="86"/>
      <c r="AS2481" s="86"/>
      <c r="AT2481" s="86"/>
      <c r="AU2481" s="86"/>
    </row>
    <row r="2482" spans="27:47" x14ac:dyDescent="0.2">
      <c r="AA2482" s="86"/>
      <c r="AB2482" s="86"/>
      <c r="AC2482" s="86"/>
      <c r="AD2482" s="86"/>
      <c r="AE2482" s="86"/>
      <c r="AF2482" s="88"/>
      <c r="AG2482" s="87"/>
      <c r="AN2482" s="86"/>
      <c r="AO2482" s="86"/>
      <c r="AP2482" s="86"/>
      <c r="AQ2482" s="86"/>
      <c r="AR2482" s="86"/>
      <c r="AS2482" s="86"/>
      <c r="AT2482" s="86"/>
      <c r="AU2482" s="86"/>
    </row>
    <row r="2483" spans="27:47" x14ac:dyDescent="0.2">
      <c r="AA2483" s="86"/>
      <c r="AB2483" s="86"/>
      <c r="AC2483" s="86"/>
      <c r="AD2483" s="86"/>
      <c r="AE2483" s="86"/>
      <c r="AF2483" s="88"/>
      <c r="AG2483" s="87"/>
      <c r="AN2483" s="86"/>
      <c r="AO2483" s="86"/>
      <c r="AP2483" s="86"/>
      <c r="AQ2483" s="86"/>
      <c r="AR2483" s="86"/>
      <c r="AS2483" s="86"/>
      <c r="AT2483" s="86"/>
      <c r="AU2483" s="86"/>
    </row>
    <row r="2484" spans="27:47" x14ac:dyDescent="0.2">
      <c r="AA2484" s="86"/>
      <c r="AB2484" s="86"/>
      <c r="AC2484" s="86"/>
      <c r="AD2484" s="86"/>
      <c r="AE2484" s="86"/>
      <c r="AF2484" s="88"/>
      <c r="AG2484" s="87"/>
      <c r="AN2484" s="86"/>
      <c r="AO2484" s="86"/>
      <c r="AP2484" s="86"/>
      <c r="AQ2484" s="86"/>
      <c r="AR2484" s="86"/>
      <c r="AS2484" s="86"/>
      <c r="AT2484" s="86"/>
      <c r="AU2484" s="86"/>
    </row>
    <row r="2485" spans="27:47" x14ac:dyDescent="0.2">
      <c r="AA2485" s="86"/>
      <c r="AB2485" s="86"/>
      <c r="AC2485" s="86"/>
      <c r="AD2485" s="86"/>
      <c r="AE2485" s="86"/>
      <c r="AF2485" s="88"/>
      <c r="AG2485" s="87"/>
      <c r="AN2485" s="86"/>
      <c r="AO2485" s="86"/>
      <c r="AP2485" s="86"/>
      <c r="AQ2485" s="86"/>
      <c r="AR2485" s="86"/>
      <c r="AS2485" s="86"/>
      <c r="AT2485" s="86"/>
      <c r="AU2485" s="86"/>
    </row>
    <row r="2486" spans="27:47" x14ac:dyDescent="0.2">
      <c r="AA2486" s="86"/>
      <c r="AB2486" s="86"/>
      <c r="AC2486" s="86"/>
      <c r="AD2486" s="86"/>
      <c r="AE2486" s="86"/>
      <c r="AF2486" s="88"/>
      <c r="AG2486" s="87"/>
      <c r="AN2486" s="86"/>
      <c r="AO2486" s="86"/>
      <c r="AP2486" s="86"/>
      <c r="AQ2486" s="86"/>
      <c r="AR2486" s="86"/>
      <c r="AS2486" s="86"/>
      <c r="AT2486" s="86"/>
      <c r="AU2486" s="86"/>
    </row>
    <row r="2487" spans="27:47" x14ac:dyDescent="0.2">
      <c r="AA2487" s="86"/>
      <c r="AB2487" s="86"/>
      <c r="AC2487" s="86"/>
      <c r="AD2487" s="86"/>
      <c r="AE2487" s="86"/>
      <c r="AF2487" s="88"/>
      <c r="AG2487" s="87"/>
      <c r="AN2487" s="86"/>
      <c r="AO2487" s="86"/>
      <c r="AP2487" s="86"/>
      <c r="AQ2487" s="86"/>
      <c r="AR2487" s="86"/>
      <c r="AS2487" s="86"/>
      <c r="AT2487" s="86"/>
      <c r="AU2487" s="86"/>
    </row>
    <row r="2488" spans="27:47" x14ac:dyDescent="0.2">
      <c r="AA2488" s="86"/>
      <c r="AB2488" s="86"/>
      <c r="AC2488" s="86"/>
      <c r="AD2488" s="86"/>
      <c r="AE2488" s="86"/>
      <c r="AF2488" s="88"/>
      <c r="AG2488" s="87"/>
      <c r="AN2488" s="86"/>
      <c r="AO2488" s="86"/>
      <c r="AP2488" s="86"/>
      <c r="AQ2488" s="86"/>
      <c r="AR2488" s="86"/>
      <c r="AS2488" s="86"/>
      <c r="AT2488" s="86"/>
      <c r="AU2488" s="86"/>
    </row>
    <row r="2489" spans="27:47" x14ac:dyDescent="0.2">
      <c r="AA2489" s="86"/>
      <c r="AB2489" s="86"/>
      <c r="AC2489" s="86"/>
      <c r="AD2489" s="86"/>
      <c r="AE2489" s="86"/>
      <c r="AF2489" s="88"/>
      <c r="AG2489" s="87"/>
      <c r="AN2489" s="86"/>
      <c r="AO2489" s="86"/>
      <c r="AP2489" s="86"/>
      <c r="AQ2489" s="86"/>
      <c r="AR2489" s="86"/>
      <c r="AS2489" s="86"/>
      <c r="AT2489" s="86"/>
      <c r="AU2489" s="86"/>
    </row>
    <row r="2490" spans="27:47" x14ac:dyDescent="0.2">
      <c r="AA2490" s="86"/>
      <c r="AB2490" s="86"/>
      <c r="AC2490" s="86"/>
      <c r="AD2490" s="86"/>
      <c r="AE2490" s="86"/>
      <c r="AF2490" s="88"/>
      <c r="AG2490" s="87"/>
      <c r="AN2490" s="86"/>
      <c r="AO2490" s="86"/>
      <c r="AP2490" s="86"/>
      <c r="AQ2490" s="86"/>
      <c r="AR2490" s="86"/>
      <c r="AS2490" s="86"/>
      <c r="AT2490" s="86"/>
      <c r="AU2490" s="86"/>
    </row>
    <row r="2491" spans="27:47" x14ac:dyDescent="0.2">
      <c r="AA2491" s="86"/>
      <c r="AB2491" s="86"/>
      <c r="AC2491" s="86"/>
      <c r="AD2491" s="86"/>
      <c r="AE2491" s="86"/>
      <c r="AF2491" s="88"/>
      <c r="AG2491" s="87"/>
      <c r="AN2491" s="86"/>
      <c r="AO2491" s="86"/>
      <c r="AP2491" s="86"/>
      <c r="AQ2491" s="86"/>
      <c r="AR2491" s="86"/>
      <c r="AS2491" s="86"/>
      <c r="AT2491" s="86"/>
      <c r="AU2491" s="86"/>
    </row>
    <row r="2492" spans="27:47" x14ac:dyDescent="0.2">
      <c r="AA2492" s="86"/>
      <c r="AB2492" s="86"/>
      <c r="AC2492" s="86"/>
      <c r="AD2492" s="86"/>
      <c r="AE2492" s="86"/>
      <c r="AF2492" s="88"/>
      <c r="AG2492" s="87"/>
      <c r="AN2492" s="86"/>
      <c r="AO2492" s="86"/>
      <c r="AP2492" s="86"/>
      <c r="AQ2492" s="86"/>
      <c r="AR2492" s="86"/>
      <c r="AS2492" s="86"/>
      <c r="AT2492" s="86"/>
      <c r="AU2492" s="86"/>
    </row>
    <row r="2493" spans="27:47" x14ac:dyDescent="0.2">
      <c r="AA2493" s="86"/>
      <c r="AB2493" s="86"/>
      <c r="AC2493" s="86"/>
      <c r="AD2493" s="86"/>
      <c r="AE2493" s="86"/>
      <c r="AF2493" s="88"/>
      <c r="AG2493" s="87"/>
      <c r="AN2493" s="86"/>
      <c r="AO2493" s="86"/>
      <c r="AP2493" s="86"/>
      <c r="AQ2493" s="86"/>
      <c r="AR2493" s="86"/>
      <c r="AS2493" s="86"/>
      <c r="AT2493" s="86"/>
      <c r="AU2493" s="86"/>
    </row>
    <row r="2494" spans="27:47" x14ac:dyDescent="0.2">
      <c r="AA2494" s="86"/>
      <c r="AB2494" s="86"/>
      <c r="AC2494" s="86"/>
      <c r="AD2494" s="86"/>
      <c r="AE2494" s="86"/>
      <c r="AF2494" s="88"/>
      <c r="AG2494" s="87"/>
      <c r="AN2494" s="86"/>
      <c r="AO2494" s="86"/>
      <c r="AP2494" s="86"/>
      <c r="AQ2494" s="86"/>
      <c r="AR2494" s="86"/>
      <c r="AS2494" s="86"/>
      <c r="AT2494" s="86"/>
      <c r="AU2494" s="86"/>
    </row>
    <row r="2495" spans="27:47" x14ac:dyDescent="0.2">
      <c r="AA2495" s="86"/>
      <c r="AB2495" s="86"/>
      <c r="AC2495" s="86"/>
      <c r="AD2495" s="86"/>
      <c r="AE2495" s="86"/>
      <c r="AF2495" s="88"/>
      <c r="AG2495" s="87"/>
      <c r="AN2495" s="86"/>
      <c r="AO2495" s="86"/>
      <c r="AP2495" s="86"/>
      <c r="AQ2495" s="86"/>
      <c r="AR2495" s="86"/>
      <c r="AS2495" s="86"/>
      <c r="AT2495" s="86"/>
      <c r="AU2495" s="86"/>
    </row>
    <row r="2496" spans="27:47" x14ac:dyDescent="0.2">
      <c r="AA2496" s="86"/>
      <c r="AB2496" s="86"/>
      <c r="AC2496" s="86"/>
      <c r="AD2496" s="86"/>
      <c r="AE2496" s="86"/>
      <c r="AF2496" s="88"/>
      <c r="AG2496" s="87"/>
      <c r="AN2496" s="86"/>
      <c r="AO2496" s="86"/>
      <c r="AP2496" s="86"/>
      <c r="AQ2496" s="86"/>
      <c r="AR2496" s="86"/>
      <c r="AS2496" s="86"/>
      <c r="AT2496" s="86"/>
      <c r="AU2496" s="86"/>
    </row>
    <row r="2497" spans="27:47" x14ac:dyDescent="0.2">
      <c r="AA2497" s="86"/>
      <c r="AB2497" s="86"/>
      <c r="AC2497" s="86"/>
      <c r="AD2497" s="86"/>
      <c r="AE2497" s="86"/>
      <c r="AF2497" s="88"/>
      <c r="AG2497" s="87"/>
      <c r="AN2497" s="86"/>
      <c r="AO2497" s="86"/>
      <c r="AP2497" s="86"/>
      <c r="AQ2497" s="86"/>
      <c r="AR2497" s="86"/>
      <c r="AS2497" s="86"/>
      <c r="AT2497" s="86"/>
      <c r="AU2497" s="86"/>
    </row>
    <row r="2498" spans="27:47" x14ac:dyDescent="0.2">
      <c r="AA2498" s="86"/>
      <c r="AB2498" s="86"/>
      <c r="AC2498" s="86"/>
      <c r="AD2498" s="86"/>
      <c r="AE2498" s="86"/>
      <c r="AF2498" s="88"/>
      <c r="AG2498" s="87"/>
      <c r="AN2498" s="86"/>
      <c r="AO2498" s="86"/>
      <c r="AP2498" s="86"/>
      <c r="AQ2498" s="86"/>
      <c r="AR2498" s="86"/>
      <c r="AS2498" s="86"/>
      <c r="AT2498" s="86"/>
      <c r="AU2498" s="86"/>
    </row>
    <row r="2499" spans="27:47" x14ac:dyDescent="0.2">
      <c r="AA2499" s="86"/>
      <c r="AB2499" s="86"/>
      <c r="AC2499" s="86"/>
      <c r="AD2499" s="86"/>
      <c r="AE2499" s="86"/>
      <c r="AF2499" s="88"/>
      <c r="AG2499" s="87"/>
      <c r="AN2499" s="86"/>
      <c r="AO2499" s="86"/>
      <c r="AP2499" s="86"/>
      <c r="AQ2499" s="86"/>
      <c r="AR2499" s="86"/>
      <c r="AS2499" s="86"/>
      <c r="AT2499" s="86"/>
      <c r="AU2499" s="86"/>
    </row>
    <row r="2500" spans="27:47" x14ac:dyDescent="0.2">
      <c r="AA2500" s="86"/>
      <c r="AB2500" s="86"/>
      <c r="AC2500" s="86"/>
      <c r="AD2500" s="86"/>
      <c r="AE2500" s="86"/>
      <c r="AF2500" s="88"/>
      <c r="AG2500" s="87"/>
      <c r="AN2500" s="86"/>
      <c r="AO2500" s="86"/>
      <c r="AP2500" s="86"/>
      <c r="AQ2500" s="86"/>
      <c r="AR2500" s="86"/>
      <c r="AS2500" s="86"/>
      <c r="AT2500" s="86"/>
      <c r="AU2500" s="86"/>
    </row>
    <row r="2501" spans="27:47" x14ac:dyDescent="0.2">
      <c r="AA2501" s="86"/>
      <c r="AB2501" s="86"/>
      <c r="AC2501" s="86"/>
      <c r="AD2501" s="86"/>
      <c r="AE2501" s="86"/>
      <c r="AF2501" s="88"/>
      <c r="AG2501" s="87"/>
      <c r="AN2501" s="86"/>
      <c r="AO2501" s="86"/>
      <c r="AP2501" s="86"/>
      <c r="AQ2501" s="86"/>
      <c r="AR2501" s="86"/>
      <c r="AS2501" s="86"/>
      <c r="AT2501" s="86"/>
      <c r="AU2501" s="86"/>
    </row>
    <row r="2502" spans="27:47" x14ac:dyDescent="0.2">
      <c r="AA2502" s="86"/>
      <c r="AB2502" s="86"/>
      <c r="AC2502" s="86"/>
      <c r="AD2502" s="86"/>
      <c r="AE2502" s="86"/>
      <c r="AF2502" s="88"/>
      <c r="AG2502" s="87"/>
      <c r="AN2502" s="86"/>
      <c r="AO2502" s="86"/>
      <c r="AP2502" s="86"/>
      <c r="AQ2502" s="86"/>
      <c r="AR2502" s="86"/>
      <c r="AS2502" s="86"/>
      <c r="AT2502" s="86"/>
      <c r="AU2502" s="86"/>
    </row>
    <row r="2503" spans="27:47" x14ac:dyDescent="0.2">
      <c r="AA2503" s="86"/>
      <c r="AB2503" s="86"/>
      <c r="AC2503" s="86"/>
      <c r="AD2503" s="86"/>
      <c r="AE2503" s="86"/>
      <c r="AF2503" s="88"/>
      <c r="AG2503" s="87"/>
      <c r="AN2503" s="86"/>
      <c r="AO2503" s="86"/>
      <c r="AP2503" s="86"/>
      <c r="AQ2503" s="86"/>
      <c r="AR2503" s="86"/>
      <c r="AS2503" s="86"/>
      <c r="AT2503" s="86"/>
      <c r="AU2503" s="86"/>
    </row>
    <row r="2504" spans="27:47" x14ac:dyDescent="0.2">
      <c r="AA2504" s="86"/>
      <c r="AB2504" s="86"/>
      <c r="AC2504" s="86"/>
      <c r="AD2504" s="86"/>
      <c r="AE2504" s="86"/>
      <c r="AF2504" s="88"/>
      <c r="AG2504" s="87"/>
      <c r="AN2504" s="86"/>
      <c r="AO2504" s="86"/>
      <c r="AP2504" s="86"/>
      <c r="AQ2504" s="86"/>
      <c r="AR2504" s="86"/>
      <c r="AS2504" s="86"/>
      <c r="AT2504" s="86"/>
      <c r="AU2504" s="86"/>
    </row>
    <row r="2505" spans="27:47" x14ac:dyDescent="0.2">
      <c r="AA2505" s="86"/>
      <c r="AB2505" s="86"/>
      <c r="AC2505" s="86"/>
      <c r="AD2505" s="86"/>
      <c r="AE2505" s="86"/>
      <c r="AF2505" s="88"/>
      <c r="AG2505" s="87"/>
      <c r="AN2505" s="86"/>
      <c r="AO2505" s="86"/>
      <c r="AP2505" s="86"/>
      <c r="AQ2505" s="86"/>
      <c r="AR2505" s="86"/>
      <c r="AS2505" s="86"/>
      <c r="AT2505" s="86"/>
      <c r="AU2505" s="86"/>
    </row>
    <row r="2506" spans="27:47" x14ac:dyDescent="0.2">
      <c r="AA2506" s="86"/>
      <c r="AB2506" s="86"/>
      <c r="AC2506" s="86"/>
      <c r="AD2506" s="86"/>
      <c r="AE2506" s="86"/>
      <c r="AF2506" s="88"/>
      <c r="AG2506" s="87"/>
      <c r="AN2506" s="86"/>
      <c r="AO2506" s="86"/>
      <c r="AP2506" s="86"/>
      <c r="AQ2506" s="86"/>
      <c r="AR2506" s="86"/>
      <c r="AS2506" s="86"/>
      <c r="AT2506" s="86"/>
      <c r="AU2506" s="86"/>
    </row>
    <row r="2507" spans="27:47" x14ac:dyDescent="0.2">
      <c r="AA2507" s="86"/>
      <c r="AB2507" s="86"/>
      <c r="AC2507" s="86"/>
      <c r="AD2507" s="86"/>
      <c r="AE2507" s="86"/>
      <c r="AF2507" s="88"/>
      <c r="AG2507" s="87"/>
      <c r="AN2507" s="86"/>
      <c r="AO2507" s="86"/>
      <c r="AP2507" s="86"/>
      <c r="AQ2507" s="86"/>
      <c r="AR2507" s="86"/>
      <c r="AS2507" s="86"/>
      <c r="AT2507" s="86"/>
      <c r="AU2507" s="86"/>
    </row>
    <row r="2508" spans="27:47" x14ac:dyDescent="0.2">
      <c r="AA2508" s="86"/>
      <c r="AB2508" s="86"/>
      <c r="AC2508" s="86"/>
      <c r="AD2508" s="86"/>
      <c r="AE2508" s="86"/>
      <c r="AF2508" s="88"/>
      <c r="AG2508" s="87"/>
      <c r="AN2508" s="86"/>
      <c r="AO2508" s="86"/>
      <c r="AP2508" s="86"/>
      <c r="AQ2508" s="86"/>
      <c r="AR2508" s="86"/>
      <c r="AS2508" s="86"/>
      <c r="AT2508" s="86"/>
      <c r="AU2508" s="86"/>
    </row>
    <row r="2509" spans="27:47" x14ac:dyDescent="0.2">
      <c r="AA2509" s="86"/>
      <c r="AB2509" s="86"/>
      <c r="AC2509" s="86"/>
      <c r="AD2509" s="86"/>
      <c r="AE2509" s="86"/>
      <c r="AF2509" s="88"/>
      <c r="AG2509" s="87"/>
      <c r="AN2509" s="86"/>
      <c r="AO2509" s="86"/>
      <c r="AP2509" s="86"/>
      <c r="AQ2509" s="86"/>
      <c r="AR2509" s="86"/>
      <c r="AS2509" s="86"/>
      <c r="AT2509" s="86"/>
      <c r="AU2509" s="86"/>
    </row>
    <row r="2510" spans="27:47" x14ac:dyDescent="0.2">
      <c r="AA2510" s="86"/>
      <c r="AB2510" s="86"/>
      <c r="AC2510" s="86"/>
      <c r="AD2510" s="86"/>
      <c r="AE2510" s="86"/>
      <c r="AF2510" s="88"/>
      <c r="AG2510" s="87"/>
      <c r="AN2510" s="86"/>
      <c r="AO2510" s="86"/>
      <c r="AP2510" s="86"/>
      <c r="AQ2510" s="86"/>
      <c r="AR2510" s="86"/>
      <c r="AS2510" s="86"/>
      <c r="AT2510" s="86"/>
      <c r="AU2510" s="86"/>
    </row>
    <row r="2511" spans="27:47" x14ac:dyDescent="0.2">
      <c r="AA2511" s="86"/>
      <c r="AB2511" s="86"/>
      <c r="AC2511" s="86"/>
      <c r="AD2511" s="86"/>
      <c r="AE2511" s="86"/>
      <c r="AF2511" s="88"/>
      <c r="AG2511" s="87"/>
      <c r="AN2511" s="86"/>
      <c r="AO2511" s="86"/>
      <c r="AP2511" s="86"/>
      <c r="AQ2511" s="86"/>
      <c r="AR2511" s="86"/>
      <c r="AS2511" s="86"/>
      <c r="AT2511" s="86"/>
      <c r="AU2511" s="86"/>
    </row>
    <row r="2512" spans="27:47" x14ac:dyDescent="0.2">
      <c r="AA2512" s="86"/>
      <c r="AB2512" s="86"/>
      <c r="AC2512" s="86"/>
      <c r="AD2512" s="86"/>
      <c r="AE2512" s="86"/>
      <c r="AF2512" s="88"/>
      <c r="AG2512" s="87"/>
      <c r="AN2512" s="86"/>
      <c r="AO2512" s="86"/>
      <c r="AP2512" s="86"/>
      <c r="AQ2512" s="86"/>
      <c r="AR2512" s="86"/>
      <c r="AS2512" s="86"/>
      <c r="AT2512" s="86"/>
      <c r="AU2512" s="86"/>
    </row>
    <row r="2513" spans="27:47" x14ac:dyDescent="0.2">
      <c r="AA2513" s="86"/>
      <c r="AB2513" s="86"/>
      <c r="AC2513" s="86"/>
      <c r="AD2513" s="86"/>
      <c r="AE2513" s="86"/>
      <c r="AF2513" s="88"/>
      <c r="AG2513" s="87"/>
      <c r="AN2513" s="86"/>
      <c r="AO2513" s="86"/>
      <c r="AP2513" s="86"/>
      <c r="AQ2513" s="86"/>
      <c r="AR2513" s="86"/>
      <c r="AS2513" s="86"/>
      <c r="AT2513" s="86"/>
      <c r="AU2513" s="86"/>
    </row>
    <row r="2514" spans="27:47" x14ac:dyDescent="0.2">
      <c r="AA2514" s="86"/>
      <c r="AB2514" s="86"/>
      <c r="AC2514" s="86"/>
      <c r="AD2514" s="86"/>
      <c r="AE2514" s="86"/>
      <c r="AF2514" s="88"/>
      <c r="AG2514" s="87"/>
      <c r="AN2514" s="86"/>
      <c r="AO2514" s="86"/>
      <c r="AP2514" s="86"/>
      <c r="AQ2514" s="86"/>
      <c r="AR2514" s="86"/>
      <c r="AS2514" s="86"/>
      <c r="AT2514" s="86"/>
      <c r="AU2514" s="86"/>
    </row>
    <row r="2515" spans="27:47" x14ac:dyDescent="0.2">
      <c r="AA2515" s="86"/>
      <c r="AB2515" s="86"/>
      <c r="AC2515" s="86"/>
      <c r="AD2515" s="86"/>
      <c r="AE2515" s="86"/>
      <c r="AF2515" s="88"/>
      <c r="AG2515" s="87"/>
      <c r="AN2515" s="86"/>
      <c r="AO2515" s="86"/>
      <c r="AP2515" s="86"/>
      <c r="AQ2515" s="86"/>
      <c r="AR2515" s="86"/>
      <c r="AS2515" s="86"/>
      <c r="AT2515" s="86"/>
      <c r="AU2515" s="86"/>
    </row>
    <row r="2516" spans="27:47" x14ac:dyDescent="0.2">
      <c r="AA2516" s="86"/>
      <c r="AB2516" s="86"/>
      <c r="AC2516" s="86"/>
      <c r="AD2516" s="86"/>
      <c r="AE2516" s="86"/>
      <c r="AF2516" s="88"/>
      <c r="AG2516" s="87"/>
      <c r="AN2516" s="86"/>
      <c r="AO2516" s="86"/>
      <c r="AP2516" s="86"/>
      <c r="AQ2516" s="86"/>
      <c r="AR2516" s="86"/>
      <c r="AS2516" s="86"/>
      <c r="AT2516" s="86"/>
      <c r="AU2516" s="86"/>
    </row>
    <row r="2517" spans="27:47" x14ac:dyDescent="0.2">
      <c r="AA2517" s="86"/>
      <c r="AB2517" s="86"/>
      <c r="AC2517" s="86"/>
      <c r="AD2517" s="86"/>
      <c r="AE2517" s="86"/>
      <c r="AF2517" s="88"/>
      <c r="AG2517" s="87"/>
      <c r="AN2517" s="86"/>
      <c r="AO2517" s="86"/>
      <c r="AP2517" s="86"/>
      <c r="AQ2517" s="86"/>
      <c r="AR2517" s="86"/>
      <c r="AS2517" s="86"/>
      <c r="AT2517" s="86"/>
      <c r="AU2517" s="86"/>
    </row>
    <row r="2518" spans="27:47" x14ac:dyDescent="0.2">
      <c r="AA2518" s="86"/>
      <c r="AB2518" s="86"/>
      <c r="AC2518" s="86"/>
      <c r="AD2518" s="86"/>
      <c r="AE2518" s="86"/>
      <c r="AF2518" s="88"/>
      <c r="AG2518" s="87"/>
      <c r="AN2518" s="86"/>
      <c r="AO2518" s="86"/>
      <c r="AP2518" s="86"/>
      <c r="AQ2518" s="86"/>
      <c r="AR2518" s="86"/>
      <c r="AS2518" s="86"/>
      <c r="AT2518" s="86"/>
      <c r="AU2518" s="86"/>
    </row>
    <row r="2519" spans="27:47" x14ac:dyDescent="0.2">
      <c r="AA2519" s="86"/>
      <c r="AB2519" s="86"/>
      <c r="AC2519" s="86"/>
      <c r="AD2519" s="86"/>
      <c r="AE2519" s="86"/>
      <c r="AF2519" s="88"/>
      <c r="AG2519" s="87"/>
      <c r="AN2519" s="86"/>
      <c r="AO2519" s="86"/>
      <c r="AP2519" s="86"/>
      <c r="AQ2519" s="86"/>
      <c r="AR2519" s="86"/>
      <c r="AS2519" s="86"/>
      <c r="AT2519" s="86"/>
      <c r="AU2519" s="86"/>
    </row>
    <row r="2520" spans="27:47" x14ac:dyDescent="0.2">
      <c r="AA2520" s="86"/>
      <c r="AB2520" s="86"/>
      <c r="AC2520" s="86"/>
      <c r="AD2520" s="86"/>
      <c r="AE2520" s="86"/>
      <c r="AF2520" s="88"/>
      <c r="AG2520" s="87"/>
      <c r="AN2520" s="86"/>
      <c r="AO2520" s="86"/>
      <c r="AP2520" s="86"/>
      <c r="AQ2520" s="86"/>
      <c r="AR2520" s="86"/>
      <c r="AS2520" s="86"/>
      <c r="AT2520" s="86"/>
      <c r="AU2520" s="86"/>
    </row>
    <row r="2521" spans="27:47" x14ac:dyDescent="0.2">
      <c r="AA2521" s="86"/>
      <c r="AB2521" s="86"/>
      <c r="AC2521" s="86"/>
      <c r="AD2521" s="86"/>
      <c r="AE2521" s="86"/>
      <c r="AF2521" s="88"/>
      <c r="AG2521" s="87"/>
      <c r="AN2521" s="86"/>
      <c r="AO2521" s="86"/>
      <c r="AP2521" s="86"/>
      <c r="AQ2521" s="86"/>
      <c r="AR2521" s="86"/>
      <c r="AS2521" s="86"/>
      <c r="AT2521" s="86"/>
      <c r="AU2521" s="86"/>
    </row>
    <row r="2522" spans="27:47" x14ac:dyDescent="0.2">
      <c r="AA2522" s="86"/>
      <c r="AB2522" s="86"/>
      <c r="AC2522" s="86"/>
      <c r="AD2522" s="86"/>
      <c r="AE2522" s="86"/>
      <c r="AF2522" s="88"/>
      <c r="AG2522" s="87"/>
      <c r="AN2522" s="86"/>
      <c r="AO2522" s="86"/>
      <c r="AP2522" s="86"/>
      <c r="AQ2522" s="86"/>
      <c r="AR2522" s="86"/>
      <c r="AS2522" s="86"/>
      <c r="AT2522" s="86"/>
      <c r="AU2522" s="86"/>
    </row>
    <row r="2523" spans="27:47" x14ac:dyDescent="0.2">
      <c r="AA2523" s="86"/>
      <c r="AB2523" s="86"/>
      <c r="AC2523" s="86"/>
      <c r="AD2523" s="86"/>
      <c r="AE2523" s="86"/>
      <c r="AF2523" s="88"/>
      <c r="AG2523" s="87"/>
      <c r="AN2523" s="86"/>
      <c r="AO2523" s="86"/>
      <c r="AP2523" s="86"/>
      <c r="AQ2523" s="86"/>
      <c r="AR2523" s="86"/>
      <c r="AS2523" s="86"/>
      <c r="AT2523" s="86"/>
      <c r="AU2523" s="86"/>
    </row>
    <row r="2524" spans="27:47" x14ac:dyDescent="0.2">
      <c r="AA2524" s="86"/>
      <c r="AB2524" s="86"/>
      <c r="AC2524" s="86"/>
      <c r="AD2524" s="86"/>
      <c r="AE2524" s="86"/>
      <c r="AF2524" s="88"/>
      <c r="AG2524" s="87"/>
      <c r="AN2524" s="86"/>
      <c r="AO2524" s="86"/>
      <c r="AP2524" s="86"/>
      <c r="AQ2524" s="86"/>
      <c r="AR2524" s="86"/>
      <c r="AS2524" s="86"/>
      <c r="AT2524" s="86"/>
      <c r="AU2524" s="86"/>
    </row>
    <row r="2525" spans="27:47" x14ac:dyDescent="0.2">
      <c r="AA2525" s="86"/>
      <c r="AB2525" s="86"/>
      <c r="AC2525" s="86"/>
      <c r="AD2525" s="86"/>
      <c r="AE2525" s="86"/>
      <c r="AF2525" s="88"/>
      <c r="AG2525" s="87"/>
      <c r="AN2525" s="86"/>
      <c r="AO2525" s="86"/>
      <c r="AP2525" s="86"/>
      <c r="AQ2525" s="86"/>
      <c r="AR2525" s="86"/>
      <c r="AS2525" s="86"/>
      <c r="AT2525" s="86"/>
      <c r="AU2525" s="86"/>
    </row>
    <row r="2526" spans="27:47" x14ac:dyDescent="0.2">
      <c r="AA2526" s="86"/>
      <c r="AB2526" s="86"/>
      <c r="AC2526" s="86"/>
      <c r="AD2526" s="86"/>
      <c r="AE2526" s="86"/>
      <c r="AF2526" s="88"/>
      <c r="AG2526" s="87"/>
      <c r="AN2526" s="86"/>
      <c r="AO2526" s="86"/>
      <c r="AP2526" s="86"/>
      <c r="AQ2526" s="86"/>
      <c r="AR2526" s="86"/>
      <c r="AS2526" s="86"/>
      <c r="AT2526" s="86"/>
      <c r="AU2526" s="86"/>
    </row>
    <row r="2527" spans="27:47" x14ac:dyDescent="0.2">
      <c r="AA2527" s="86"/>
      <c r="AB2527" s="86"/>
      <c r="AC2527" s="86"/>
      <c r="AD2527" s="86"/>
      <c r="AE2527" s="86"/>
      <c r="AF2527" s="88"/>
      <c r="AG2527" s="87"/>
      <c r="AN2527" s="86"/>
      <c r="AO2527" s="86"/>
      <c r="AP2527" s="86"/>
      <c r="AQ2527" s="86"/>
      <c r="AR2527" s="86"/>
      <c r="AS2527" s="86"/>
      <c r="AT2527" s="86"/>
      <c r="AU2527" s="86"/>
    </row>
    <row r="2528" spans="27:47" x14ac:dyDescent="0.2">
      <c r="AA2528" s="86"/>
      <c r="AB2528" s="86"/>
      <c r="AC2528" s="86"/>
      <c r="AD2528" s="86"/>
      <c r="AE2528" s="86"/>
      <c r="AF2528" s="88"/>
      <c r="AG2528" s="87"/>
      <c r="AN2528" s="86"/>
      <c r="AO2528" s="86"/>
      <c r="AP2528" s="86"/>
      <c r="AQ2528" s="86"/>
      <c r="AR2528" s="86"/>
      <c r="AS2528" s="86"/>
      <c r="AT2528" s="86"/>
      <c r="AU2528" s="86"/>
    </row>
    <row r="2529" spans="27:47" x14ac:dyDescent="0.2">
      <c r="AA2529" s="86"/>
      <c r="AB2529" s="86"/>
      <c r="AC2529" s="86"/>
      <c r="AD2529" s="86"/>
      <c r="AE2529" s="86"/>
      <c r="AF2529" s="88"/>
      <c r="AG2529" s="87"/>
      <c r="AN2529" s="86"/>
      <c r="AO2529" s="86"/>
      <c r="AP2529" s="86"/>
      <c r="AQ2529" s="86"/>
      <c r="AR2529" s="86"/>
      <c r="AS2529" s="86"/>
      <c r="AT2529" s="86"/>
      <c r="AU2529" s="86"/>
    </row>
    <row r="2530" spans="27:47" x14ac:dyDescent="0.2">
      <c r="AA2530" s="86"/>
      <c r="AB2530" s="86"/>
      <c r="AC2530" s="86"/>
      <c r="AD2530" s="86"/>
      <c r="AE2530" s="86"/>
      <c r="AF2530" s="88"/>
      <c r="AG2530" s="87"/>
      <c r="AN2530" s="86"/>
      <c r="AO2530" s="86"/>
      <c r="AP2530" s="86"/>
      <c r="AQ2530" s="86"/>
      <c r="AR2530" s="86"/>
      <c r="AS2530" s="86"/>
      <c r="AT2530" s="86"/>
      <c r="AU2530" s="86"/>
    </row>
    <row r="2531" spans="27:47" x14ac:dyDescent="0.2">
      <c r="AA2531" s="86"/>
      <c r="AB2531" s="86"/>
      <c r="AC2531" s="86"/>
      <c r="AD2531" s="86"/>
      <c r="AE2531" s="86"/>
      <c r="AF2531" s="88"/>
      <c r="AG2531" s="87"/>
      <c r="AN2531" s="86"/>
      <c r="AO2531" s="86"/>
      <c r="AP2531" s="86"/>
      <c r="AQ2531" s="86"/>
      <c r="AR2531" s="86"/>
      <c r="AS2531" s="86"/>
      <c r="AT2531" s="86"/>
      <c r="AU2531" s="86"/>
    </row>
  </sheetData>
  <protectedRanges>
    <protectedRange sqref="A211:D217" name="Range1"/>
  </protectedRanges>
  <sortState xmlns:xlrd2="http://schemas.microsoft.com/office/spreadsheetml/2017/richdata2" ref="A21:AU227">
    <sortCondition ref="C21:C227"/>
  </sortState>
  <phoneticPr fontId="0" type="noConversion"/>
  <hyperlinks>
    <hyperlink ref="AP4452" r:id="rId1" display="http://cdsbib.u-strasbg.fr/cgi-bin/cdsbib?1990RMxAA..21..381G" xr:uid="{00000000-0004-0000-0200-000000000000}"/>
    <hyperlink ref="AP4455" r:id="rId2" display="http://cdsbib.u-strasbg.fr/cgi-bin/cdsbib?1990RMxAA..21..381G" xr:uid="{00000000-0004-0000-0200-000001000000}"/>
    <hyperlink ref="AP4453" r:id="rId3" display="http://cdsbib.u-strasbg.fr/cgi-bin/cdsbib?1990RMxAA..21..381G" xr:uid="{00000000-0004-0000-0200-000002000000}"/>
    <hyperlink ref="AP4431" r:id="rId4" display="http://cdsbib.u-strasbg.fr/cgi-bin/cdsbib?1990RMxAA..21..381G" xr:uid="{00000000-0004-0000-0200-000003000000}"/>
    <hyperlink ref="AQ4565" r:id="rId5" display="http://cdsbib.u-strasbg.fr/cgi-bin/cdsbib?1990RMxAA..21..381G" xr:uid="{00000000-0004-0000-0200-000004000000}"/>
    <hyperlink ref="AQ2834" r:id="rId6" display="http://cdsbib.u-strasbg.fr/cgi-bin/cdsbib?1990RMxAA..21..381G" xr:uid="{00000000-0004-0000-0200-000005000000}"/>
    <hyperlink ref="AQ4566" r:id="rId7" display="http://cdsbib.u-strasbg.fr/cgi-bin/cdsbib?1990RMxAA..21..381G" xr:uid="{00000000-0004-0000-0200-000006000000}"/>
  </hyperlinks>
  <pageMargins left="0.75" right="0.75" top="1" bottom="1" header="0.5" footer="0.5"/>
  <pageSetup orientation="portrait" horizontalDpi="300" verticalDpi="300" r:id="rId8"/>
  <headerFooter alignWithMargins="0"/>
  <drawing r:id="rId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B315C-9825-4E8B-A455-79480476F0EF}">
  <dimension ref="A1"/>
  <sheetViews>
    <sheetView workbookViewId="0">
      <selection sqref="A1:XFD1048576"/>
    </sheetView>
  </sheetViews>
  <sheetFormatPr defaultRowHeight="12.75" x14ac:dyDescent="0.2"/>
  <cols>
    <col min="1" max="16384" width="9.140625" style="4"/>
  </cols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P1072"/>
  <sheetViews>
    <sheetView topLeftCell="A124" workbookViewId="0">
      <selection activeCell="A111" sqref="A111:D166"/>
    </sheetView>
  </sheetViews>
  <sheetFormatPr defaultRowHeight="12.75" x14ac:dyDescent="0.2"/>
  <cols>
    <col min="1" max="1" width="19.7109375" style="27" customWidth="1"/>
    <col min="2" max="2" width="4.42578125" style="4" customWidth="1"/>
    <col min="3" max="3" width="12.7109375" style="27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27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26" t="s">
        <v>116</v>
      </c>
      <c r="I1" s="28" t="s">
        <v>117</v>
      </c>
      <c r="J1" s="29" t="s">
        <v>118</v>
      </c>
    </row>
    <row r="2" spans="1:16" x14ac:dyDescent="0.2">
      <c r="I2" s="30" t="s">
        <v>119</v>
      </c>
      <c r="J2" s="31" t="s">
        <v>120</v>
      </c>
    </row>
    <row r="3" spans="1:16" x14ac:dyDescent="0.2">
      <c r="A3" s="32" t="s">
        <v>121</v>
      </c>
      <c r="I3" s="30" t="s">
        <v>122</v>
      </c>
      <c r="J3" s="31" t="s">
        <v>62</v>
      </c>
    </row>
    <row r="4" spans="1:16" x14ac:dyDescent="0.2">
      <c r="I4" s="30" t="s">
        <v>123</v>
      </c>
      <c r="J4" s="31" t="s">
        <v>62</v>
      </c>
    </row>
    <row r="5" spans="1:16" ht="13.5" thickBot="1" x14ac:dyDescent="0.25">
      <c r="I5" s="33" t="s">
        <v>124</v>
      </c>
      <c r="J5" s="34" t="s">
        <v>125</v>
      </c>
    </row>
    <row r="10" spans="1:16" ht="13.5" thickBot="1" x14ac:dyDescent="0.25"/>
    <row r="11" spans="1:16" ht="12.75" customHeight="1" thickBot="1" x14ac:dyDescent="0.25">
      <c r="A11" s="27" t="str">
        <f t="shared" ref="A11:A42" si="0">P11</f>
        <v> AA 10.69 </v>
      </c>
      <c r="B11" s="21" t="str">
        <f t="shared" ref="B11:B42" si="1">IF(H11=INT(H11),"I","II")</f>
        <v>I</v>
      </c>
      <c r="C11" s="27">
        <f t="shared" ref="C11:C42" si="2">1*G11</f>
        <v>36673.387999999999</v>
      </c>
      <c r="D11" s="4" t="str">
        <f t="shared" ref="D11:D42" si="3">VLOOKUP(F11,I$1:J$5,2,FALSE)</f>
        <v>vis</v>
      </c>
      <c r="E11" s="35">
        <f>VLOOKUP(C11,'Active 1'!C$21:E$947,3,FALSE)</f>
        <v>1.7559103213352061E-2</v>
      </c>
      <c r="F11" s="21" t="s">
        <v>124</v>
      </c>
      <c r="G11" s="4" t="str">
        <f t="shared" ref="G11:G42" si="4">MID(I11,3,LEN(I11)-3)</f>
        <v>36673.388</v>
      </c>
      <c r="H11" s="27">
        <f t="shared" ref="H11:H42" si="5">1*K11</f>
        <v>0</v>
      </c>
      <c r="I11" s="36" t="s">
        <v>165</v>
      </c>
      <c r="J11" s="37" t="s">
        <v>166</v>
      </c>
      <c r="K11" s="36">
        <v>0</v>
      </c>
      <c r="L11" s="36" t="s">
        <v>158</v>
      </c>
      <c r="M11" s="37" t="s">
        <v>131</v>
      </c>
      <c r="N11" s="37"/>
      <c r="O11" s="38" t="s">
        <v>167</v>
      </c>
      <c r="P11" s="38" t="s">
        <v>168</v>
      </c>
    </row>
    <row r="12" spans="1:16" ht="12.75" customHeight="1" thickBot="1" x14ac:dyDescent="0.25">
      <c r="A12" s="27" t="str">
        <f t="shared" si="0"/>
        <v>IBVS 779 </v>
      </c>
      <c r="B12" s="21" t="str">
        <f t="shared" si="1"/>
        <v>I</v>
      </c>
      <c r="C12" s="27">
        <f t="shared" si="2"/>
        <v>41392.315999999999</v>
      </c>
      <c r="D12" s="4" t="str">
        <f t="shared" si="3"/>
        <v>vis</v>
      </c>
      <c r="E12" s="35">
        <f>VLOOKUP(C12,'Active 1'!C$21:E$947,3,FALSE)</f>
        <v>6905.0295417278958</v>
      </c>
      <c r="F12" s="21" t="s">
        <v>124</v>
      </c>
      <c r="G12" s="4" t="str">
        <f t="shared" si="4"/>
        <v>41392.316</v>
      </c>
      <c r="H12" s="27">
        <f t="shared" si="5"/>
        <v>6905</v>
      </c>
      <c r="I12" s="36" t="s">
        <v>197</v>
      </c>
      <c r="J12" s="37" t="s">
        <v>198</v>
      </c>
      <c r="K12" s="36">
        <v>6905</v>
      </c>
      <c r="L12" s="36" t="s">
        <v>199</v>
      </c>
      <c r="M12" s="37" t="s">
        <v>131</v>
      </c>
      <c r="N12" s="37"/>
      <c r="O12" s="38" t="s">
        <v>200</v>
      </c>
      <c r="P12" s="39" t="s">
        <v>201</v>
      </c>
    </row>
    <row r="13" spans="1:16" ht="12.75" customHeight="1" thickBot="1" x14ac:dyDescent="0.25">
      <c r="A13" s="27" t="str">
        <f t="shared" si="0"/>
        <v> AVSJ 7.36 </v>
      </c>
      <c r="B13" s="21" t="str">
        <f t="shared" si="1"/>
        <v>I</v>
      </c>
      <c r="C13" s="27">
        <f t="shared" si="2"/>
        <v>42507.624000000003</v>
      </c>
      <c r="D13" s="4" t="str">
        <f t="shared" si="3"/>
        <v>vis</v>
      </c>
      <c r="E13" s="35">
        <f>VLOOKUP(C13,'Active 1'!C$21:E$947,3,FALSE)</f>
        <v>8537.013565285195</v>
      </c>
      <c r="F13" s="21" t="s">
        <v>124</v>
      </c>
      <c r="G13" s="4" t="str">
        <f t="shared" si="4"/>
        <v>42507.624</v>
      </c>
      <c r="H13" s="27">
        <f t="shared" si="5"/>
        <v>8537</v>
      </c>
      <c r="I13" s="36" t="s">
        <v>207</v>
      </c>
      <c r="J13" s="37" t="s">
        <v>208</v>
      </c>
      <c r="K13" s="36">
        <v>8537</v>
      </c>
      <c r="L13" s="36" t="s">
        <v>209</v>
      </c>
      <c r="M13" s="37" t="s">
        <v>131</v>
      </c>
      <c r="N13" s="37"/>
      <c r="O13" s="38" t="s">
        <v>205</v>
      </c>
      <c r="P13" s="38" t="s">
        <v>206</v>
      </c>
    </row>
    <row r="14" spans="1:16" ht="12.75" customHeight="1" thickBot="1" x14ac:dyDescent="0.25">
      <c r="A14" s="27" t="str">
        <f t="shared" si="0"/>
        <v> AVSJ 7.36 </v>
      </c>
      <c r="B14" s="21" t="str">
        <f t="shared" si="1"/>
        <v>I</v>
      </c>
      <c r="C14" s="27">
        <f t="shared" si="2"/>
        <v>42509.675000000003</v>
      </c>
      <c r="D14" s="4" t="str">
        <f t="shared" si="3"/>
        <v>vis</v>
      </c>
      <c r="E14" s="35">
        <f>VLOOKUP(C14,'Active 1'!C$21:E$947,3,FALSE)</f>
        <v>8540.014708675466</v>
      </c>
      <c r="F14" s="21" t="s">
        <v>124</v>
      </c>
      <c r="G14" s="4" t="str">
        <f t="shared" si="4"/>
        <v>42509.675</v>
      </c>
      <c r="H14" s="27">
        <f t="shared" si="5"/>
        <v>8540</v>
      </c>
      <c r="I14" s="36" t="s">
        <v>210</v>
      </c>
      <c r="J14" s="37" t="s">
        <v>211</v>
      </c>
      <c r="K14" s="36">
        <v>8540</v>
      </c>
      <c r="L14" s="36" t="s">
        <v>204</v>
      </c>
      <c r="M14" s="37" t="s">
        <v>131</v>
      </c>
      <c r="N14" s="37"/>
      <c r="O14" s="38" t="s">
        <v>205</v>
      </c>
      <c r="P14" s="38" t="s">
        <v>206</v>
      </c>
    </row>
    <row r="15" spans="1:16" ht="12.75" customHeight="1" thickBot="1" x14ac:dyDescent="0.25">
      <c r="A15" s="27" t="str">
        <f t="shared" si="0"/>
        <v> AOEB 1 </v>
      </c>
      <c r="B15" s="21" t="str">
        <f t="shared" si="1"/>
        <v>I</v>
      </c>
      <c r="C15" s="27">
        <f t="shared" si="2"/>
        <v>42837.709000000003</v>
      </c>
      <c r="D15" s="4" t="str">
        <f t="shared" si="3"/>
        <v>vis</v>
      </c>
      <c r="E15" s="35">
        <f>VLOOKUP(C15,'Active 1'!C$21:E$947,3,FALSE)</f>
        <v>9020.0132805350695</v>
      </c>
      <c r="F15" s="21" t="s">
        <v>124</v>
      </c>
      <c r="G15" s="4" t="str">
        <f t="shared" si="4"/>
        <v>42837.709</v>
      </c>
      <c r="H15" s="27">
        <f t="shared" si="5"/>
        <v>9020</v>
      </c>
      <c r="I15" s="36" t="s">
        <v>212</v>
      </c>
      <c r="J15" s="37" t="s">
        <v>213</v>
      </c>
      <c r="K15" s="36">
        <v>9020</v>
      </c>
      <c r="L15" s="36" t="s">
        <v>209</v>
      </c>
      <c r="M15" s="37" t="s">
        <v>131</v>
      </c>
      <c r="N15" s="37"/>
      <c r="O15" s="38" t="s">
        <v>205</v>
      </c>
      <c r="P15" s="38" t="s">
        <v>214</v>
      </c>
    </row>
    <row r="16" spans="1:16" ht="12.75" customHeight="1" thickBot="1" x14ac:dyDescent="0.25">
      <c r="A16" s="27" t="str">
        <f t="shared" si="0"/>
        <v> AOEB 1 </v>
      </c>
      <c r="B16" s="21" t="str">
        <f t="shared" si="1"/>
        <v>I</v>
      </c>
      <c r="C16" s="27">
        <f t="shared" si="2"/>
        <v>42844.538</v>
      </c>
      <c r="D16" s="4" t="str">
        <f t="shared" si="3"/>
        <v>vis</v>
      </c>
      <c r="E16" s="35">
        <f>VLOOKUP(C16,'Active 1'!C$21:E$947,3,FALSE)</f>
        <v>9030.0058735200291</v>
      </c>
      <c r="F16" s="21" t="s">
        <v>124</v>
      </c>
      <c r="G16" s="4" t="str">
        <f t="shared" si="4"/>
        <v>42844.538</v>
      </c>
      <c r="H16" s="27">
        <f t="shared" si="5"/>
        <v>9030</v>
      </c>
      <c r="I16" s="36" t="s">
        <v>215</v>
      </c>
      <c r="J16" s="37" t="s">
        <v>216</v>
      </c>
      <c r="K16" s="36">
        <v>9030</v>
      </c>
      <c r="L16" s="36" t="s">
        <v>196</v>
      </c>
      <c r="M16" s="37" t="s">
        <v>131</v>
      </c>
      <c r="N16" s="37"/>
      <c r="O16" s="38" t="s">
        <v>205</v>
      </c>
      <c r="P16" s="38" t="s">
        <v>214</v>
      </c>
    </row>
    <row r="17" spans="1:16" ht="12.75" customHeight="1" thickBot="1" x14ac:dyDescent="0.25">
      <c r="A17" s="27" t="str">
        <f t="shared" si="0"/>
        <v> AOEB 1 </v>
      </c>
      <c r="B17" s="21" t="str">
        <f t="shared" si="1"/>
        <v>I</v>
      </c>
      <c r="C17" s="27">
        <f t="shared" si="2"/>
        <v>42861.637999999999</v>
      </c>
      <c r="D17" s="4" t="str">
        <f t="shared" si="3"/>
        <v>vis</v>
      </c>
      <c r="E17" s="35">
        <f>VLOOKUP(C17,'Active 1'!C$21:E$947,3,FALSE)</f>
        <v>9055.027595593956</v>
      </c>
      <c r="F17" s="21" t="s">
        <v>124</v>
      </c>
      <c r="G17" s="4" t="str">
        <f t="shared" si="4"/>
        <v>42861.638</v>
      </c>
      <c r="H17" s="27">
        <f t="shared" si="5"/>
        <v>9055</v>
      </c>
      <c r="I17" s="36" t="s">
        <v>217</v>
      </c>
      <c r="J17" s="37" t="s">
        <v>218</v>
      </c>
      <c r="K17" s="36">
        <v>9055</v>
      </c>
      <c r="L17" s="36" t="s">
        <v>219</v>
      </c>
      <c r="M17" s="37" t="s">
        <v>131</v>
      </c>
      <c r="N17" s="37"/>
      <c r="O17" s="38" t="s">
        <v>205</v>
      </c>
      <c r="P17" s="38" t="s">
        <v>214</v>
      </c>
    </row>
    <row r="18" spans="1:16" ht="12.75" customHeight="1" thickBot="1" x14ac:dyDescent="0.25">
      <c r="A18" s="27" t="str">
        <f t="shared" si="0"/>
        <v> AOEB 1 </v>
      </c>
      <c r="B18" s="21" t="str">
        <f t="shared" si="1"/>
        <v>I</v>
      </c>
      <c r="C18" s="27">
        <f t="shared" si="2"/>
        <v>42863.675000000003</v>
      </c>
      <c r="D18" s="4" t="str">
        <f t="shared" si="3"/>
        <v>vis</v>
      </c>
      <c r="E18" s="35">
        <f>VLOOKUP(C18,'Active 1'!C$21:E$947,3,FALSE)</f>
        <v>9058.0082533638215</v>
      </c>
      <c r="F18" s="21" t="s">
        <v>124</v>
      </c>
      <c r="G18" s="4" t="str">
        <f t="shared" si="4"/>
        <v>42863.675</v>
      </c>
      <c r="H18" s="27">
        <f t="shared" si="5"/>
        <v>9058</v>
      </c>
      <c r="I18" s="36" t="s">
        <v>220</v>
      </c>
      <c r="J18" s="37" t="s">
        <v>221</v>
      </c>
      <c r="K18" s="36">
        <v>9058</v>
      </c>
      <c r="L18" s="36" t="s">
        <v>222</v>
      </c>
      <c r="M18" s="37" t="s">
        <v>131</v>
      </c>
      <c r="N18" s="37"/>
      <c r="O18" s="38" t="s">
        <v>205</v>
      </c>
      <c r="P18" s="38" t="s">
        <v>214</v>
      </c>
    </row>
    <row r="19" spans="1:16" ht="12.75" customHeight="1" thickBot="1" x14ac:dyDescent="0.25">
      <c r="A19" s="27" t="str">
        <f t="shared" si="0"/>
        <v> AOEB 1 </v>
      </c>
      <c r="B19" s="21" t="str">
        <f t="shared" si="1"/>
        <v>I</v>
      </c>
      <c r="C19" s="27">
        <f t="shared" si="2"/>
        <v>42874.62</v>
      </c>
      <c r="D19" s="4" t="str">
        <f t="shared" si="3"/>
        <v>vis</v>
      </c>
      <c r="E19" s="35">
        <f>VLOOKUP(C19,'Active 1'!C$21:E$947,3,FALSE)</f>
        <v>9074.0236187497376</v>
      </c>
      <c r="F19" s="21" t="s">
        <v>124</v>
      </c>
      <c r="G19" s="4" t="str">
        <f t="shared" si="4"/>
        <v>42874.620</v>
      </c>
      <c r="H19" s="27">
        <f t="shared" si="5"/>
        <v>9074</v>
      </c>
      <c r="I19" s="36" t="s">
        <v>223</v>
      </c>
      <c r="J19" s="37" t="s">
        <v>224</v>
      </c>
      <c r="K19" s="36">
        <v>9074</v>
      </c>
      <c r="L19" s="36" t="s">
        <v>225</v>
      </c>
      <c r="M19" s="37" t="s">
        <v>131</v>
      </c>
      <c r="N19" s="37"/>
      <c r="O19" s="38" t="s">
        <v>205</v>
      </c>
      <c r="P19" s="38" t="s">
        <v>214</v>
      </c>
    </row>
    <row r="20" spans="1:16" ht="12.75" customHeight="1" thickBot="1" x14ac:dyDescent="0.25">
      <c r="A20" s="27" t="str">
        <f t="shared" si="0"/>
        <v> AOEB 1 </v>
      </c>
      <c r="B20" s="21" t="str">
        <f t="shared" si="1"/>
        <v>I</v>
      </c>
      <c r="C20" s="27">
        <f t="shared" si="2"/>
        <v>42887.601999999999</v>
      </c>
      <c r="D20" s="4" t="str">
        <f t="shared" si="3"/>
        <v>vis</v>
      </c>
      <c r="E20" s="35">
        <f>VLOOKUP(C20,'Active 1'!C$21:E$947,3,FALSE)</f>
        <v>9093.0196419055064</v>
      </c>
      <c r="F20" s="21" t="s">
        <v>124</v>
      </c>
      <c r="G20" s="4" t="str">
        <f t="shared" si="4"/>
        <v>42887.602</v>
      </c>
      <c r="H20" s="27">
        <f t="shared" si="5"/>
        <v>9093</v>
      </c>
      <c r="I20" s="36" t="s">
        <v>226</v>
      </c>
      <c r="J20" s="37" t="s">
        <v>227</v>
      </c>
      <c r="K20" s="36">
        <v>9093</v>
      </c>
      <c r="L20" s="36" t="s">
        <v>164</v>
      </c>
      <c r="M20" s="37" t="s">
        <v>131</v>
      </c>
      <c r="N20" s="37"/>
      <c r="O20" s="38" t="s">
        <v>205</v>
      </c>
      <c r="P20" s="38" t="s">
        <v>214</v>
      </c>
    </row>
    <row r="21" spans="1:16" ht="12.75" customHeight="1" thickBot="1" x14ac:dyDescent="0.25">
      <c r="A21" s="27" t="str">
        <f t="shared" si="0"/>
        <v> AOEB 1 </v>
      </c>
      <c r="B21" s="21" t="str">
        <f t="shared" si="1"/>
        <v>I</v>
      </c>
      <c r="C21" s="27">
        <f t="shared" si="2"/>
        <v>42891.696000000004</v>
      </c>
      <c r="D21" s="4" t="str">
        <f t="shared" si="3"/>
        <v>vis</v>
      </c>
      <c r="E21" s="35">
        <f>VLOOKUP(C21,'Active 1'!C$21:E$947,3,FALSE)</f>
        <v>9099.0102226172476</v>
      </c>
      <c r="F21" s="21" t="s">
        <v>124</v>
      </c>
      <c r="G21" s="4" t="str">
        <f t="shared" si="4"/>
        <v>42891.696</v>
      </c>
      <c r="H21" s="27">
        <f t="shared" si="5"/>
        <v>9099</v>
      </c>
      <c r="I21" s="36" t="s">
        <v>228</v>
      </c>
      <c r="J21" s="37" t="s">
        <v>229</v>
      </c>
      <c r="K21" s="36">
        <v>9099</v>
      </c>
      <c r="L21" s="36" t="s">
        <v>177</v>
      </c>
      <c r="M21" s="37" t="s">
        <v>131</v>
      </c>
      <c r="N21" s="37"/>
      <c r="O21" s="38" t="s">
        <v>205</v>
      </c>
      <c r="P21" s="38" t="s">
        <v>214</v>
      </c>
    </row>
    <row r="22" spans="1:16" ht="12.75" customHeight="1" thickBot="1" x14ac:dyDescent="0.25">
      <c r="A22" s="27" t="str">
        <f t="shared" si="0"/>
        <v> AOEB 1 </v>
      </c>
      <c r="B22" s="21" t="str">
        <f t="shared" si="1"/>
        <v>I</v>
      </c>
      <c r="C22" s="27">
        <f t="shared" si="2"/>
        <v>43184.885000000002</v>
      </c>
      <c r="D22" s="4" t="str">
        <f t="shared" si="3"/>
        <v>vis</v>
      </c>
      <c r="E22" s="35">
        <f>VLOOKUP(C22,'Active 1'!C$21:E$947,3,FALSE)</f>
        <v>9528.0215485314675</v>
      </c>
      <c r="F22" s="21" t="s">
        <v>124</v>
      </c>
      <c r="G22" s="4" t="str">
        <f t="shared" si="4"/>
        <v>43184.885</v>
      </c>
      <c r="H22" s="27">
        <f t="shared" si="5"/>
        <v>9528</v>
      </c>
      <c r="I22" s="36" t="s">
        <v>230</v>
      </c>
      <c r="J22" s="37" t="s">
        <v>231</v>
      </c>
      <c r="K22" s="36">
        <v>9528</v>
      </c>
      <c r="L22" s="36" t="s">
        <v>232</v>
      </c>
      <c r="M22" s="37" t="s">
        <v>131</v>
      </c>
      <c r="N22" s="37"/>
      <c r="O22" s="38" t="s">
        <v>233</v>
      </c>
      <c r="P22" s="38" t="s">
        <v>214</v>
      </c>
    </row>
    <row r="23" spans="1:16" ht="12.75" customHeight="1" thickBot="1" x14ac:dyDescent="0.25">
      <c r="A23" s="27" t="str">
        <f t="shared" si="0"/>
        <v> BBS 33 </v>
      </c>
      <c r="B23" s="21" t="str">
        <f t="shared" si="1"/>
        <v>I</v>
      </c>
      <c r="C23" s="27">
        <f t="shared" si="2"/>
        <v>43220.421000000002</v>
      </c>
      <c r="D23" s="4" t="str">
        <f t="shared" si="3"/>
        <v>vis</v>
      </c>
      <c r="E23" s="35">
        <f>VLOOKUP(C23,'Active 1'!C$21:E$947,3,FALSE)</f>
        <v>9580.0199061700132</v>
      </c>
      <c r="F23" s="21" t="s">
        <v>124</v>
      </c>
      <c r="G23" s="4" t="str">
        <f t="shared" si="4"/>
        <v>43220.421</v>
      </c>
      <c r="H23" s="27">
        <f t="shared" si="5"/>
        <v>9580</v>
      </c>
      <c r="I23" s="36" t="s">
        <v>234</v>
      </c>
      <c r="J23" s="37" t="s">
        <v>235</v>
      </c>
      <c r="K23" s="36">
        <v>9580</v>
      </c>
      <c r="L23" s="36" t="s">
        <v>236</v>
      </c>
      <c r="M23" s="37" t="s">
        <v>131</v>
      </c>
      <c r="N23" s="37"/>
      <c r="O23" s="38" t="s">
        <v>237</v>
      </c>
      <c r="P23" s="38" t="s">
        <v>238</v>
      </c>
    </row>
    <row r="24" spans="1:16" ht="12.75" customHeight="1" thickBot="1" x14ac:dyDescent="0.25">
      <c r="A24" s="27" t="str">
        <f t="shared" si="0"/>
        <v> ASS 76.173 </v>
      </c>
      <c r="B24" s="21" t="str">
        <f t="shared" si="1"/>
        <v>I</v>
      </c>
      <c r="C24" s="27">
        <f t="shared" si="2"/>
        <v>43227.241000000002</v>
      </c>
      <c r="D24" s="4" t="str">
        <f t="shared" si="3"/>
        <v>vis</v>
      </c>
      <c r="E24" s="35">
        <f>VLOOKUP(C24,'Active 1'!C$21:E$947,3,FALSE)</f>
        <v>9589.9993298275695</v>
      </c>
      <c r="F24" s="21" t="s">
        <v>124</v>
      </c>
      <c r="G24" s="4" t="str">
        <f t="shared" si="4"/>
        <v>43227.241</v>
      </c>
      <c r="H24" s="27">
        <f t="shared" si="5"/>
        <v>9590</v>
      </c>
      <c r="I24" s="36" t="s">
        <v>246</v>
      </c>
      <c r="J24" s="37" t="s">
        <v>247</v>
      </c>
      <c r="K24" s="36">
        <v>9590</v>
      </c>
      <c r="L24" s="36" t="s">
        <v>248</v>
      </c>
      <c r="M24" s="37" t="s">
        <v>242</v>
      </c>
      <c r="N24" s="37" t="s">
        <v>243</v>
      </c>
      <c r="O24" s="38" t="s">
        <v>244</v>
      </c>
      <c r="P24" s="38" t="s">
        <v>245</v>
      </c>
    </row>
    <row r="25" spans="1:16" ht="12.75" customHeight="1" thickBot="1" x14ac:dyDescent="0.25">
      <c r="A25" s="27" t="str">
        <f t="shared" si="0"/>
        <v> AOEB 1 </v>
      </c>
      <c r="B25" s="21" t="str">
        <f t="shared" si="1"/>
        <v>I</v>
      </c>
      <c r="C25" s="27">
        <f t="shared" si="2"/>
        <v>43538.881999999998</v>
      </c>
      <c r="D25" s="4" t="str">
        <f t="shared" si="3"/>
        <v>vis</v>
      </c>
      <c r="E25" s="35">
        <f>VLOOKUP(C25,'Active 1'!C$21:E$947,3,FALSE)</f>
        <v>10046.010703444015</v>
      </c>
      <c r="F25" s="21" t="s">
        <v>124</v>
      </c>
      <c r="G25" s="4" t="str">
        <f t="shared" si="4"/>
        <v>43538.882</v>
      </c>
      <c r="H25" s="27">
        <f t="shared" si="5"/>
        <v>10046</v>
      </c>
      <c r="I25" s="36" t="s">
        <v>249</v>
      </c>
      <c r="J25" s="37" t="s">
        <v>250</v>
      </c>
      <c r="K25" s="36">
        <v>10046</v>
      </c>
      <c r="L25" s="36" t="s">
        <v>177</v>
      </c>
      <c r="M25" s="37" t="s">
        <v>131</v>
      </c>
      <c r="N25" s="37"/>
      <c r="O25" s="38" t="s">
        <v>233</v>
      </c>
      <c r="P25" s="38" t="s">
        <v>214</v>
      </c>
    </row>
    <row r="26" spans="1:16" ht="12.75" customHeight="1" thickBot="1" x14ac:dyDescent="0.25">
      <c r="A26" s="27" t="str">
        <f t="shared" si="0"/>
        <v> ASS 76.173 </v>
      </c>
      <c r="B26" s="21" t="str">
        <f t="shared" si="1"/>
        <v>I</v>
      </c>
      <c r="C26" s="27">
        <f t="shared" si="2"/>
        <v>43581.245999999999</v>
      </c>
      <c r="D26" s="4" t="str">
        <f t="shared" si="3"/>
        <v>vis</v>
      </c>
      <c r="E26" s="35">
        <f>VLOOKUP(C26,'Active 1'!C$21:E$947,3,FALSE)</f>
        <v>10108.000190808925</v>
      </c>
      <c r="F26" s="21" t="s">
        <v>124</v>
      </c>
      <c r="G26" s="4" t="str">
        <f t="shared" si="4"/>
        <v>43581.246</v>
      </c>
      <c r="H26" s="27">
        <f t="shared" si="5"/>
        <v>10108</v>
      </c>
      <c r="I26" s="36" t="s">
        <v>251</v>
      </c>
      <c r="J26" s="37" t="s">
        <v>252</v>
      </c>
      <c r="K26" s="36">
        <v>10108</v>
      </c>
      <c r="L26" s="36" t="s">
        <v>253</v>
      </c>
      <c r="M26" s="37" t="s">
        <v>242</v>
      </c>
      <c r="N26" s="37" t="s">
        <v>243</v>
      </c>
      <c r="O26" s="38" t="s">
        <v>244</v>
      </c>
      <c r="P26" s="38" t="s">
        <v>245</v>
      </c>
    </row>
    <row r="27" spans="1:16" ht="12.75" customHeight="1" thickBot="1" x14ac:dyDescent="0.25">
      <c r="A27" s="27" t="str">
        <f t="shared" si="0"/>
        <v> AOEB 1 </v>
      </c>
      <c r="B27" s="21" t="str">
        <f t="shared" si="1"/>
        <v>I</v>
      </c>
      <c r="C27" s="27">
        <f t="shared" si="2"/>
        <v>43599.697</v>
      </c>
      <c r="D27" s="4" t="str">
        <f t="shared" si="3"/>
        <v>vis</v>
      </c>
      <c r="E27" s="35">
        <f>VLOOKUP(C27,'Active 1'!C$21:E$947,3,FALSE)</f>
        <v>10134.998775252558</v>
      </c>
      <c r="F27" s="21" t="s">
        <v>124</v>
      </c>
      <c r="G27" s="4" t="str">
        <f t="shared" si="4"/>
        <v>43599.697</v>
      </c>
      <c r="H27" s="27">
        <f t="shared" si="5"/>
        <v>10135</v>
      </c>
      <c r="I27" s="36" t="s">
        <v>254</v>
      </c>
      <c r="J27" s="37" t="s">
        <v>255</v>
      </c>
      <c r="K27" s="36">
        <v>10135</v>
      </c>
      <c r="L27" s="36" t="s">
        <v>241</v>
      </c>
      <c r="M27" s="37" t="s">
        <v>131</v>
      </c>
      <c r="N27" s="37"/>
      <c r="O27" s="38" t="s">
        <v>205</v>
      </c>
      <c r="P27" s="38" t="s">
        <v>214</v>
      </c>
    </row>
    <row r="28" spans="1:16" ht="12.75" customHeight="1" thickBot="1" x14ac:dyDescent="0.25">
      <c r="A28" s="27" t="str">
        <f t="shared" si="0"/>
        <v> AOEB 1 </v>
      </c>
      <c r="B28" s="21" t="str">
        <f t="shared" si="1"/>
        <v>I</v>
      </c>
      <c r="C28" s="27">
        <f t="shared" si="2"/>
        <v>43610.642999999996</v>
      </c>
      <c r="D28" s="4" t="str">
        <f t="shared" si="3"/>
        <v>vis</v>
      </c>
      <c r="E28" s="35">
        <f>VLOOKUP(C28,'Active 1'!C$21:E$947,3,FALSE)</f>
        <v>10151.015603897067</v>
      </c>
      <c r="F28" s="21" t="s">
        <v>124</v>
      </c>
      <c r="G28" s="4" t="str">
        <f t="shared" si="4"/>
        <v>43610.643</v>
      </c>
      <c r="H28" s="27">
        <f t="shared" si="5"/>
        <v>10151</v>
      </c>
      <c r="I28" s="36" t="s">
        <v>256</v>
      </c>
      <c r="J28" s="37" t="s">
        <v>257</v>
      </c>
      <c r="K28" s="36">
        <v>10151</v>
      </c>
      <c r="L28" s="36" t="s">
        <v>258</v>
      </c>
      <c r="M28" s="37" t="s">
        <v>131</v>
      </c>
      <c r="N28" s="37"/>
      <c r="O28" s="38" t="s">
        <v>205</v>
      </c>
      <c r="P28" s="38" t="s">
        <v>214</v>
      </c>
    </row>
    <row r="29" spans="1:16" ht="12.75" customHeight="1" thickBot="1" x14ac:dyDescent="0.25">
      <c r="A29" s="27" t="str">
        <f t="shared" si="0"/>
        <v> AOEB 1 </v>
      </c>
      <c r="B29" s="21" t="str">
        <f t="shared" si="1"/>
        <v>I</v>
      </c>
      <c r="C29" s="27">
        <f t="shared" si="2"/>
        <v>43612.697</v>
      </c>
      <c r="D29" s="4" t="str">
        <f t="shared" si="3"/>
        <v>vis</v>
      </c>
      <c r="E29" s="35">
        <f>VLOOKUP(C29,'Active 1'!C$21:E$947,3,FALSE)</f>
        <v>10154.021137063146</v>
      </c>
      <c r="F29" s="21" t="s">
        <v>124</v>
      </c>
      <c r="G29" s="4" t="str">
        <f t="shared" si="4"/>
        <v>43612.697</v>
      </c>
      <c r="H29" s="27">
        <f t="shared" si="5"/>
        <v>10154</v>
      </c>
      <c r="I29" s="36" t="s">
        <v>259</v>
      </c>
      <c r="J29" s="37" t="s">
        <v>260</v>
      </c>
      <c r="K29" s="36">
        <v>10154</v>
      </c>
      <c r="L29" s="36" t="s">
        <v>236</v>
      </c>
      <c r="M29" s="37" t="s">
        <v>131</v>
      </c>
      <c r="N29" s="37"/>
      <c r="O29" s="38" t="s">
        <v>205</v>
      </c>
      <c r="P29" s="38" t="s">
        <v>214</v>
      </c>
    </row>
    <row r="30" spans="1:16" ht="12.75" customHeight="1" thickBot="1" x14ac:dyDescent="0.25">
      <c r="A30" s="27" t="str">
        <f t="shared" si="0"/>
        <v> AOEB 1 </v>
      </c>
      <c r="B30" s="21" t="str">
        <f t="shared" si="1"/>
        <v>I</v>
      </c>
      <c r="C30" s="27">
        <f t="shared" si="2"/>
        <v>43979.682999999997</v>
      </c>
      <c r="D30" s="4" t="str">
        <f t="shared" si="3"/>
        <v>vis</v>
      </c>
      <c r="E30" s="35">
        <f>VLOOKUP(C30,'Active 1'!C$21:E$947,3,FALSE)</f>
        <v>10691.016557941677</v>
      </c>
      <c r="F30" s="21" t="s">
        <v>124</v>
      </c>
      <c r="G30" s="4" t="str">
        <f t="shared" si="4"/>
        <v>43979.683</v>
      </c>
      <c r="H30" s="27">
        <f t="shared" si="5"/>
        <v>10691</v>
      </c>
      <c r="I30" s="36" t="s">
        <v>261</v>
      </c>
      <c r="J30" s="37" t="s">
        <v>262</v>
      </c>
      <c r="K30" s="36">
        <v>10691</v>
      </c>
      <c r="L30" s="36" t="s">
        <v>258</v>
      </c>
      <c r="M30" s="37" t="s">
        <v>131</v>
      </c>
      <c r="N30" s="37"/>
      <c r="O30" s="38" t="s">
        <v>233</v>
      </c>
      <c r="P30" s="38" t="s">
        <v>214</v>
      </c>
    </row>
    <row r="31" spans="1:16" ht="12.75" customHeight="1" thickBot="1" x14ac:dyDescent="0.25">
      <c r="A31" s="27" t="str">
        <f t="shared" si="0"/>
        <v> AOEB 1 </v>
      </c>
      <c r="B31" s="21" t="str">
        <f t="shared" si="1"/>
        <v>I</v>
      </c>
      <c r="C31" s="27">
        <f t="shared" si="2"/>
        <v>43992.652000000002</v>
      </c>
      <c r="D31" s="4" t="str">
        <f t="shared" si="3"/>
        <v>vis</v>
      </c>
      <c r="E31" s="35">
        <f>VLOOKUP(C31,'Active 1'!C$21:E$947,3,FALSE)</f>
        <v>10709.993558735647</v>
      </c>
      <c r="F31" s="21" t="s">
        <v>124</v>
      </c>
      <c r="G31" s="4" t="str">
        <f t="shared" si="4"/>
        <v>43992.652</v>
      </c>
      <c r="H31" s="27">
        <f t="shared" si="5"/>
        <v>10710</v>
      </c>
      <c r="I31" s="36" t="s">
        <v>263</v>
      </c>
      <c r="J31" s="37" t="s">
        <v>264</v>
      </c>
      <c r="K31" s="36">
        <v>10710</v>
      </c>
      <c r="L31" s="36" t="s">
        <v>265</v>
      </c>
      <c r="M31" s="37" t="s">
        <v>131</v>
      </c>
      <c r="N31" s="37"/>
      <c r="O31" s="38" t="s">
        <v>266</v>
      </c>
      <c r="P31" s="38" t="s">
        <v>214</v>
      </c>
    </row>
    <row r="32" spans="1:16" ht="12.75" customHeight="1" thickBot="1" x14ac:dyDescent="0.25">
      <c r="A32" s="27" t="str">
        <f t="shared" si="0"/>
        <v> AOEB 1 </v>
      </c>
      <c r="B32" s="21" t="str">
        <f t="shared" si="1"/>
        <v>I</v>
      </c>
      <c r="C32" s="27">
        <f t="shared" si="2"/>
        <v>44281.752</v>
      </c>
      <c r="D32" s="4" t="str">
        <f t="shared" si="3"/>
        <v>vis</v>
      </c>
      <c r="E32" s="35">
        <f>VLOOKUP(C32,'Active 1'!C$21:E$947,3,FALSE)</f>
        <v>11133.021620231137</v>
      </c>
      <c r="F32" s="21" t="s">
        <v>124</v>
      </c>
      <c r="G32" s="4" t="str">
        <f t="shared" si="4"/>
        <v>44281.752</v>
      </c>
      <c r="H32" s="27">
        <f t="shared" si="5"/>
        <v>11133</v>
      </c>
      <c r="I32" s="36" t="s">
        <v>267</v>
      </c>
      <c r="J32" s="37" t="s">
        <v>268</v>
      </c>
      <c r="K32" s="36">
        <v>11133</v>
      </c>
      <c r="L32" s="36" t="s">
        <v>232</v>
      </c>
      <c r="M32" s="37" t="s">
        <v>131</v>
      </c>
      <c r="N32" s="37"/>
      <c r="O32" s="38" t="s">
        <v>269</v>
      </c>
      <c r="P32" s="38" t="s">
        <v>214</v>
      </c>
    </row>
    <row r="33" spans="1:16" ht="12.75" customHeight="1" thickBot="1" x14ac:dyDescent="0.25">
      <c r="A33" s="27" t="str">
        <f t="shared" si="0"/>
        <v> AOEB 1 </v>
      </c>
      <c r="B33" s="21" t="str">
        <f t="shared" si="1"/>
        <v>I</v>
      </c>
      <c r="C33" s="27">
        <f t="shared" si="2"/>
        <v>44318.652000000002</v>
      </c>
      <c r="D33" s="4" t="str">
        <f t="shared" si="3"/>
        <v>vis</v>
      </c>
      <c r="E33" s="35">
        <f>VLOOKUP(C33,'Active 1'!C$21:E$947,3,FALSE)</f>
        <v>11187.015862601196</v>
      </c>
      <c r="F33" s="21" t="s">
        <v>124</v>
      </c>
      <c r="G33" s="4" t="str">
        <f t="shared" si="4"/>
        <v>44318.652</v>
      </c>
      <c r="H33" s="27">
        <f t="shared" si="5"/>
        <v>11187</v>
      </c>
      <c r="I33" s="36" t="s">
        <v>270</v>
      </c>
      <c r="J33" s="37" t="s">
        <v>271</v>
      </c>
      <c r="K33" s="36">
        <v>11187</v>
      </c>
      <c r="L33" s="36" t="s">
        <v>258</v>
      </c>
      <c r="M33" s="37" t="s">
        <v>131</v>
      </c>
      <c r="N33" s="37"/>
      <c r="O33" s="38" t="s">
        <v>269</v>
      </c>
      <c r="P33" s="38" t="s">
        <v>214</v>
      </c>
    </row>
    <row r="34" spans="1:16" ht="12.75" customHeight="1" thickBot="1" x14ac:dyDescent="0.25">
      <c r="A34" s="27" t="str">
        <f t="shared" si="0"/>
        <v> AOEB 1 </v>
      </c>
      <c r="B34" s="21" t="str">
        <f t="shared" si="1"/>
        <v>I</v>
      </c>
      <c r="C34" s="27">
        <f t="shared" si="2"/>
        <v>44622.767</v>
      </c>
      <c r="D34" s="4" t="str">
        <f t="shared" si="3"/>
        <v>vis</v>
      </c>
      <c r="E34" s="35">
        <f>VLOOKUP(C34,'Active 1'!C$21:E$947,3,FALSE)</f>
        <v>11632.014751987916</v>
      </c>
      <c r="F34" s="21" t="s">
        <v>124</v>
      </c>
      <c r="G34" s="4" t="str">
        <f t="shared" si="4"/>
        <v>44622.767</v>
      </c>
      <c r="H34" s="27">
        <f t="shared" si="5"/>
        <v>11632</v>
      </c>
      <c r="I34" s="36" t="s">
        <v>272</v>
      </c>
      <c r="J34" s="37" t="s">
        <v>273</v>
      </c>
      <c r="K34" s="36">
        <v>11632</v>
      </c>
      <c r="L34" s="36" t="s">
        <v>204</v>
      </c>
      <c r="M34" s="37" t="s">
        <v>131</v>
      </c>
      <c r="N34" s="37"/>
      <c r="O34" s="38" t="s">
        <v>269</v>
      </c>
      <c r="P34" s="38" t="s">
        <v>214</v>
      </c>
    </row>
    <row r="35" spans="1:16" ht="12.75" customHeight="1" thickBot="1" x14ac:dyDescent="0.25">
      <c r="A35" s="27" t="str">
        <f t="shared" si="0"/>
        <v> AOEB 1 </v>
      </c>
      <c r="B35" s="21" t="str">
        <f t="shared" si="1"/>
        <v>I</v>
      </c>
      <c r="C35" s="27">
        <f t="shared" si="2"/>
        <v>44622.773000000001</v>
      </c>
      <c r="D35" s="4" t="str">
        <f t="shared" si="3"/>
        <v>vis</v>
      </c>
      <c r="E35" s="35">
        <f>VLOOKUP(C35,'Active 1'!C$21:E$947,3,FALSE)</f>
        <v>11632.023531539522</v>
      </c>
      <c r="F35" s="21" t="s">
        <v>124</v>
      </c>
      <c r="G35" s="4" t="str">
        <f t="shared" si="4"/>
        <v>44622.773</v>
      </c>
      <c r="H35" s="27">
        <f t="shared" si="5"/>
        <v>11632</v>
      </c>
      <c r="I35" s="36" t="s">
        <v>274</v>
      </c>
      <c r="J35" s="37" t="s">
        <v>275</v>
      </c>
      <c r="K35" s="36">
        <v>11632</v>
      </c>
      <c r="L35" s="36" t="s">
        <v>225</v>
      </c>
      <c r="M35" s="37" t="s">
        <v>131</v>
      </c>
      <c r="N35" s="37"/>
      <c r="O35" s="38" t="s">
        <v>233</v>
      </c>
      <c r="P35" s="38" t="s">
        <v>214</v>
      </c>
    </row>
    <row r="36" spans="1:16" ht="12.75" customHeight="1" thickBot="1" x14ac:dyDescent="0.25">
      <c r="A36" s="27" t="str">
        <f t="shared" si="0"/>
        <v> AOEB 1 </v>
      </c>
      <c r="B36" s="21" t="str">
        <f t="shared" si="1"/>
        <v>I</v>
      </c>
      <c r="C36" s="27">
        <f t="shared" si="2"/>
        <v>44672.663999999997</v>
      </c>
      <c r="D36" s="4" t="str">
        <f t="shared" si="3"/>
        <v>vis</v>
      </c>
      <c r="E36" s="35">
        <f>VLOOKUP(C36,'Active 1'!C$21:E$947,3,FALSE)</f>
        <v>11705.026966392756</v>
      </c>
      <c r="F36" s="21" t="s">
        <v>124</v>
      </c>
      <c r="G36" s="4" t="str">
        <f t="shared" si="4"/>
        <v>44672.664</v>
      </c>
      <c r="H36" s="27">
        <f t="shared" si="5"/>
        <v>11705</v>
      </c>
      <c r="I36" s="36" t="s">
        <v>276</v>
      </c>
      <c r="J36" s="37" t="s">
        <v>277</v>
      </c>
      <c r="K36" s="36">
        <v>11705</v>
      </c>
      <c r="L36" s="36" t="s">
        <v>278</v>
      </c>
      <c r="M36" s="37" t="s">
        <v>131</v>
      </c>
      <c r="N36" s="37"/>
      <c r="O36" s="38" t="s">
        <v>233</v>
      </c>
      <c r="P36" s="38" t="s">
        <v>214</v>
      </c>
    </row>
    <row r="37" spans="1:16" ht="12.75" customHeight="1" thickBot="1" x14ac:dyDescent="0.25">
      <c r="A37" s="27" t="str">
        <f t="shared" si="0"/>
        <v> AOEB 1 </v>
      </c>
      <c r="B37" s="21" t="str">
        <f t="shared" si="1"/>
        <v>I</v>
      </c>
      <c r="C37" s="27">
        <f t="shared" si="2"/>
        <v>45026.654999999999</v>
      </c>
      <c r="D37" s="4" t="str">
        <f t="shared" si="3"/>
        <v>vis</v>
      </c>
      <c r="E37" s="35">
        <f>VLOOKUP(C37,'Active 1'!C$21:E$947,3,FALSE)</f>
        <v>12223.007341753708</v>
      </c>
      <c r="F37" s="21" t="s">
        <v>124</v>
      </c>
      <c r="G37" s="4" t="str">
        <f t="shared" si="4"/>
        <v>45026.655</v>
      </c>
      <c r="H37" s="27">
        <f t="shared" si="5"/>
        <v>12223</v>
      </c>
      <c r="I37" s="36" t="s">
        <v>279</v>
      </c>
      <c r="J37" s="37" t="s">
        <v>280</v>
      </c>
      <c r="K37" s="36">
        <v>12223</v>
      </c>
      <c r="L37" s="36" t="s">
        <v>183</v>
      </c>
      <c r="M37" s="37" t="s">
        <v>131</v>
      </c>
      <c r="N37" s="37"/>
      <c r="O37" s="38" t="s">
        <v>233</v>
      </c>
      <c r="P37" s="38" t="s">
        <v>214</v>
      </c>
    </row>
    <row r="38" spans="1:16" ht="12.75" customHeight="1" thickBot="1" x14ac:dyDescent="0.25">
      <c r="A38" s="27" t="str">
        <f t="shared" si="0"/>
        <v>BAVM 36 </v>
      </c>
      <c r="B38" s="21" t="str">
        <f t="shared" si="1"/>
        <v>I</v>
      </c>
      <c r="C38" s="27">
        <f t="shared" si="2"/>
        <v>45407.307999999997</v>
      </c>
      <c r="D38" s="4" t="str">
        <f t="shared" si="3"/>
        <v>vis</v>
      </c>
      <c r="E38" s="35">
        <f>VLOOKUP(C38,'Active 1'!C$21:E$947,3,FALSE)</f>
        <v>12780.001117929573</v>
      </c>
      <c r="F38" s="21" t="s">
        <v>124</v>
      </c>
      <c r="G38" s="4" t="str">
        <f t="shared" si="4"/>
        <v>45407.308</v>
      </c>
      <c r="H38" s="27">
        <f t="shared" si="5"/>
        <v>12780</v>
      </c>
      <c r="I38" s="36" t="s">
        <v>281</v>
      </c>
      <c r="J38" s="37" t="s">
        <v>282</v>
      </c>
      <c r="K38" s="36">
        <v>12780</v>
      </c>
      <c r="L38" s="36" t="s">
        <v>174</v>
      </c>
      <c r="M38" s="37" t="s">
        <v>131</v>
      </c>
      <c r="N38" s="37"/>
      <c r="O38" s="38" t="s">
        <v>283</v>
      </c>
      <c r="P38" s="39" t="s">
        <v>284</v>
      </c>
    </row>
    <row r="39" spans="1:16" ht="12.75" customHeight="1" thickBot="1" x14ac:dyDescent="0.25">
      <c r="A39" s="27" t="str">
        <f t="shared" si="0"/>
        <v> AOEB 1 </v>
      </c>
      <c r="B39" s="21" t="str">
        <f t="shared" si="1"/>
        <v>I</v>
      </c>
      <c r="C39" s="27">
        <f t="shared" si="2"/>
        <v>45753.800999999999</v>
      </c>
      <c r="D39" s="4" t="str">
        <f t="shared" si="3"/>
        <v>vis</v>
      </c>
      <c r="E39" s="35">
        <f>VLOOKUP(C39,'Active 1'!C$21:E$947,3,FALSE)</f>
        <v>13287.009980301618</v>
      </c>
      <c r="F39" s="21" t="s">
        <v>124</v>
      </c>
      <c r="G39" s="4" t="str">
        <f t="shared" si="4"/>
        <v>45753.801</v>
      </c>
      <c r="H39" s="27">
        <f t="shared" si="5"/>
        <v>13287</v>
      </c>
      <c r="I39" s="36" t="s">
        <v>285</v>
      </c>
      <c r="J39" s="37" t="s">
        <v>286</v>
      </c>
      <c r="K39" s="36">
        <v>13287</v>
      </c>
      <c r="L39" s="36" t="s">
        <v>177</v>
      </c>
      <c r="M39" s="37" t="s">
        <v>131</v>
      </c>
      <c r="N39" s="37"/>
      <c r="O39" s="38" t="s">
        <v>233</v>
      </c>
      <c r="P39" s="38" t="s">
        <v>214</v>
      </c>
    </row>
    <row r="40" spans="1:16" ht="12.75" customHeight="1" thickBot="1" x14ac:dyDescent="0.25">
      <c r="A40" s="27" t="str">
        <f t="shared" si="0"/>
        <v> AOEB 1 </v>
      </c>
      <c r="B40" s="21" t="str">
        <f t="shared" si="1"/>
        <v>I</v>
      </c>
      <c r="C40" s="27">
        <f t="shared" si="2"/>
        <v>45762.690999999999</v>
      </c>
      <c r="D40" s="4" t="str">
        <f t="shared" si="3"/>
        <v>vis</v>
      </c>
      <c r="E40" s="35">
        <f>VLOOKUP(C40,'Active 1'!C$21:E$947,3,FALSE)</f>
        <v>13300.018349262858</v>
      </c>
      <c r="F40" s="21" t="s">
        <v>124</v>
      </c>
      <c r="G40" s="4" t="str">
        <f t="shared" si="4"/>
        <v>45762.691</v>
      </c>
      <c r="H40" s="27">
        <f t="shared" si="5"/>
        <v>13300</v>
      </c>
      <c r="I40" s="36" t="s">
        <v>287</v>
      </c>
      <c r="J40" s="37" t="s">
        <v>288</v>
      </c>
      <c r="K40" s="36">
        <v>13300</v>
      </c>
      <c r="L40" s="36" t="s">
        <v>164</v>
      </c>
      <c r="M40" s="37" t="s">
        <v>131</v>
      </c>
      <c r="N40" s="37"/>
      <c r="O40" s="38" t="s">
        <v>233</v>
      </c>
      <c r="P40" s="38" t="s">
        <v>214</v>
      </c>
    </row>
    <row r="41" spans="1:16" ht="12.75" customHeight="1" thickBot="1" x14ac:dyDescent="0.25">
      <c r="A41" s="27" t="str">
        <f t="shared" si="0"/>
        <v> AOEB 1 </v>
      </c>
      <c r="B41" s="21" t="str">
        <f t="shared" si="1"/>
        <v>I</v>
      </c>
      <c r="C41" s="27">
        <f t="shared" si="2"/>
        <v>46120.771999999997</v>
      </c>
      <c r="D41" s="4" t="str">
        <f t="shared" si="3"/>
        <v>vis</v>
      </c>
      <c r="E41" s="35">
        <f>VLOOKUP(C41,'Active 1'!C$21:E$947,3,FALSE)</f>
        <v>13823.983452301136</v>
      </c>
      <c r="F41" s="21" t="s">
        <v>124</v>
      </c>
      <c r="G41" s="4" t="str">
        <f t="shared" si="4"/>
        <v>46120.772</v>
      </c>
      <c r="H41" s="27">
        <f t="shared" si="5"/>
        <v>13824</v>
      </c>
      <c r="I41" s="36" t="s">
        <v>289</v>
      </c>
      <c r="J41" s="37" t="s">
        <v>290</v>
      </c>
      <c r="K41" s="36">
        <v>13824</v>
      </c>
      <c r="L41" s="36" t="s">
        <v>291</v>
      </c>
      <c r="M41" s="37" t="s">
        <v>131</v>
      </c>
      <c r="N41" s="37"/>
      <c r="O41" s="38" t="s">
        <v>292</v>
      </c>
      <c r="P41" s="38" t="s">
        <v>214</v>
      </c>
    </row>
    <row r="42" spans="1:16" ht="12.75" customHeight="1" thickBot="1" x14ac:dyDescent="0.25">
      <c r="A42" s="27" t="str">
        <f t="shared" si="0"/>
        <v> AOEB 1 </v>
      </c>
      <c r="B42" s="21" t="str">
        <f t="shared" si="1"/>
        <v>I</v>
      </c>
      <c r="C42" s="27">
        <f t="shared" si="2"/>
        <v>46142.654000000002</v>
      </c>
      <c r="D42" s="4" t="str">
        <f t="shared" si="3"/>
        <v>vis</v>
      </c>
      <c r="E42" s="35">
        <f>VLOOKUP(C42,'Active 1'!C$21:E$947,3,FALSE)</f>
        <v>13856.002477004169</v>
      </c>
      <c r="F42" s="21" t="s">
        <v>124</v>
      </c>
      <c r="G42" s="4" t="str">
        <f t="shared" si="4"/>
        <v>46142.654</v>
      </c>
      <c r="H42" s="27">
        <f t="shared" si="5"/>
        <v>13856</v>
      </c>
      <c r="I42" s="36" t="s">
        <v>293</v>
      </c>
      <c r="J42" s="37" t="s">
        <v>294</v>
      </c>
      <c r="K42" s="36">
        <v>13856</v>
      </c>
      <c r="L42" s="36" t="s">
        <v>295</v>
      </c>
      <c r="M42" s="37" t="s">
        <v>131</v>
      </c>
      <c r="N42" s="37"/>
      <c r="O42" s="38" t="s">
        <v>296</v>
      </c>
      <c r="P42" s="38" t="s">
        <v>214</v>
      </c>
    </row>
    <row r="43" spans="1:16" ht="12.75" customHeight="1" thickBot="1" x14ac:dyDescent="0.25">
      <c r="A43" s="27" t="str">
        <f t="shared" ref="A43:A74" si="6">P43</f>
        <v> AOEB 1 </v>
      </c>
      <c r="B43" s="21" t="str">
        <f t="shared" ref="B43:B74" si="7">IF(H43=INT(H43),"I","II")</f>
        <v>I</v>
      </c>
      <c r="C43" s="27">
        <f t="shared" ref="C43:C74" si="8">1*G43</f>
        <v>46142.661999999997</v>
      </c>
      <c r="D43" s="4" t="str">
        <f t="shared" ref="D43:D74" si="9">VLOOKUP(F43,I$1:J$5,2,FALSE)</f>
        <v>vis</v>
      </c>
      <c r="E43" s="35">
        <f>VLOOKUP(C43,'Active 1'!C$21:E$947,3,FALSE)</f>
        <v>13856.014183072966</v>
      </c>
      <c r="F43" s="21" t="s">
        <v>124</v>
      </c>
      <c r="G43" s="4" t="str">
        <f t="shared" ref="G43:G74" si="10">MID(I43,3,LEN(I43)-3)</f>
        <v>46142.662</v>
      </c>
      <c r="H43" s="27">
        <f t="shared" ref="H43:H74" si="11">1*K43</f>
        <v>13856</v>
      </c>
      <c r="I43" s="36" t="s">
        <v>297</v>
      </c>
      <c r="J43" s="37" t="s">
        <v>298</v>
      </c>
      <c r="K43" s="36">
        <v>13856</v>
      </c>
      <c r="L43" s="36" t="s">
        <v>204</v>
      </c>
      <c r="M43" s="37" t="s">
        <v>131</v>
      </c>
      <c r="N43" s="37"/>
      <c r="O43" s="38" t="s">
        <v>205</v>
      </c>
      <c r="P43" s="38" t="s">
        <v>214</v>
      </c>
    </row>
    <row r="44" spans="1:16" ht="12.75" customHeight="1" thickBot="1" x14ac:dyDescent="0.25">
      <c r="A44" s="27" t="str">
        <f t="shared" si="6"/>
        <v> AOEB 1 </v>
      </c>
      <c r="B44" s="21" t="str">
        <f t="shared" si="7"/>
        <v>I</v>
      </c>
      <c r="C44" s="27">
        <f t="shared" si="8"/>
        <v>46148.809000000001</v>
      </c>
      <c r="D44" s="4" t="str">
        <f t="shared" si="9"/>
        <v>vis</v>
      </c>
      <c r="E44" s="35">
        <f>VLOOKUP(C44,'Active 1'!C$21:E$947,3,FALSE)</f>
        <v>13865.00883369218</v>
      </c>
      <c r="F44" s="21" t="s">
        <v>124</v>
      </c>
      <c r="G44" s="4" t="str">
        <f t="shared" si="10"/>
        <v>46148.809</v>
      </c>
      <c r="H44" s="27">
        <f t="shared" si="11"/>
        <v>13865</v>
      </c>
      <c r="I44" s="36" t="s">
        <v>299</v>
      </c>
      <c r="J44" s="37" t="s">
        <v>300</v>
      </c>
      <c r="K44" s="36">
        <v>13865</v>
      </c>
      <c r="L44" s="36" t="s">
        <v>222</v>
      </c>
      <c r="M44" s="37" t="s">
        <v>131</v>
      </c>
      <c r="N44" s="37"/>
      <c r="O44" s="38" t="s">
        <v>292</v>
      </c>
      <c r="P44" s="38" t="s">
        <v>214</v>
      </c>
    </row>
    <row r="45" spans="1:16" ht="12.75" customHeight="1" thickBot="1" x14ac:dyDescent="0.25">
      <c r="A45" s="27" t="str">
        <f t="shared" si="6"/>
        <v> AOEB 1 </v>
      </c>
      <c r="B45" s="21" t="str">
        <f t="shared" si="7"/>
        <v>I</v>
      </c>
      <c r="C45" s="27">
        <f t="shared" si="8"/>
        <v>46168.63</v>
      </c>
      <c r="D45" s="4" t="str">
        <f t="shared" si="9"/>
        <v>vis</v>
      </c>
      <c r="E45" s="35">
        <f>VLOOKUP(C45,'Active 1'!C$21:E$947,3,FALSE)</f>
        <v>13894.01208241892</v>
      </c>
      <c r="F45" s="21" t="s">
        <v>124</v>
      </c>
      <c r="G45" s="4" t="str">
        <f t="shared" si="10"/>
        <v>46168.630</v>
      </c>
      <c r="H45" s="27">
        <f t="shared" si="11"/>
        <v>13894</v>
      </c>
      <c r="I45" s="36" t="s">
        <v>301</v>
      </c>
      <c r="J45" s="37" t="s">
        <v>302</v>
      </c>
      <c r="K45" s="36">
        <v>13894</v>
      </c>
      <c r="L45" s="36" t="s">
        <v>180</v>
      </c>
      <c r="M45" s="37" t="s">
        <v>131</v>
      </c>
      <c r="N45" s="37"/>
      <c r="O45" s="38" t="s">
        <v>296</v>
      </c>
      <c r="P45" s="38" t="s">
        <v>214</v>
      </c>
    </row>
    <row r="46" spans="1:16" ht="12.75" customHeight="1" thickBot="1" x14ac:dyDescent="0.25">
      <c r="A46" s="27" t="str">
        <f t="shared" si="6"/>
        <v> AOEB 1 </v>
      </c>
      <c r="B46" s="21" t="str">
        <f t="shared" si="7"/>
        <v>I</v>
      </c>
      <c r="C46" s="27">
        <f t="shared" si="8"/>
        <v>46181.591999999997</v>
      </c>
      <c r="D46" s="4" t="str">
        <f t="shared" si="9"/>
        <v>vis</v>
      </c>
      <c r="E46" s="35">
        <f>VLOOKUP(C46,'Active 1'!C$21:E$947,3,FALSE)</f>
        <v>13912.978840402679</v>
      </c>
      <c r="F46" s="21" t="s">
        <v>124</v>
      </c>
      <c r="G46" s="4" t="str">
        <f t="shared" si="10"/>
        <v>46181.592</v>
      </c>
      <c r="H46" s="27">
        <f t="shared" si="11"/>
        <v>13913</v>
      </c>
      <c r="I46" s="36" t="s">
        <v>303</v>
      </c>
      <c r="J46" s="37" t="s">
        <v>304</v>
      </c>
      <c r="K46" s="36">
        <v>13913</v>
      </c>
      <c r="L46" s="36" t="s">
        <v>305</v>
      </c>
      <c r="M46" s="37" t="s">
        <v>131</v>
      </c>
      <c r="N46" s="37"/>
      <c r="O46" s="38" t="s">
        <v>205</v>
      </c>
      <c r="P46" s="38" t="s">
        <v>214</v>
      </c>
    </row>
    <row r="47" spans="1:16" ht="12.75" customHeight="1" thickBot="1" x14ac:dyDescent="0.25">
      <c r="A47" s="27" t="str">
        <f t="shared" si="6"/>
        <v> AOEB 1 </v>
      </c>
      <c r="B47" s="21" t="str">
        <f t="shared" si="7"/>
        <v>I</v>
      </c>
      <c r="C47" s="27">
        <f t="shared" si="8"/>
        <v>46496.663</v>
      </c>
      <c r="D47" s="4" t="str">
        <f t="shared" si="9"/>
        <v>vis</v>
      </c>
      <c r="E47" s="35">
        <f>VLOOKUP(C47,'Active 1'!C$21:E$947,3,FALSE)</f>
        <v>14374.00919101993</v>
      </c>
      <c r="F47" s="21" t="s">
        <v>124</v>
      </c>
      <c r="G47" s="4" t="str">
        <f t="shared" si="10"/>
        <v>46496.663</v>
      </c>
      <c r="H47" s="27">
        <f t="shared" si="11"/>
        <v>14374</v>
      </c>
      <c r="I47" s="36" t="s">
        <v>306</v>
      </c>
      <c r="J47" s="37" t="s">
        <v>307</v>
      </c>
      <c r="K47" s="36">
        <v>14374</v>
      </c>
      <c r="L47" s="36" t="s">
        <v>222</v>
      </c>
      <c r="M47" s="37" t="s">
        <v>131</v>
      </c>
      <c r="N47" s="37"/>
      <c r="O47" s="38" t="s">
        <v>233</v>
      </c>
      <c r="P47" s="38" t="s">
        <v>214</v>
      </c>
    </row>
    <row r="48" spans="1:16" ht="12.75" customHeight="1" thickBot="1" x14ac:dyDescent="0.25">
      <c r="A48" s="27" t="str">
        <f t="shared" si="6"/>
        <v> AOEB 1 </v>
      </c>
      <c r="B48" s="21" t="str">
        <f t="shared" si="7"/>
        <v>I</v>
      </c>
      <c r="C48" s="27">
        <f t="shared" si="8"/>
        <v>46526.716999999997</v>
      </c>
      <c r="D48" s="4" t="str">
        <f t="shared" si="9"/>
        <v>vis</v>
      </c>
      <c r="E48" s="35">
        <f>VLOOKUP(C48,'Active 1'!C$21:E$947,3,FALSE)</f>
        <v>14417.985965008806</v>
      </c>
      <c r="F48" s="21" t="s">
        <v>124</v>
      </c>
      <c r="G48" s="4" t="str">
        <f t="shared" si="10"/>
        <v>46526.717</v>
      </c>
      <c r="H48" s="27">
        <f t="shared" si="11"/>
        <v>14418</v>
      </c>
      <c r="I48" s="36" t="s">
        <v>308</v>
      </c>
      <c r="J48" s="37" t="s">
        <v>309</v>
      </c>
      <c r="K48" s="36">
        <v>14418</v>
      </c>
      <c r="L48" s="36" t="s">
        <v>171</v>
      </c>
      <c r="M48" s="37" t="s">
        <v>131</v>
      </c>
      <c r="N48" s="37"/>
      <c r="O48" s="38" t="s">
        <v>205</v>
      </c>
      <c r="P48" s="38" t="s">
        <v>214</v>
      </c>
    </row>
    <row r="49" spans="1:16" ht="12.75" customHeight="1" thickBot="1" x14ac:dyDescent="0.25">
      <c r="A49" s="27" t="str">
        <f t="shared" si="6"/>
        <v> AOEB 1 </v>
      </c>
      <c r="B49" s="21" t="str">
        <f t="shared" si="7"/>
        <v>I</v>
      </c>
      <c r="C49" s="27">
        <f t="shared" si="8"/>
        <v>46550.646000000001</v>
      </c>
      <c r="D49" s="4" t="str">
        <f t="shared" si="9"/>
        <v>vis</v>
      </c>
      <c r="E49" s="35">
        <f>VLOOKUP(C49,'Active 1'!C$21:E$947,3,FALSE)</f>
        <v>14453.000280067703</v>
      </c>
      <c r="F49" s="21" t="s">
        <v>124</v>
      </c>
      <c r="G49" s="4" t="str">
        <f t="shared" si="10"/>
        <v>46550.646</v>
      </c>
      <c r="H49" s="27">
        <f t="shared" si="11"/>
        <v>14453</v>
      </c>
      <c r="I49" s="36" t="s">
        <v>310</v>
      </c>
      <c r="J49" s="37" t="s">
        <v>311</v>
      </c>
      <c r="K49" s="36">
        <v>14453</v>
      </c>
      <c r="L49" s="36" t="s">
        <v>253</v>
      </c>
      <c r="M49" s="37" t="s">
        <v>131</v>
      </c>
      <c r="N49" s="37"/>
      <c r="O49" s="38" t="s">
        <v>205</v>
      </c>
      <c r="P49" s="38" t="s">
        <v>214</v>
      </c>
    </row>
    <row r="50" spans="1:16" ht="12.75" customHeight="1" thickBot="1" x14ac:dyDescent="0.25">
      <c r="A50" s="27" t="str">
        <f t="shared" si="6"/>
        <v> AOEB 1 </v>
      </c>
      <c r="B50" s="21" t="str">
        <f t="shared" si="7"/>
        <v>I</v>
      </c>
      <c r="C50" s="27">
        <f t="shared" si="8"/>
        <v>46554.726999999999</v>
      </c>
      <c r="D50" s="4" t="str">
        <f t="shared" si="9"/>
        <v>vis</v>
      </c>
      <c r="E50" s="35">
        <f>VLOOKUP(C50,'Active 1'!C$21:E$947,3,FALSE)</f>
        <v>14458.971838417625</v>
      </c>
      <c r="F50" s="21" t="s">
        <v>124</v>
      </c>
      <c r="G50" s="4" t="str">
        <f t="shared" si="10"/>
        <v>46554.727</v>
      </c>
      <c r="H50" s="27">
        <f t="shared" si="11"/>
        <v>14459</v>
      </c>
      <c r="I50" s="36" t="s">
        <v>312</v>
      </c>
      <c r="J50" s="37" t="s">
        <v>313</v>
      </c>
      <c r="K50" s="36">
        <v>14459</v>
      </c>
      <c r="L50" s="36" t="s">
        <v>314</v>
      </c>
      <c r="M50" s="37" t="s">
        <v>131</v>
      </c>
      <c r="N50" s="37"/>
      <c r="O50" s="38" t="s">
        <v>292</v>
      </c>
      <c r="P50" s="38" t="s">
        <v>214</v>
      </c>
    </row>
    <row r="51" spans="1:16" ht="12.75" customHeight="1" thickBot="1" x14ac:dyDescent="0.25">
      <c r="A51" s="27" t="str">
        <f t="shared" si="6"/>
        <v> AOEB 1 </v>
      </c>
      <c r="B51" s="21" t="str">
        <f t="shared" si="7"/>
        <v>I</v>
      </c>
      <c r="C51" s="27">
        <f t="shared" si="8"/>
        <v>46854.741999999998</v>
      </c>
      <c r="D51" s="4" t="str">
        <f t="shared" si="9"/>
        <v>vis</v>
      </c>
      <c r="E51" s="35">
        <f>VLOOKUP(C51,'Active 1'!C$21:E$947,3,FALSE)</f>
        <v>14897.971367541006</v>
      </c>
      <c r="F51" s="21" t="s">
        <v>124</v>
      </c>
      <c r="G51" s="4" t="str">
        <f t="shared" si="10"/>
        <v>46854.742</v>
      </c>
      <c r="H51" s="27">
        <f t="shared" si="11"/>
        <v>14898</v>
      </c>
      <c r="I51" s="36" t="s">
        <v>315</v>
      </c>
      <c r="J51" s="37" t="s">
        <v>316</v>
      </c>
      <c r="K51" s="36">
        <v>14898</v>
      </c>
      <c r="L51" s="36" t="s">
        <v>317</v>
      </c>
      <c r="M51" s="37" t="s">
        <v>131</v>
      </c>
      <c r="N51" s="37"/>
      <c r="O51" s="38" t="s">
        <v>292</v>
      </c>
      <c r="P51" s="38" t="s">
        <v>214</v>
      </c>
    </row>
    <row r="52" spans="1:16" ht="12.75" customHeight="1" thickBot="1" x14ac:dyDescent="0.25">
      <c r="A52" s="27" t="str">
        <f t="shared" si="6"/>
        <v> AOEB 1 </v>
      </c>
      <c r="B52" s="21" t="str">
        <f t="shared" si="7"/>
        <v>I</v>
      </c>
      <c r="C52" s="27">
        <f t="shared" si="8"/>
        <v>46878.677000000003</v>
      </c>
      <c r="D52" s="4" t="str">
        <f t="shared" si="9"/>
        <v>vis</v>
      </c>
      <c r="E52" s="35">
        <f>VLOOKUP(C52,'Active 1'!C$21:E$947,3,FALSE)</f>
        <v>14932.99446215151</v>
      </c>
      <c r="F52" s="21" t="s">
        <v>124</v>
      </c>
      <c r="G52" s="4" t="str">
        <f t="shared" si="10"/>
        <v>46878.677</v>
      </c>
      <c r="H52" s="27">
        <f t="shared" si="11"/>
        <v>14933</v>
      </c>
      <c r="I52" s="36" t="s">
        <v>318</v>
      </c>
      <c r="J52" s="37" t="s">
        <v>319</v>
      </c>
      <c r="K52" s="36">
        <v>14933</v>
      </c>
      <c r="L52" s="36" t="s">
        <v>265</v>
      </c>
      <c r="M52" s="37" t="s">
        <v>131</v>
      </c>
      <c r="N52" s="37"/>
      <c r="O52" s="38" t="s">
        <v>205</v>
      </c>
      <c r="P52" s="38" t="s">
        <v>214</v>
      </c>
    </row>
    <row r="53" spans="1:16" ht="12.75" customHeight="1" thickBot="1" x14ac:dyDescent="0.25">
      <c r="A53" s="27" t="str">
        <f t="shared" si="6"/>
        <v> AOEB 1 </v>
      </c>
      <c r="B53" s="21" t="str">
        <f t="shared" si="7"/>
        <v>I</v>
      </c>
      <c r="C53" s="27">
        <f t="shared" si="8"/>
        <v>46906.68</v>
      </c>
      <c r="D53" s="4" t="str">
        <f t="shared" si="9"/>
        <v>vis</v>
      </c>
      <c r="E53" s="35">
        <f>VLOOKUP(C53,'Active 1'!C$21:E$947,3,FALSE)</f>
        <v>14973.970092750116</v>
      </c>
      <c r="F53" s="21" t="s">
        <v>124</v>
      </c>
      <c r="G53" s="4" t="str">
        <f t="shared" si="10"/>
        <v>46906.680</v>
      </c>
      <c r="H53" s="27">
        <f t="shared" si="11"/>
        <v>14974</v>
      </c>
      <c r="I53" s="36" t="s">
        <v>320</v>
      </c>
      <c r="J53" s="37" t="s">
        <v>321</v>
      </c>
      <c r="K53" s="36">
        <v>14974</v>
      </c>
      <c r="L53" s="36" t="s">
        <v>317</v>
      </c>
      <c r="M53" s="37" t="s">
        <v>131</v>
      </c>
      <c r="N53" s="37"/>
      <c r="O53" s="38" t="s">
        <v>205</v>
      </c>
      <c r="P53" s="38" t="s">
        <v>214</v>
      </c>
    </row>
    <row r="54" spans="1:16" ht="12.75" customHeight="1" thickBot="1" x14ac:dyDescent="0.25">
      <c r="A54" s="27" t="str">
        <f t="shared" si="6"/>
        <v> BBS 84 </v>
      </c>
      <c r="B54" s="21" t="str">
        <f t="shared" si="7"/>
        <v>I</v>
      </c>
      <c r="C54" s="27">
        <f t="shared" si="8"/>
        <v>46907.374000000003</v>
      </c>
      <c r="D54" s="4" t="str">
        <f t="shared" si="9"/>
        <v>vis</v>
      </c>
      <c r="E54" s="35">
        <f>VLOOKUP(C54,'Active 1'!C$21:E$947,3,FALSE)</f>
        <v>14974.985594219086</v>
      </c>
      <c r="F54" s="21" t="s">
        <v>124</v>
      </c>
      <c r="G54" s="4" t="str">
        <f t="shared" si="10"/>
        <v>46907.374</v>
      </c>
      <c r="H54" s="27">
        <f t="shared" si="11"/>
        <v>14975</v>
      </c>
      <c r="I54" s="36" t="s">
        <v>322</v>
      </c>
      <c r="J54" s="37" t="s">
        <v>323</v>
      </c>
      <c r="K54" s="36">
        <v>14975</v>
      </c>
      <c r="L54" s="36" t="s">
        <v>171</v>
      </c>
      <c r="M54" s="37" t="s">
        <v>131</v>
      </c>
      <c r="N54" s="37"/>
      <c r="O54" s="38" t="s">
        <v>324</v>
      </c>
      <c r="P54" s="38" t="s">
        <v>325</v>
      </c>
    </row>
    <row r="55" spans="1:16" ht="12.75" customHeight="1" thickBot="1" x14ac:dyDescent="0.25">
      <c r="A55" s="27" t="str">
        <f t="shared" si="6"/>
        <v> AOEB 1 </v>
      </c>
      <c r="B55" s="21" t="str">
        <f t="shared" si="7"/>
        <v>I</v>
      </c>
      <c r="C55" s="27">
        <f t="shared" si="8"/>
        <v>47184.839</v>
      </c>
      <c r="D55" s="4" t="str">
        <f t="shared" si="9"/>
        <v>vis</v>
      </c>
      <c r="E55" s="35">
        <f>VLOOKUP(C55,'Active 1'!C$21:E$947,3,FALSE)</f>
        <v>15380.988641894095</v>
      </c>
      <c r="F55" s="21" t="str">
        <f>LEFT(M55,1)</f>
        <v>V</v>
      </c>
      <c r="G55" s="4" t="str">
        <f t="shared" si="10"/>
        <v>47184.839</v>
      </c>
      <c r="H55" s="27">
        <f t="shared" si="11"/>
        <v>15381</v>
      </c>
      <c r="I55" s="36" t="s">
        <v>326</v>
      </c>
      <c r="J55" s="37" t="s">
        <v>327</v>
      </c>
      <c r="K55" s="36">
        <v>15381</v>
      </c>
      <c r="L55" s="36" t="s">
        <v>328</v>
      </c>
      <c r="M55" s="37" t="s">
        <v>131</v>
      </c>
      <c r="N55" s="37"/>
      <c r="O55" s="38" t="s">
        <v>292</v>
      </c>
      <c r="P55" s="38" t="s">
        <v>214</v>
      </c>
    </row>
    <row r="56" spans="1:16" ht="12.75" customHeight="1" thickBot="1" x14ac:dyDescent="0.25">
      <c r="A56" s="27" t="str">
        <f t="shared" si="6"/>
        <v> AOEB 1 </v>
      </c>
      <c r="B56" s="21" t="str">
        <f t="shared" si="7"/>
        <v>I</v>
      </c>
      <c r="C56" s="27">
        <f t="shared" si="8"/>
        <v>47204.656999999999</v>
      </c>
      <c r="D56" s="4" t="str">
        <f t="shared" si="9"/>
        <v>vis</v>
      </c>
      <c r="E56" s="35">
        <f>VLOOKUP(C56,'Active 1'!C$21:E$947,3,FALSE)</f>
        <v>15409.987500845036</v>
      </c>
      <c r="F56" s="21" t="str">
        <f>LEFT(M56,1)</f>
        <v>V</v>
      </c>
      <c r="G56" s="4" t="str">
        <f t="shared" si="10"/>
        <v>47204.657</v>
      </c>
      <c r="H56" s="27">
        <f t="shared" si="11"/>
        <v>15410</v>
      </c>
      <c r="I56" s="36" t="s">
        <v>329</v>
      </c>
      <c r="J56" s="37" t="s">
        <v>330</v>
      </c>
      <c r="K56" s="36">
        <v>15410</v>
      </c>
      <c r="L56" s="36" t="s">
        <v>331</v>
      </c>
      <c r="M56" s="37" t="s">
        <v>131</v>
      </c>
      <c r="N56" s="37"/>
      <c r="O56" s="38" t="s">
        <v>205</v>
      </c>
      <c r="P56" s="38" t="s">
        <v>214</v>
      </c>
    </row>
    <row r="57" spans="1:16" ht="12.75" customHeight="1" thickBot="1" x14ac:dyDescent="0.25">
      <c r="A57" s="27" t="str">
        <f t="shared" si="6"/>
        <v> AOEB 1 </v>
      </c>
      <c r="B57" s="21" t="str">
        <f t="shared" si="7"/>
        <v>I</v>
      </c>
      <c r="C57" s="27">
        <f t="shared" si="8"/>
        <v>47232.677000000003</v>
      </c>
      <c r="D57" s="4" t="str">
        <f t="shared" si="9"/>
        <v>vis</v>
      </c>
      <c r="E57" s="35">
        <f>VLOOKUP(C57,'Active 1'!C$21:E$947,3,FALSE)</f>
        <v>15450.988006839867</v>
      </c>
      <c r="F57" s="21" t="str">
        <f>LEFT(M57,1)</f>
        <v>V</v>
      </c>
      <c r="G57" s="4" t="str">
        <f t="shared" si="10"/>
        <v>47232.677</v>
      </c>
      <c r="H57" s="27">
        <f t="shared" si="11"/>
        <v>15451</v>
      </c>
      <c r="I57" s="36" t="s">
        <v>332</v>
      </c>
      <c r="J57" s="37" t="s">
        <v>333</v>
      </c>
      <c r="K57" s="36">
        <v>15451</v>
      </c>
      <c r="L57" s="36" t="s">
        <v>328</v>
      </c>
      <c r="M57" s="37" t="s">
        <v>131</v>
      </c>
      <c r="N57" s="37"/>
      <c r="O57" s="38" t="s">
        <v>205</v>
      </c>
      <c r="P57" s="38" t="s">
        <v>214</v>
      </c>
    </row>
    <row r="58" spans="1:16" ht="12.75" customHeight="1" thickBot="1" x14ac:dyDescent="0.25">
      <c r="A58" s="27" t="str">
        <f t="shared" si="6"/>
        <v> BBS 88 </v>
      </c>
      <c r="B58" s="21" t="str">
        <f t="shared" si="7"/>
        <v>I</v>
      </c>
      <c r="C58" s="27">
        <f t="shared" si="8"/>
        <v>47263.432000000001</v>
      </c>
      <c r="D58" s="4" t="str">
        <f t="shared" si="9"/>
        <v>vis</v>
      </c>
      <c r="E58" s="35">
        <f>VLOOKUP(C58,'Active 1'!C$21:E$947,3,FALSE)</f>
        <v>15495.990525107914</v>
      </c>
      <c r="F58" s="21" t="str">
        <f>LEFT(M58,1)</f>
        <v>V</v>
      </c>
      <c r="G58" s="4" t="str">
        <f t="shared" si="10"/>
        <v>47263.432</v>
      </c>
      <c r="H58" s="27">
        <f t="shared" si="11"/>
        <v>15496</v>
      </c>
      <c r="I58" s="36" t="s">
        <v>334</v>
      </c>
      <c r="J58" s="37" t="s">
        <v>335</v>
      </c>
      <c r="K58" s="36">
        <v>15496</v>
      </c>
      <c r="L58" s="36" t="s">
        <v>336</v>
      </c>
      <c r="M58" s="37" t="s">
        <v>131</v>
      </c>
      <c r="N58" s="37"/>
      <c r="O58" s="38" t="s">
        <v>324</v>
      </c>
      <c r="P58" s="38" t="s">
        <v>337</v>
      </c>
    </row>
    <row r="59" spans="1:16" ht="12.75" customHeight="1" thickBot="1" x14ac:dyDescent="0.25">
      <c r="A59" s="27" t="str">
        <f t="shared" si="6"/>
        <v> BBS 91 </v>
      </c>
      <c r="B59" s="21" t="str">
        <f t="shared" si="7"/>
        <v>I</v>
      </c>
      <c r="C59" s="27">
        <f t="shared" si="8"/>
        <v>47587.364999999998</v>
      </c>
      <c r="D59" s="4" t="str">
        <f t="shared" si="9"/>
        <v>vis</v>
      </c>
      <c r="E59" s="35">
        <f>VLOOKUP(C59,'Active 1'!C$21:E$947,3,FALSE)</f>
        <v>15969.988273445577</v>
      </c>
      <c r="F59" s="21" t="str">
        <f>LEFT(M59,1)</f>
        <v>V</v>
      </c>
      <c r="G59" s="4" t="str">
        <f t="shared" si="10"/>
        <v>47587.365</v>
      </c>
      <c r="H59" s="27">
        <f t="shared" si="11"/>
        <v>15970</v>
      </c>
      <c r="I59" s="36" t="s">
        <v>338</v>
      </c>
      <c r="J59" s="37" t="s">
        <v>339</v>
      </c>
      <c r="K59" s="36">
        <v>15970</v>
      </c>
      <c r="L59" s="36" t="s">
        <v>328</v>
      </c>
      <c r="M59" s="37" t="s">
        <v>131</v>
      </c>
      <c r="N59" s="37"/>
      <c r="O59" s="38" t="s">
        <v>237</v>
      </c>
      <c r="P59" s="38" t="s">
        <v>340</v>
      </c>
    </row>
    <row r="60" spans="1:16" ht="12.75" customHeight="1" thickBot="1" x14ac:dyDescent="0.25">
      <c r="A60" s="27" t="str">
        <f t="shared" si="6"/>
        <v> AOEB 1 </v>
      </c>
      <c r="B60" s="21" t="str">
        <f t="shared" si="7"/>
        <v>I</v>
      </c>
      <c r="C60" s="27">
        <f t="shared" si="8"/>
        <v>47597.605000000003</v>
      </c>
      <c r="D60" s="4" t="str">
        <f t="shared" si="9"/>
        <v>vis</v>
      </c>
      <c r="E60" s="35">
        <f>VLOOKUP(C60,'Active 1'!C$21:E$947,3,FALSE)</f>
        <v>15984.972041517925</v>
      </c>
      <c r="F60" s="21" t="s">
        <v>124</v>
      </c>
      <c r="G60" s="4" t="str">
        <f t="shared" si="10"/>
        <v>47597.605</v>
      </c>
      <c r="H60" s="27">
        <f t="shared" si="11"/>
        <v>15985</v>
      </c>
      <c r="I60" s="36" t="s">
        <v>341</v>
      </c>
      <c r="J60" s="37" t="s">
        <v>342</v>
      </c>
      <c r="K60" s="36">
        <v>15985</v>
      </c>
      <c r="L60" s="36" t="s">
        <v>314</v>
      </c>
      <c r="M60" s="37" t="s">
        <v>131</v>
      </c>
      <c r="N60" s="37"/>
      <c r="O60" s="38" t="s">
        <v>205</v>
      </c>
      <c r="P60" s="38" t="s">
        <v>214</v>
      </c>
    </row>
    <row r="61" spans="1:16" ht="12.75" customHeight="1" thickBot="1" x14ac:dyDescent="0.25">
      <c r="A61" s="27" t="str">
        <f t="shared" si="6"/>
        <v> BBS 91 </v>
      </c>
      <c r="B61" s="21" t="str">
        <f t="shared" si="7"/>
        <v>I</v>
      </c>
      <c r="C61" s="27">
        <f t="shared" si="8"/>
        <v>47613.34</v>
      </c>
      <c r="D61" s="4" t="str">
        <f t="shared" si="9"/>
        <v>vis</v>
      </c>
      <c r="E61" s="35">
        <f>VLOOKUP(C61,'Active 1'!C$21:E$947,3,FALSE)</f>
        <v>16007.996415601732</v>
      </c>
      <c r="F61" s="21" t="s">
        <v>124</v>
      </c>
      <c r="G61" s="4" t="str">
        <f t="shared" si="10"/>
        <v>47613.340</v>
      </c>
      <c r="H61" s="27">
        <f t="shared" si="11"/>
        <v>16008</v>
      </c>
      <c r="I61" s="36" t="s">
        <v>343</v>
      </c>
      <c r="J61" s="37" t="s">
        <v>344</v>
      </c>
      <c r="K61" s="36">
        <v>16008</v>
      </c>
      <c r="L61" s="36" t="s">
        <v>186</v>
      </c>
      <c r="M61" s="37" t="s">
        <v>131</v>
      </c>
      <c r="N61" s="37"/>
      <c r="O61" s="38" t="s">
        <v>237</v>
      </c>
      <c r="P61" s="38" t="s">
        <v>340</v>
      </c>
    </row>
    <row r="62" spans="1:16" ht="12.75" customHeight="1" thickBot="1" x14ac:dyDescent="0.25">
      <c r="A62" s="27" t="str">
        <f t="shared" si="6"/>
        <v> BBS 91 </v>
      </c>
      <c r="B62" s="21" t="str">
        <f t="shared" si="7"/>
        <v>I</v>
      </c>
      <c r="C62" s="27">
        <f t="shared" si="8"/>
        <v>47615.385999999999</v>
      </c>
      <c r="D62" s="4" t="str">
        <f t="shared" si="9"/>
        <v>vis</v>
      </c>
      <c r="E62" s="35">
        <f>VLOOKUP(C62,'Active 1'!C$21:E$947,3,FALSE)</f>
        <v>16010.990242699001</v>
      </c>
      <c r="F62" s="21" t="s">
        <v>124</v>
      </c>
      <c r="G62" s="4" t="str">
        <f t="shared" si="10"/>
        <v>47615.386</v>
      </c>
      <c r="H62" s="27">
        <f t="shared" si="11"/>
        <v>16011</v>
      </c>
      <c r="I62" s="36" t="s">
        <v>345</v>
      </c>
      <c r="J62" s="37" t="s">
        <v>346</v>
      </c>
      <c r="K62" s="36">
        <v>16011</v>
      </c>
      <c r="L62" s="36" t="s">
        <v>347</v>
      </c>
      <c r="M62" s="37" t="s">
        <v>131</v>
      </c>
      <c r="N62" s="37"/>
      <c r="O62" s="38" t="s">
        <v>237</v>
      </c>
      <c r="P62" s="38" t="s">
        <v>340</v>
      </c>
    </row>
    <row r="63" spans="1:16" ht="12.75" customHeight="1" thickBot="1" x14ac:dyDescent="0.25">
      <c r="A63" s="27" t="str">
        <f t="shared" si="6"/>
        <v>BAVM 56 </v>
      </c>
      <c r="B63" s="21" t="str">
        <f t="shared" si="7"/>
        <v>I</v>
      </c>
      <c r="C63" s="27">
        <f t="shared" si="8"/>
        <v>47943.402000000002</v>
      </c>
      <c r="D63" s="4" t="str">
        <f t="shared" si="9"/>
        <v>vis</v>
      </c>
      <c r="E63" s="35">
        <f>VLOOKUP(C63,'Active 1'!C$21:E$947,3,FALSE)</f>
        <v>16490.962475903798</v>
      </c>
      <c r="F63" s="21" t="s">
        <v>124</v>
      </c>
      <c r="G63" s="4" t="str">
        <f t="shared" si="10"/>
        <v>47943.402</v>
      </c>
      <c r="H63" s="27">
        <f t="shared" si="11"/>
        <v>16491</v>
      </c>
      <c r="I63" s="36" t="s">
        <v>348</v>
      </c>
      <c r="J63" s="37" t="s">
        <v>349</v>
      </c>
      <c r="K63" s="36">
        <v>16491</v>
      </c>
      <c r="L63" s="36" t="s">
        <v>350</v>
      </c>
      <c r="M63" s="37" t="s">
        <v>127</v>
      </c>
      <c r="N63" s="37"/>
      <c r="O63" s="38" t="s">
        <v>351</v>
      </c>
      <c r="P63" s="39" t="s">
        <v>352</v>
      </c>
    </row>
    <row r="64" spans="1:16" ht="12.75" customHeight="1" thickBot="1" x14ac:dyDescent="0.25">
      <c r="A64" s="27" t="str">
        <f t="shared" si="6"/>
        <v> BBS 94 </v>
      </c>
      <c r="B64" s="21" t="str">
        <f t="shared" si="7"/>
        <v>I</v>
      </c>
      <c r="C64" s="27">
        <f t="shared" si="8"/>
        <v>47943.421000000002</v>
      </c>
      <c r="D64" s="4" t="str">
        <f t="shared" si="9"/>
        <v>vis</v>
      </c>
      <c r="E64" s="35">
        <f>VLOOKUP(C64,'Active 1'!C$21:E$947,3,FALSE)</f>
        <v>16490.990277817215</v>
      </c>
      <c r="F64" s="21" t="s">
        <v>124</v>
      </c>
      <c r="G64" s="4" t="str">
        <f t="shared" si="10"/>
        <v>47943.421</v>
      </c>
      <c r="H64" s="27">
        <f t="shared" si="11"/>
        <v>16491</v>
      </c>
      <c r="I64" s="36" t="s">
        <v>353</v>
      </c>
      <c r="J64" s="37" t="s">
        <v>354</v>
      </c>
      <c r="K64" s="36">
        <v>16491</v>
      </c>
      <c r="L64" s="36" t="s">
        <v>347</v>
      </c>
      <c r="M64" s="37" t="s">
        <v>131</v>
      </c>
      <c r="N64" s="37"/>
      <c r="O64" s="38" t="s">
        <v>237</v>
      </c>
      <c r="P64" s="38" t="s">
        <v>355</v>
      </c>
    </row>
    <row r="65" spans="1:16" ht="12.75" customHeight="1" thickBot="1" x14ac:dyDescent="0.25">
      <c r="A65" s="27" t="str">
        <f t="shared" si="6"/>
        <v> BBS 94 </v>
      </c>
      <c r="B65" s="21" t="str">
        <f t="shared" si="7"/>
        <v>I</v>
      </c>
      <c r="C65" s="27">
        <f t="shared" si="8"/>
        <v>47954.358999999997</v>
      </c>
      <c r="D65" s="4" t="str">
        <f t="shared" si="9"/>
        <v>vis</v>
      </c>
      <c r="E65" s="35">
        <f>VLOOKUP(C65,'Active 1'!C$21:E$947,3,FALSE)</f>
        <v>16506.995400392916</v>
      </c>
      <c r="F65" s="21" t="s">
        <v>124</v>
      </c>
      <c r="G65" s="4" t="str">
        <f t="shared" si="10"/>
        <v>47954.359</v>
      </c>
      <c r="H65" s="27">
        <f t="shared" si="11"/>
        <v>16507</v>
      </c>
      <c r="I65" s="36" t="s">
        <v>356</v>
      </c>
      <c r="J65" s="37" t="s">
        <v>357</v>
      </c>
      <c r="K65" s="36">
        <v>16507</v>
      </c>
      <c r="L65" s="36" t="s">
        <v>126</v>
      </c>
      <c r="M65" s="37" t="s">
        <v>131</v>
      </c>
      <c r="N65" s="37"/>
      <c r="O65" s="38" t="s">
        <v>237</v>
      </c>
      <c r="P65" s="38" t="s">
        <v>355</v>
      </c>
    </row>
    <row r="66" spans="1:16" ht="12.75" customHeight="1" thickBot="1" x14ac:dyDescent="0.25">
      <c r="A66" s="27" t="str">
        <f t="shared" si="6"/>
        <v> BBS 94 </v>
      </c>
      <c r="B66" s="21" t="str">
        <f t="shared" si="7"/>
        <v>II</v>
      </c>
      <c r="C66" s="27">
        <f t="shared" si="8"/>
        <v>47968.383000000002</v>
      </c>
      <c r="D66" s="4" t="str">
        <f t="shared" si="9"/>
        <v>vis</v>
      </c>
      <c r="E66" s="35">
        <f>VLOOKUP(C66,'Active 1'!C$21:E$947,3,FALSE)</f>
        <v>16527.516139010746</v>
      </c>
      <c r="F66" s="21" t="s">
        <v>124</v>
      </c>
      <c r="G66" s="4" t="str">
        <f t="shared" si="10"/>
        <v>47968.383</v>
      </c>
      <c r="H66" s="27">
        <f t="shared" si="11"/>
        <v>16527.5</v>
      </c>
      <c r="I66" s="36" t="s">
        <v>358</v>
      </c>
      <c r="J66" s="37" t="s">
        <v>359</v>
      </c>
      <c r="K66" s="36">
        <v>16527.5</v>
      </c>
      <c r="L66" s="36" t="s">
        <v>258</v>
      </c>
      <c r="M66" s="37" t="s">
        <v>131</v>
      </c>
      <c r="N66" s="37"/>
      <c r="O66" s="38" t="s">
        <v>237</v>
      </c>
      <c r="P66" s="38" t="s">
        <v>355</v>
      </c>
    </row>
    <row r="67" spans="1:16" ht="12.75" customHeight="1" thickBot="1" x14ac:dyDescent="0.25">
      <c r="A67" s="27" t="str">
        <f t="shared" si="6"/>
        <v> AOEB 1 </v>
      </c>
      <c r="B67" s="21" t="str">
        <f t="shared" si="7"/>
        <v>I</v>
      </c>
      <c r="C67" s="27">
        <f t="shared" si="8"/>
        <v>47977.578999999998</v>
      </c>
      <c r="D67" s="4" t="str">
        <f t="shared" si="9"/>
        <v>vis</v>
      </c>
      <c r="E67" s="35">
        <f>VLOOKUP(C67,'Active 1'!C$21:E$947,3,FALSE)</f>
        <v>16540.972265103832</v>
      </c>
      <c r="F67" s="21" t="s">
        <v>124</v>
      </c>
      <c r="G67" s="4" t="str">
        <f t="shared" si="10"/>
        <v>47977.579</v>
      </c>
      <c r="H67" s="27">
        <f t="shared" si="11"/>
        <v>16541</v>
      </c>
      <c r="I67" s="36" t="s">
        <v>360</v>
      </c>
      <c r="J67" s="37" t="s">
        <v>361</v>
      </c>
      <c r="K67" s="36">
        <v>16541</v>
      </c>
      <c r="L67" s="36" t="s">
        <v>314</v>
      </c>
      <c r="M67" s="37" t="s">
        <v>131</v>
      </c>
      <c r="N67" s="37"/>
      <c r="O67" s="38" t="s">
        <v>205</v>
      </c>
      <c r="P67" s="38" t="s">
        <v>214</v>
      </c>
    </row>
    <row r="68" spans="1:16" ht="12.75" customHeight="1" thickBot="1" x14ac:dyDescent="0.25">
      <c r="A68" s="27" t="str">
        <f t="shared" si="6"/>
        <v> BBS 95 </v>
      </c>
      <c r="B68" s="21" t="str">
        <f t="shared" si="7"/>
        <v>II</v>
      </c>
      <c r="C68" s="27">
        <f t="shared" si="8"/>
        <v>47983.394</v>
      </c>
      <c r="D68" s="4" t="str">
        <f t="shared" si="9"/>
        <v>vis</v>
      </c>
      <c r="E68" s="35">
        <f>VLOOKUP(C68,'Active 1'!C$21:E$947,3,FALSE)</f>
        <v>16549.481113867572</v>
      </c>
      <c r="F68" s="21" t="s">
        <v>124</v>
      </c>
      <c r="G68" s="4" t="str">
        <f t="shared" si="10"/>
        <v>47983.394</v>
      </c>
      <c r="H68" s="27">
        <f t="shared" si="11"/>
        <v>16549.5</v>
      </c>
      <c r="I68" s="36" t="s">
        <v>362</v>
      </c>
      <c r="J68" s="37" t="s">
        <v>363</v>
      </c>
      <c r="K68" s="36">
        <v>16549.5</v>
      </c>
      <c r="L68" s="36" t="s">
        <v>364</v>
      </c>
      <c r="M68" s="37" t="s">
        <v>131</v>
      </c>
      <c r="N68" s="37"/>
      <c r="O68" s="38" t="s">
        <v>237</v>
      </c>
      <c r="P68" s="38" t="s">
        <v>365</v>
      </c>
    </row>
    <row r="69" spans="1:16" ht="12.75" customHeight="1" thickBot="1" x14ac:dyDescent="0.25">
      <c r="A69" s="27" t="str">
        <f t="shared" si="6"/>
        <v> AOEB 1 </v>
      </c>
      <c r="B69" s="21" t="str">
        <f t="shared" si="7"/>
        <v>I</v>
      </c>
      <c r="C69" s="27">
        <f t="shared" si="8"/>
        <v>48007.658000000003</v>
      </c>
      <c r="D69" s="4" t="str">
        <f t="shared" si="9"/>
        <v>vis</v>
      </c>
      <c r="E69" s="35">
        <f>VLOOKUP(C69,'Active 1'!C$21:E$947,3,FALSE)</f>
        <v>16584.985620557742</v>
      </c>
      <c r="F69" s="21" t="s">
        <v>124</v>
      </c>
      <c r="G69" s="4" t="str">
        <f t="shared" si="10"/>
        <v>48007.658</v>
      </c>
      <c r="H69" s="27">
        <f t="shared" si="11"/>
        <v>16585</v>
      </c>
      <c r="I69" s="36" t="s">
        <v>366</v>
      </c>
      <c r="J69" s="37" t="s">
        <v>367</v>
      </c>
      <c r="K69" s="36">
        <v>16585</v>
      </c>
      <c r="L69" s="36" t="s">
        <v>171</v>
      </c>
      <c r="M69" s="37" t="s">
        <v>131</v>
      </c>
      <c r="N69" s="37"/>
      <c r="O69" s="38" t="s">
        <v>205</v>
      </c>
      <c r="P69" s="38" t="s">
        <v>214</v>
      </c>
    </row>
    <row r="70" spans="1:16" ht="12.75" customHeight="1" thickBot="1" x14ac:dyDescent="0.25">
      <c r="A70" s="27" t="str">
        <f t="shared" si="6"/>
        <v> BBS 100 </v>
      </c>
      <c r="B70" s="21" t="str">
        <f t="shared" si="7"/>
        <v>I</v>
      </c>
      <c r="C70" s="27">
        <f t="shared" si="8"/>
        <v>48677.387000000002</v>
      </c>
      <c r="D70" s="4" t="str">
        <f t="shared" si="9"/>
        <v>vis</v>
      </c>
      <c r="E70" s="35">
        <f>VLOOKUP(C70,'Active 1'!C$21:E$947,3,FALSE)</f>
        <v>17564.972340022679</v>
      </c>
      <c r="F70" s="21" t="s">
        <v>124</v>
      </c>
      <c r="G70" s="4" t="str">
        <f t="shared" si="10"/>
        <v>48677.387</v>
      </c>
      <c r="H70" s="27">
        <f t="shared" si="11"/>
        <v>17565</v>
      </c>
      <c r="I70" s="36" t="s">
        <v>371</v>
      </c>
      <c r="J70" s="37" t="s">
        <v>372</v>
      </c>
      <c r="K70" s="36">
        <v>17565</v>
      </c>
      <c r="L70" s="36" t="s">
        <v>314</v>
      </c>
      <c r="M70" s="37" t="s">
        <v>131</v>
      </c>
      <c r="N70" s="37"/>
      <c r="O70" s="38" t="s">
        <v>237</v>
      </c>
      <c r="P70" s="38" t="s">
        <v>373</v>
      </c>
    </row>
    <row r="71" spans="1:16" ht="12.75" customHeight="1" thickBot="1" x14ac:dyDescent="0.25">
      <c r="A71" s="27" t="str">
        <f t="shared" si="6"/>
        <v> BBS 101 </v>
      </c>
      <c r="B71" s="21" t="str">
        <f t="shared" si="7"/>
        <v>I</v>
      </c>
      <c r="C71" s="27">
        <f t="shared" si="8"/>
        <v>48688.33</v>
      </c>
      <c r="D71" s="4" t="str">
        <f t="shared" si="9"/>
        <v>vis</v>
      </c>
      <c r="E71" s="35">
        <f>VLOOKUP(C71,'Active 1'!C$21:E$947,3,FALSE)</f>
        <v>17580.98477889139</v>
      </c>
      <c r="F71" s="21" t="s">
        <v>124</v>
      </c>
      <c r="G71" s="4" t="str">
        <f t="shared" si="10"/>
        <v>48688.330</v>
      </c>
      <c r="H71" s="27">
        <f t="shared" si="11"/>
        <v>17581</v>
      </c>
      <c r="I71" s="36" t="s">
        <v>374</v>
      </c>
      <c r="J71" s="37" t="s">
        <v>375</v>
      </c>
      <c r="K71" s="36">
        <v>17581</v>
      </c>
      <c r="L71" s="36" t="s">
        <v>171</v>
      </c>
      <c r="M71" s="37" t="s">
        <v>131</v>
      </c>
      <c r="N71" s="37"/>
      <c r="O71" s="38" t="s">
        <v>237</v>
      </c>
      <c r="P71" s="38" t="s">
        <v>376</v>
      </c>
    </row>
    <row r="72" spans="1:16" ht="12.75" customHeight="1" thickBot="1" x14ac:dyDescent="0.25">
      <c r="A72" s="27" t="str">
        <f t="shared" si="6"/>
        <v> BBS 103 </v>
      </c>
      <c r="B72" s="21" t="str">
        <f t="shared" si="7"/>
        <v>I</v>
      </c>
      <c r="C72" s="27">
        <f t="shared" si="8"/>
        <v>49059.406000000003</v>
      </c>
      <c r="D72" s="4" t="str">
        <f t="shared" si="9"/>
        <v>vis</v>
      </c>
      <c r="E72" s="35">
        <f>VLOOKUP(C72,'Active 1'!C$21:E$947,3,FALSE)</f>
        <v>18123.964927447258</v>
      </c>
      <c r="F72" s="21" t="s">
        <v>124</v>
      </c>
      <c r="G72" s="4" t="str">
        <f t="shared" si="10"/>
        <v>49059.406</v>
      </c>
      <c r="H72" s="27">
        <f t="shared" si="11"/>
        <v>18124</v>
      </c>
      <c r="I72" s="36" t="s">
        <v>377</v>
      </c>
      <c r="J72" s="37" t="s">
        <v>378</v>
      </c>
      <c r="K72" s="36">
        <v>18124</v>
      </c>
      <c r="L72" s="36" t="s">
        <v>379</v>
      </c>
      <c r="M72" s="37" t="s">
        <v>131</v>
      </c>
      <c r="N72" s="37"/>
      <c r="O72" s="38" t="s">
        <v>237</v>
      </c>
      <c r="P72" s="38" t="s">
        <v>380</v>
      </c>
    </row>
    <row r="73" spans="1:16" ht="12.75" customHeight="1" thickBot="1" x14ac:dyDescent="0.25">
      <c r="A73" s="27" t="str">
        <f t="shared" si="6"/>
        <v> BBS 104 </v>
      </c>
      <c r="B73" s="21" t="str">
        <f t="shared" si="7"/>
        <v>I</v>
      </c>
      <c r="C73" s="27">
        <f t="shared" si="8"/>
        <v>49098.353999999999</v>
      </c>
      <c r="D73" s="4" t="str">
        <f t="shared" si="9"/>
        <v>vis</v>
      </c>
      <c r="E73" s="35">
        <f>VLOOKUP(C73,'Active 1'!C$21:E$947,3,FALSE)</f>
        <v>18180.955923431779</v>
      </c>
      <c r="F73" s="21" t="s">
        <v>124</v>
      </c>
      <c r="G73" s="4" t="str">
        <f t="shared" si="10"/>
        <v>49098.354</v>
      </c>
      <c r="H73" s="27">
        <f t="shared" si="11"/>
        <v>18181</v>
      </c>
      <c r="I73" s="36" t="s">
        <v>384</v>
      </c>
      <c r="J73" s="37" t="s">
        <v>385</v>
      </c>
      <c r="K73" s="36">
        <v>18181</v>
      </c>
      <c r="L73" s="36" t="s">
        <v>386</v>
      </c>
      <c r="M73" s="37" t="s">
        <v>131</v>
      </c>
      <c r="N73" s="37"/>
      <c r="O73" s="38" t="s">
        <v>237</v>
      </c>
      <c r="P73" s="38" t="s">
        <v>387</v>
      </c>
    </row>
    <row r="74" spans="1:16" ht="12.75" customHeight="1" thickBot="1" x14ac:dyDescent="0.25">
      <c r="A74" s="27" t="str">
        <f t="shared" si="6"/>
        <v>BAVM 68 </v>
      </c>
      <c r="B74" s="21" t="str">
        <f t="shared" si="7"/>
        <v>I</v>
      </c>
      <c r="C74" s="27">
        <f t="shared" si="8"/>
        <v>49398.372000000003</v>
      </c>
      <c r="D74" s="4" t="str">
        <f t="shared" si="9"/>
        <v>vis</v>
      </c>
      <c r="E74" s="35">
        <f>VLOOKUP(C74,'Active 1'!C$21:E$947,3,FALSE)</f>
        <v>18619.959842330969</v>
      </c>
      <c r="F74" s="21" t="s">
        <v>124</v>
      </c>
      <c r="G74" s="4" t="str">
        <f t="shared" si="10"/>
        <v>49398.372</v>
      </c>
      <c r="H74" s="27">
        <f t="shared" si="11"/>
        <v>18620</v>
      </c>
      <c r="I74" s="36" t="s">
        <v>388</v>
      </c>
      <c r="J74" s="37" t="s">
        <v>389</v>
      </c>
      <c r="K74" s="36">
        <v>18620</v>
      </c>
      <c r="L74" s="36" t="s">
        <v>390</v>
      </c>
      <c r="M74" s="37" t="s">
        <v>131</v>
      </c>
      <c r="N74" s="37"/>
      <c r="O74" s="38" t="s">
        <v>391</v>
      </c>
      <c r="P74" s="39" t="s">
        <v>392</v>
      </c>
    </row>
    <row r="75" spans="1:16" ht="12.75" customHeight="1" thickBot="1" x14ac:dyDescent="0.25">
      <c r="A75" s="27" t="str">
        <f t="shared" ref="A75:A106" si="12">P75</f>
        <v>BAVM 68 </v>
      </c>
      <c r="B75" s="21" t="str">
        <f t="shared" ref="B75:B106" si="13">IF(H75=INT(H75),"I","II")</f>
        <v>I</v>
      </c>
      <c r="C75" s="27">
        <f t="shared" ref="C75:C106" si="14">1*G75</f>
        <v>49400.421999999999</v>
      </c>
      <c r="D75" s="4" t="str">
        <f t="shared" ref="D75:D106" si="15">VLOOKUP(F75,I$1:J$5,2,FALSE)</f>
        <v>vis</v>
      </c>
      <c r="E75" s="35">
        <f>VLOOKUP(C75,'Active 1'!C$21:E$947,3,FALSE)</f>
        <v>18622.959522462632</v>
      </c>
      <c r="F75" s="21" t="s">
        <v>124</v>
      </c>
      <c r="G75" s="4" t="str">
        <f t="shared" ref="G75:G106" si="16">MID(I75,3,LEN(I75)-3)</f>
        <v>49400.422</v>
      </c>
      <c r="H75" s="27">
        <f t="shared" ref="H75:H106" si="17">1*K75</f>
        <v>18623</v>
      </c>
      <c r="I75" s="36" t="s">
        <v>393</v>
      </c>
      <c r="J75" s="37" t="s">
        <v>394</v>
      </c>
      <c r="K75" s="36">
        <v>18623</v>
      </c>
      <c r="L75" s="36" t="s">
        <v>395</v>
      </c>
      <c r="M75" s="37" t="s">
        <v>131</v>
      </c>
      <c r="N75" s="37"/>
      <c r="O75" s="38" t="s">
        <v>391</v>
      </c>
      <c r="P75" s="39" t="s">
        <v>392</v>
      </c>
    </row>
    <row r="76" spans="1:16" ht="12.75" customHeight="1" thickBot="1" x14ac:dyDescent="0.25">
      <c r="A76" s="27" t="str">
        <f t="shared" si="12"/>
        <v>BAVM 91 </v>
      </c>
      <c r="B76" s="21" t="str">
        <f t="shared" si="13"/>
        <v>I</v>
      </c>
      <c r="C76" s="27">
        <f t="shared" si="14"/>
        <v>49778.332799999996</v>
      </c>
      <c r="D76" s="4" t="str">
        <f t="shared" si="15"/>
        <v>vis</v>
      </c>
      <c r="E76" s="35">
        <f>VLOOKUP(C76,'Active 1'!C$21:E$947,3,FALSE)</f>
        <v>19175.940750903344</v>
      </c>
      <c r="F76" s="21" t="s">
        <v>124</v>
      </c>
      <c r="G76" s="4" t="str">
        <f t="shared" si="16"/>
        <v>49778.3328</v>
      </c>
      <c r="H76" s="27">
        <f t="shared" si="17"/>
        <v>19176</v>
      </c>
      <c r="I76" s="36" t="s">
        <v>398</v>
      </c>
      <c r="J76" s="37" t="s">
        <v>399</v>
      </c>
      <c r="K76" s="36">
        <v>19176</v>
      </c>
      <c r="L76" s="36" t="s">
        <v>400</v>
      </c>
      <c r="M76" s="37" t="s">
        <v>242</v>
      </c>
      <c r="N76" s="37" t="s">
        <v>55</v>
      </c>
      <c r="O76" s="38" t="s">
        <v>401</v>
      </c>
      <c r="P76" s="39" t="s">
        <v>402</v>
      </c>
    </row>
    <row r="77" spans="1:16" ht="12.75" customHeight="1" thickBot="1" x14ac:dyDescent="0.25">
      <c r="A77" s="27" t="str">
        <f t="shared" si="12"/>
        <v>BAVM 91 </v>
      </c>
      <c r="B77" s="21" t="str">
        <f t="shared" si="13"/>
        <v>I</v>
      </c>
      <c r="C77" s="27">
        <f t="shared" si="14"/>
        <v>49778.334000000003</v>
      </c>
      <c r="D77" s="4" t="str">
        <f t="shared" si="15"/>
        <v>vis</v>
      </c>
      <c r="E77" s="35">
        <f>VLOOKUP(C77,'Active 1'!C$21:E$947,3,FALSE)</f>
        <v>19175.942506813673</v>
      </c>
      <c r="F77" s="21" t="s">
        <v>124</v>
      </c>
      <c r="G77" s="4" t="str">
        <f t="shared" si="16"/>
        <v>49778.3340</v>
      </c>
      <c r="H77" s="27">
        <f t="shared" si="17"/>
        <v>19176</v>
      </c>
      <c r="I77" s="36" t="s">
        <v>403</v>
      </c>
      <c r="J77" s="37" t="s">
        <v>404</v>
      </c>
      <c r="K77" s="36">
        <v>19176</v>
      </c>
      <c r="L77" s="36" t="s">
        <v>405</v>
      </c>
      <c r="M77" s="37" t="s">
        <v>242</v>
      </c>
      <c r="N77" s="37" t="s">
        <v>406</v>
      </c>
      <c r="O77" s="38" t="s">
        <v>401</v>
      </c>
      <c r="P77" s="39" t="s">
        <v>402</v>
      </c>
    </row>
    <row r="78" spans="1:16" ht="12.75" customHeight="1" thickBot="1" x14ac:dyDescent="0.25">
      <c r="A78" s="27" t="str">
        <f t="shared" si="12"/>
        <v>BAVM 91 </v>
      </c>
      <c r="B78" s="21" t="str">
        <f t="shared" si="13"/>
        <v>I</v>
      </c>
      <c r="C78" s="27">
        <f t="shared" si="14"/>
        <v>49784.482900000003</v>
      </c>
      <c r="D78" s="4" t="str">
        <f t="shared" si="15"/>
        <v>vis</v>
      </c>
      <c r="E78" s="35">
        <f>VLOOKUP(C78,'Active 1'!C$21:E$947,3,FALSE)</f>
        <v>19184.939937624222</v>
      </c>
      <c r="F78" s="21" t="s">
        <v>124</v>
      </c>
      <c r="G78" s="4" t="str">
        <f t="shared" si="16"/>
        <v>49784.4829</v>
      </c>
      <c r="H78" s="27">
        <f t="shared" si="17"/>
        <v>19185</v>
      </c>
      <c r="I78" s="36" t="s">
        <v>407</v>
      </c>
      <c r="J78" s="37" t="s">
        <v>408</v>
      </c>
      <c r="K78" s="36">
        <v>19185</v>
      </c>
      <c r="L78" s="36" t="s">
        <v>409</v>
      </c>
      <c r="M78" s="37" t="s">
        <v>242</v>
      </c>
      <c r="N78" s="37" t="s">
        <v>55</v>
      </c>
      <c r="O78" s="38" t="s">
        <v>401</v>
      </c>
      <c r="P78" s="39" t="s">
        <v>402</v>
      </c>
    </row>
    <row r="79" spans="1:16" ht="12.75" customHeight="1" thickBot="1" x14ac:dyDescent="0.25">
      <c r="A79" s="27" t="str">
        <f t="shared" si="12"/>
        <v>BAVM 91 </v>
      </c>
      <c r="B79" s="21" t="str">
        <f t="shared" si="13"/>
        <v>I</v>
      </c>
      <c r="C79" s="27">
        <f t="shared" si="14"/>
        <v>49784.483200000002</v>
      </c>
      <c r="D79" s="4" t="str">
        <f t="shared" si="15"/>
        <v>vis</v>
      </c>
      <c r="E79" s="35">
        <f>VLOOKUP(C79,'Active 1'!C$21:E$947,3,FALSE)</f>
        <v>19184.9403766018</v>
      </c>
      <c r="F79" s="21" t="s">
        <v>124</v>
      </c>
      <c r="G79" s="4" t="str">
        <f t="shared" si="16"/>
        <v>49784.4832</v>
      </c>
      <c r="H79" s="27">
        <f t="shared" si="17"/>
        <v>19185</v>
      </c>
      <c r="I79" s="36" t="s">
        <v>410</v>
      </c>
      <c r="J79" s="37" t="s">
        <v>408</v>
      </c>
      <c r="K79" s="36">
        <v>19185</v>
      </c>
      <c r="L79" s="36" t="s">
        <v>411</v>
      </c>
      <c r="M79" s="37" t="s">
        <v>242</v>
      </c>
      <c r="N79" s="37" t="s">
        <v>406</v>
      </c>
      <c r="O79" s="38" t="s">
        <v>401</v>
      </c>
      <c r="P79" s="39" t="s">
        <v>402</v>
      </c>
    </row>
    <row r="80" spans="1:16" ht="12.75" customHeight="1" thickBot="1" x14ac:dyDescent="0.25">
      <c r="A80" s="27" t="str">
        <f t="shared" si="12"/>
        <v> BBS 112 </v>
      </c>
      <c r="B80" s="21" t="str">
        <f t="shared" si="13"/>
        <v>I</v>
      </c>
      <c r="C80" s="27">
        <f t="shared" si="14"/>
        <v>50188.39</v>
      </c>
      <c r="D80" s="4" t="str">
        <f t="shared" si="15"/>
        <v>vis</v>
      </c>
      <c r="E80" s="35">
        <f>VLOOKUP(C80,'Active 1'!C$21:E$947,3,FALSE)</f>
        <v>19775.960475629287</v>
      </c>
      <c r="F80" s="21" t="s">
        <v>124</v>
      </c>
      <c r="G80" s="4" t="str">
        <f t="shared" si="16"/>
        <v>50188.390</v>
      </c>
      <c r="H80" s="27">
        <f t="shared" si="17"/>
        <v>19776</v>
      </c>
      <c r="I80" s="36" t="s">
        <v>425</v>
      </c>
      <c r="J80" s="37" t="s">
        <v>426</v>
      </c>
      <c r="K80" s="36">
        <v>19776</v>
      </c>
      <c r="L80" s="36" t="s">
        <v>390</v>
      </c>
      <c r="M80" s="37" t="s">
        <v>131</v>
      </c>
      <c r="N80" s="37"/>
      <c r="O80" s="38" t="s">
        <v>237</v>
      </c>
      <c r="P80" s="38" t="s">
        <v>427</v>
      </c>
    </row>
    <row r="81" spans="1:16" ht="12.75" customHeight="1" thickBot="1" x14ac:dyDescent="0.25">
      <c r="A81" s="27" t="str">
        <f t="shared" si="12"/>
        <v> BBS 114 </v>
      </c>
      <c r="B81" s="21" t="str">
        <f t="shared" si="13"/>
        <v>I</v>
      </c>
      <c r="C81" s="27">
        <f t="shared" si="14"/>
        <v>50514.436000000002</v>
      </c>
      <c r="D81" s="4" t="str">
        <f t="shared" si="15"/>
        <v>vis</v>
      </c>
      <c r="E81" s="35">
        <f>VLOOKUP(C81,'Active 1'!C$21:E$947,3,FALSE)</f>
        <v>20253.050089390475</v>
      </c>
      <c r="F81" s="21" t="s">
        <v>124</v>
      </c>
      <c r="G81" s="4" t="str">
        <f t="shared" si="16"/>
        <v>50514.436</v>
      </c>
      <c r="H81" s="27">
        <f t="shared" si="17"/>
        <v>20253</v>
      </c>
      <c r="I81" s="36" t="s">
        <v>431</v>
      </c>
      <c r="J81" s="37" t="s">
        <v>432</v>
      </c>
      <c r="K81" s="36">
        <v>20253</v>
      </c>
      <c r="L81" s="36" t="s">
        <v>433</v>
      </c>
      <c r="M81" s="37" t="s">
        <v>131</v>
      </c>
      <c r="N81" s="37"/>
      <c r="O81" s="38" t="s">
        <v>237</v>
      </c>
      <c r="P81" s="38" t="s">
        <v>434</v>
      </c>
    </row>
    <row r="82" spans="1:16" ht="12.75" customHeight="1" thickBot="1" x14ac:dyDescent="0.25">
      <c r="A82" s="27" t="str">
        <f t="shared" si="12"/>
        <v>BAVM 102 </v>
      </c>
      <c r="B82" s="21" t="str">
        <f t="shared" si="13"/>
        <v>I</v>
      </c>
      <c r="C82" s="27">
        <f t="shared" si="14"/>
        <v>50540.327599999997</v>
      </c>
      <c r="D82" s="4" t="str">
        <f t="shared" si="15"/>
        <v>vis</v>
      </c>
      <c r="E82" s="35">
        <f>VLOOKUP(C82,'Active 1'!C$21:E$947,3,FALSE)</f>
        <v>20290.936195779319</v>
      </c>
      <c r="F82" s="21" t="s">
        <v>124</v>
      </c>
      <c r="G82" s="4" t="str">
        <f t="shared" si="16"/>
        <v>50540.3276</v>
      </c>
      <c r="H82" s="27">
        <f t="shared" si="17"/>
        <v>20291</v>
      </c>
      <c r="I82" s="36" t="s">
        <v>435</v>
      </c>
      <c r="J82" s="37" t="s">
        <v>436</v>
      </c>
      <c r="K82" s="36">
        <v>20291</v>
      </c>
      <c r="L82" s="36" t="s">
        <v>437</v>
      </c>
      <c r="M82" s="37" t="s">
        <v>242</v>
      </c>
      <c r="N82" s="37" t="s">
        <v>438</v>
      </c>
      <c r="O82" s="38" t="s">
        <v>439</v>
      </c>
      <c r="P82" s="39" t="s">
        <v>440</v>
      </c>
    </row>
    <row r="83" spans="1:16" ht="12.75" customHeight="1" thickBot="1" x14ac:dyDescent="0.25">
      <c r="A83" s="27" t="str">
        <f t="shared" si="12"/>
        <v>BAVM 117 </v>
      </c>
      <c r="B83" s="21" t="str">
        <f t="shared" si="13"/>
        <v>I</v>
      </c>
      <c r="C83" s="27">
        <f t="shared" si="14"/>
        <v>51165.637300000002</v>
      </c>
      <c r="D83" s="4" t="str">
        <f t="shared" si="15"/>
        <v>vis</v>
      </c>
      <c r="E83" s="35">
        <f>VLOOKUP(C83,'Active 1'!C$21:E$947,3,FALSE)</f>
        <v>21205.925992477103</v>
      </c>
      <c r="F83" s="21" t="s">
        <v>124</v>
      </c>
      <c r="G83" s="4" t="str">
        <f t="shared" si="16"/>
        <v>51165.6373</v>
      </c>
      <c r="H83" s="27">
        <f t="shared" si="17"/>
        <v>21206</v>
      </c>
      <c r="I83" s="36" t="s">
        <v>448</v>
      </c>
      <c r="J83" s="37" t="s">
        <v>449</v>
      </c>
      <c r="K83" s="36">
        <v>21206</v>
      </c>
      <c r="L83" s="36" t="s">
        <v>450</v>
      </c>
      <c r="M83" s="37" t="s">
        <v>242</v>
      </c>
      <c r="N83" s="37" t="s">
        <v>451</v>
      </c>
      <c r="O83" s="38" t="s">
        <v>439</v>
      </c>
      <c r="P83" s="39" t="s">
        <v>452</v>
      </c>
    </row>
    <row r="84" spans="1:16" ht="12.75" customHeight="1" thickBot="1" x14ac:dyDescent="0.25">
      <c r="A84" s="27" t="str">
        <f t="shared" si="12"/>
        <v>BAVM 152 </v>
      </c>
      <c r="B84" s="21" t="str">
        <f t="shared" si="13"/>
        <v>I</v>
      </c>
      <c r="C84" s="27">
        <f t="shared" si="14"/>
        <v>51602.3295</v>
      </c>
      <c r="D84" s="4" t="str">
        <f t="shared" si="15"/>
        <v>vis</v>
      </c>
      <c r="E84" s="35">
        <f>VLOOKUP(C84,'Active 1'!C$21:E$947,3,FALSE)</f>
        <v>21844.919610035737</v>
      </c>
      <c r="F84" s="21" t="s">
        <v>124</v>
      </c>
      <c r="G84" s="4" t="str">
        <f t="shared" si="16"/>
        <v>51602.3295</v>
      </c>
      <c r="H84" s="27">
        <f t="shared" si="17"/>
        <v>21845</v>
      </c>
      <c r="I84" s="36" t="s">
        <v>473</v>
      </c>
      <c r="J84" s="37" t="s">
        <v>474</v>
      </c>
      <c r="K84" s="36" t="s">
        <v>469</v>
      </c>
      <c r="L84" s="36" t="s">
        <v>475</v>
      </c>
      <c r="M84" s="37" t="s">
        <v>242</v>
      </c>
      <c r="N84" s="37" t="s">
        <v>406</v>
      </c>
      <c r="O84" s="38" t="s">
        <v>401</v>
      </c>
      <c r="P84" s="39" t="s">
        <v>476</v>
      </c>
    </row>
    <row r="85" spans="1:16" ht="12.75" customHeight="1" thickBot="1" x14ac:dyDescent="0.25">
      <c r="A85" s="27" t="str">
        <f t="shared" si="12"/>
        <v>BAVM 152 </v>
      </c>
      <c r="B85" s="21" t="str">
        <f t="shared" si="13"/>
        <v>II</v>
      </c>
      <c r="C85" s="27">
        <f t="shared" si="14"/>
        <v>51644.356399999997</v>
      </c>
      <c r="D85" s="4" t="str">
        <f t="shared" si="15"/>
        <v>vis</v>
      </c>
      <c r="E85" s="35">
        <f>VLOOKUP(C85,'Active 1'!C$21:E$947,3,FALSE)</f>
        <v>21906.415832926305</v>
      </c>
      <c r="F85" s="21" t="s">
        <v>124</v>
      </c>
      <c r="G85" s="4" t="str">
        <f t="shared" si="16"/>
        <v>51644.3564</v>
      </c>
      <c r="H85" s="27">
        <f t="shared" si="17"/>
        <v>21906.5</v>
      </c>
      <c r="I85" s="36" t="s">
        <v>482</v>
      </c>
      <c r="J85" s="37" t="s">
        <v>483</v>
      </c>
      <c r="K85" s="36" t="s">
        <v>484</v>
      </c>
      <c r="L85" s="36" t="s">
        <v>485</v>
      </c>
      <c r="M85" s="37" t="s">
        <v>242</v>
      </c>
      <c r="N85" s="37" t="s">
        <v>451</v>
      </c>
      <c r="O85" s="38" t="s">
        <v>439</v>
      </c>
      <c r="P85" s="39" t="s">
        <v>476</v>
      </c>
    </row>
    <row r="86" spans="1:16" ht="12.75" customHeight="1" thickBot="1" x14ac:dyDescent="0.25">
      <c r="A86" s="27" t="str">
        <f t="shared" si="12"/>
        <v>BAVM 152 </v>
      </c>
      <c r="B86" s="21" t="str">
        <f t="shared" si="13"/>
        <v>I</v>
      </c>
      <c r="C86" s="27">
        <f t="shared" si="14"/>
        <v>52338.347699999998</v>
      </c>
      <c r="D86" s="4" t="str">
        <f t="shared" si="15"/>
        <v>vis</v>
      </c>
      <c r="E86" s="35">
        <f>VLOOKUP(C86,'Active 1'!C$21:E$947,3,FALSE)</f>
        <v>22921.904571541789</v>
      </c>
      <c r="F86" s="21" t="s">
        <v>124</v>
      </c>
      <c r="G86" s="4" t="str">
        <f t="shared" si="16"/>
        <v>52338.3477</v>
      </c>
      <c r="H86" s="27">
        <f t="shared" si="17"/>
        <v>22922</v>
      </c>
      <c r="I86" s="36" t="s">
        <v>502</v>
      </c>
      <c r="J86" s="37" t="s">
        <v>503</v>
      </c>
      <c r="K86" s="36" t="s">
        <v>504</v>
      </c>
      <c r="L86" s="36" t="s">
        <v>505</v>
      </c>
      <c r="M86" s="37" t="s">
        <v>242</v>
      </c>
      <c r="N86" s="37" t="s">
        <v>438</v>
      </c>
      <c r="O86" s="38" t="s">
        <v>401</v>
      </c>
      <c r="P86" s="39" t="s">
        <v>476</v>
      </c>
    </row>
    <row r="87" spans="1:16" ht="12.75" customHeight="1" thickBot="1" x14ac:dyDescent="0.25">
      <c r="A87" s="27" t="str">
        <f t="shared" si="12"/>
        <v>BAVM 172 </v>
      </c>
      <c r="B87" s="21" t="str">
        <f t="shared" si="13"/>
        <v>I</v>
      </c>
      <c r="C87" s="27">
        <f t="shared" si="14"/>
        <v>52694.396999999997</v>
      </c>
      <c r="D87" s="4" t="str">
        <f t="shared" si="15"/>
        <v>vis</v>
      </c>
      <c r="E87" s="35">
        <f>VLOOKUP(C87,'Active 1'!C$21:E$947,3,FALSE)</f>
        <v>23442.896772080792</v>
      </c>
      <c r="F87" s="21" t="s">
        <v>124</v>
      </c>
      <c r="G87" s="4" t="str">
        <f t="shared" si="16"/>
        <v>52694.3970</v>
      </c>
      <c r="H87" s="27">
        <f t="shared" si="17"/>
        <v>23443</v>
      </c>
      <c r="I87" s="36" t="s">
        <v>514</v>
      </c>
      <c r="J87" s="37" t="s">
        <v>515</v>
      </c>
      <c r="K87" s="36" t="s">
        <v>516</v>
      </c>
      <c r="L87" s="36" t="s">
        <v>517</v>
      </c>
      <c r="M87" s="37" t="s">
        <v>242</v>
      </c>
      <c r="N87" s="37" t="s">
        <v>451</v>
      </c>
      <c r="O87" s="38" t="s">
        <v>518</v>
      </c>
      <c r="P87" s="39" t="s">
        <v>519</v>
      </c>
    </row>
    <row r="88" spans="1:16" ht="12.75" customHeight="1" thickBot="1" x14ac:dyDescent="0.25">
      <c r="A88" s="27" t="str">
        <f t="shared" si="12"/>
        <v>BAVM 178 </v>
      </c>
      <c r="B88" s="21" t="str">
        <f t="shared" si="13"/>
        <v>I</v>
      </c>
      <c r="C88" s="27">
        <f t="shared" si="14"/>
        <v>53808.334199999998</v>
      </c>
      <c r="D88" s="4" t="str">
        <f t="shared" si="15"/>
        <v>vis</v>
      </c>
      <c r="E88" s="35">
        <f>VLOOKUP(C88,'Active 1'!C$21:E$947,3,FALSE)</f>
        <v>25072.87496074809</v>
      </c>
      <c r="F88" s="21" t="s">
        <v>124</v>
      </c>
      <c r="G88" s="4" t="str">
        <f t="shared" si="16"/>
        <v>53808.3342</v>
      </c>
      <c r="H88" s="27">
        <f t="shared" si="17"/>
        <v>25073</v>
      </c>
      <c r="I88" s="36" t="s">
        <v>540</v>
      </c>
      <c r="J88" s="37" t="s">
        <v>541</v>
      </c>
      <c r="K88" s="36" t="s">
        <v>542</v>
      </c>
      <c r="L88" s="36" t="s">
        <v>543</v>
      </c>
      <c r="M88" s="37" t="s">
        <v>423</v>
      </c>
      <c r="N88" s="37" t="s">
        <v>438</v>
      </c>
      <c r="O88" s="38" t="s">
        <v>544</v>
      </c>
      <c r="P88" s="39" t="s">
        <v>545</v>
      </c>
    </row>
    <row r="89" spans="1:16" ht="12.75" customHeight="1" thickBot="1" x14ac:dyDescent="0.25">
      <c r="A89" s="27" t="str">
        <f t="shared" si="12"/>
        <v>OEJV 0073 </v>
      </c>
      <c r="B89" s="21" t="str">
        <f t="shared" si="13"/>
        <v>I</v>
      </c>
      <c r="C89" s="27">
        <f t="shared" si="14"/>
        <v>54092.629000000001</v>
      </c>
      <c r="D89" s="4" t="str">
        <f t="shared" si="15"/>
        <v>vis</v>
      </c>
      <c r="E89" s="35">
        <f>VLOOKUP(C89,'Active 1'!C$21:E$947,3,FALSE)</f>
        <v>25488.871772014954</v>
      </c>
      <c r="F89" s="21" t="s">
        <v>124</v>
      </c>
      <c r="G89" s="4" t="str">
        <f t="shared" si="16"/>
        <v>54092.629</v>
      </c>
      <c r="H89" s="27">
        <f t="shared" si="17"/>
        <v>25489</v>
      </c>
      <c r="I89" s="36" t="s">
        <v>546</v>
      </c>
      <c r="J89" s="37" t="s">
        <v>547</v>
      </c>
      <c r="K89" s="36" t="s">
        <v>548</v>
      </c>
      <c r="L89" s="36" t="s">
        <v>549</v>
      </c>
      <c r="M89" s="37" t="s">
        <v>423</v>
      </c>
      <c r="N89" s="37" t="s">
        <v>438</v>
      </c>
      <c r="O89" s="38" t="s">
        <v>324</v>
      </c>
      <c r="P89" s="39" t="s">
        <v>550</v>
      </c>
    </row>
    <row r="90" spans="1:16" ht="12.75" customHeight="1" thickBot="1" x14ac:dyDescent="0.25">
      <c r="A90" s="27" t="str">
        <f t="shared" si="12"/>
        <v>OEJV 0116 </v>
      </c>
      <c r="B90" s="21" t="str">
        <f t="shared" si="13"/>
        <v>I</v>
      </c>
      <c r="C90" s="27">
        <f t="shared" si="14"/>
        <v>54092.629000000001</v>
      </c>
      <c r="D90" s="4" t="str">
        <f t="shared" si="15"/>
        <v>vis</v>
      </c>
      <c r="E90" s="35">
        <f>VLOOKUP(C90,'Active 1'!C$21:E$947,3,FALSE)</f>
        <v>25488.871772014954</v>
      </c>
      <c r="F90" s="21" t="s">
        <v>124</v>
      </c>
      <c r="G90" s="4" t="str">
        <f t="shared" si="16"/>
        <v>54092.629</v>
      </c>
      <c r="H90" s="27">
        <f t="shared" si="17"/>
        <v>25489</v>
      </c>
      <c r="I90" s="36" t="s">
        <v>546</v>
      </c>
      <c r="J90" s="37" t="s">
        <v>547</v>
      </c>
      <c r="K90" s="36" t="s">
        <v>548</v>
      </c>
      <c r="L90" s="36" t="s">
        <v>549</v>
      </c>
      <c r="M90" s="37" t="s">
        <v>423</v>
      </c>
      <c r="N90" s="37" t="s">
        <v>438</v>
      </c>
      <c r="O90" s="38" t="s">
        <v>324</v>
      </c>
      <c r="P90" s="39" t="s">
        <v>551</v>
      </c>
    </row>
    <row r="91" spans="1:16" ht="12.75" customHeight="1" thickBot="1" x14ac:dyDescent="0.25">
      <c r="A91" s="27" t="str">
        <f t="shared" si="12"/>
        <v>BAVM 186 </v>
      </c>
      <c r="B91" s="21" t="str">
        <f t="shared" si="13"/>
        <v>I</v>
      </c>
      <c r="C91" s="27">
        <f t="shared" si="14"/>
        <v>54136.3655</v>
      </c>
      <c r="D91" s="4" t="str">
        <f t="shared" si="15"/>
        <v>vis</v>
      </c>
      <c r="E91" s="35">
        <f>VLOOKUP(C91,'Active 1'!C$21:E$947,3,FALSE)</f>
        <v>25552.869581809478</v>
      </c>
      <c r="F91" s="21" t="s">
        <v>124</v>
      </c>
      <c r="G91" s="4" t="str">
        <f t="shared" si="16"/>
        <v>54136.3655</v>
      </c>
      <c r="H91" s="27">
        <f t="shared" si="17"/>
        <v>25553</v>
      </c>
      <c r="I91" s="36" t="s">
        <v>562</v>
      </c>
      <c r="J91" s="37" t="s">
        <v>563</v>
      </c>
      <c r="K91" s="36" t="s">
        <v>564</v>
      </c>
      <c r="L91" s="36" t="s">
        <v>565</v>
      </c>
      <c r="M91" s="37" t="s">
        <v>423</v>
      </c>
      <c r="N91" s="37" t="s">
        <v>451</v>
      </c>
      <c r="O91" s="38" t="s">
        <v>401</v>
      </c>
      <c r="P91" s="39" t="s">
        <v>566</v>
      </c>
    </row>
    <row r="92" spans="1:16" ht="12.75" customHeight="1" thickBot="1" x14ac:dyDescent="0.25">
      <c r="A92" s="27" t="str">
        <f t="shared" si="12"/>
        <v>BAVM 201 </v>
      </c>
      <c r="B92" s="21" t="str">
        <f t="shared" si="13"/>
        <v>II</v>
      </c>
      <c r="C92" s="27">
        <f t="shared" si="14"/>
        <v>54506.424299999999</v>
      </c>
      <c r="D92" s="4" t="str">
        <f t="shared" si="15"/>
        <v>vis</v>
      </c>
      <c r="E92" s="35">
        <f>VLOOKUP(C92,'Active 1'!C$21:E$947,3,FALSE)</f>
        <v>26094.361303716592</v>
      </c>
      <c r="F92" s="21" t="s">
        <v>124</v>
      </c>
      <c r="G92" s="4" t="str">
        <f t="shared" si="16"/>
        <v>54506.4243</v>
      </c>
      <c r="H92" s="27">
        <f t="shared" si="17"/>
        <v>26094.5</v>
      </c>
      <c r="I92" s="36" t="s">
        <v>578</v>
      </c>
      <c r="J92" s="37" t="s">
        <v>579</v>
      </c>
      <c r="K92" s="36" t="s">
        <v>580</v>
      </c>
      <c r="L92" s="36" t="s">
        <v>581</v>
      </c>
      <c r="M92" s="37" t="s">
        <v>423</v>
      </c>
      <c r="N92" s="37" t="s">
        <v>451</v>
      </c>
      <c r="O92" s="38" t="s">
        <v>401</v>
      </c>
      <c r="P92" s="39" t="s">
        <v>582</v>
      </c>
    </row>
    <row r="93" spans="1:16" ht="12.75" customHeight="1" thickBot="1" x14ac:dyDescent="0.25">
      <c r="A93" s="27" t="str">
        <f t="shared" si="12"/>
        <v>JAAVSO 36(2);171 </v>
      </c>
      <c r="B93" s="21" t="str">
        <f t="shared" si="13"/>
        <v>I</v>
      </c>
      <c r="C93" s="27">
        <f t="shared" si="14"/>
        <v>54513.604700000004</v>
      </c>
      <c r="D93" s="4" t="str">
        <f t="shared" si="15"/>
        <v>vis</v>
      </c>
      <c r="E93" s="35">
        <f>VLOOKUP(C93,'Active 1'!C$21:E$947,3,FALSE)</f>
        <v>26104.868085773891</v>
      </c>
      <c r="F93" s="21" t="s">
        <v>124</v>
      </c>
      <c r="G93" s="4" t="str">
        <f t="shared" si="16"/>
        <v>54513.6047</v>
      </c>
      <c r="H93" s="27">
        <f t="shared" si="17"/>
        <v>26105</v>
      </c>
      <c r="I93" s="36" t="s">
        <v>583</v>
      </c>
      <c r="J93" s="37" t="s">
        <v>584</v>
      </c>
      <c r="K93" s="36" t="s">
        <v>585</v>
      </c>
      <c r="L93" s="36" t="s">
        <v>586</v>
      </c>
      <c r="M93" s="37" t="s">
        <v>423</v>
      </c>
      <c r="N93" s="37" t="s">
        <v>424</v>
      </c>
      <c r="O93" s="38" t="s">
        <v>587</v>
      </c>
      <c r="P93" s="39" t="s">
        <v>588</v>
      </c>
    </row>
    <row r="94" spans="1:16" ht="12.75" customHeight="1" thickBot="1" x14ac:dyDescent="0.25">
      <c r="A94" s="27" t="str">
        <f t="shared" si="12"/>
        <v>JAAVSO 36(2);186 </v>
      </c>
      <c r="B94" s="21" t="str">
        <f t="shared" si="13"/>
        <v>I</v>
      </c>
      <c r="C94" s="27">
        <f t="shared" si="14"/>
        <v>54530.691700000003</v>
      </c>
      <c r="D94" s="4" t="str">
        <f t="shared" si="15"/>
        <v>vis</v>
      </c>
      <c r="E94" s="35">
        <f>VLOOKUP(C94,'Active 1'!C$21:E$947,3,FALSE)</f>
        <v>26129.870785486008</v>
      </c>
      <c r="F94" s="21" t="s">
        <v>124</v>
      </c>
      <c r="G94" s="4" t="str">
        <f t="shared" si="16"/>
        <v>54530.6917</v>
      </c>
      <c r="H94" s="27">
        <f t="shared" si="17"/>
        <v>26130</v>
      </c>
      <c r="I94" s="36" t="s">
        <v>589</v>
      </c>
      <c r="J94" s="37" t="s">
        <v>590</v>
      </c>
      <c r="K94" s="36" t="s">
        <v>591</v>
      </c>
      <c r="L94" s="36" t="s">
        <v>592</v>
      </c>
      <c r="M94" s="37" t="s">
        <v>423</v>
      </c>
      <c r="N94" s="37" t="s">
        <v>438</v>
      </c>
      <c r="O94" s="38" t="s">
        <v>577</v>
      </c>
      <c r="P94" s="39" t="s">
        <v>593</v>
      </c>
    </row>
    <row r="95" spans="1:16" ht="12.75" customHeight="1" thickBot="1" x14ac:dyDescent="0.25">
      <c r="A95" s="27" t="str">
        <f t="shared" si="12"/>
        <v>JAAVSO 37(1);44 </v>
      </c>
      <c r="B95" s="21" t="str">
        <f t="shared" si="13"/>
        <v>I</v>
      </c>
      <c r="C95" s="27">
        <f t="shared" si="14"/>
        <v>54797.900800000003</v>
      </c>
      <c r="D95" s="4" t="str">
        <f t="shared" si="15"/>
        <v>vis</v>
      </c>
      <c r="E95" s="35">
        <f>VLOOKUP(C95,'Active 1'!C$21:E$947,3,FALSE)</f>
        <v>26520.866799276926</v>
      </c>
      <c r="F95" s="21" t="s">
        <v>124</v>
      </c>
      <c r="G95" s="4" t="str">
        <f t="shared" si="16"/>
        <v>54797.9008</v>
      </c>
      <c r="H95" s="27">
        <f t="shared" si="17"/>
        <v>26521</v>
      </c>
      <c r="I95" s="36" t="s">
        <v>594</v>
      </c>
      <c r="J95" s="37" t="s">
        <v>595</v>
      </c>
      <c r="K95" s="36" t="s">
        <v>596</v>
      </c>
      <c r="L95" s="36" t="s">
        <v>597</v>
      </c>
      <c r="M95" s="37" t="s">
        <v>423</v>
      </c>
      <c r="N95" s="37" t="s">
        <v>424</v>
      </c>
      <c r="O95" s="38" t="s">
        <v>233</v>
      </c>
      <c r="P95" s="39" t="s">
        <v>598</v>
      </c>
    </row>
    <row r="96" spans="1:16" ht="12.75" customHeight="1" thickBot="1" x14ac:dyDescent="0.25">
      <c r="A96" s="27" t="str">
        <f t="shared" si="12"/>
        <v>IBVS 5894 </v>
      </c>
      <c r="B96" s="21" t="str">
        <f t="shared" si="13"/>
        <v>I</v>
      </c>
      <c r="C96" s="27">
        <f t="shared" si="14"/>
        <v>54849.834199999998</v>
      </c>
      <c r="D96" s="4" t="str">
        <f t="shared" si="15"/>
        <v>vis</v>
      </c>
      <c r="E96" s="35">
        <f>VLOOKUP(C96,'Active 1'!C$21:E$947,3,FALSE)</f>
        <v>26596.858793496463</v>
      </c>
      <c r="F96" s="21" t="s">
        <v>124</v>
      </c>
      <c r="G96" s="4" t="str">
        <f t="shared" si="16"/>
        <v>54849.8342</v>
      </c>
      <c r="H96" s="27">
        <f t="shared" si="17"/>
        <v>26597</v>
      </c>
      <c r="I96" s="36" t="s">
        <v>599</v>
      </c>
      <c r="J96" s="37" t="s">
        <v>600</v>
      </c>
      <c r="K96" s="36" t="s">
        <v>601</v>
      </c>
      <c r="L96" s="36" t="s">
        <v>602</v>
      </c>
      <c r="M96" s="37" t="s">
        <v>423</v>
      </c>
      <c r="N96" s="37" t="s">
        <v>124</v>
      </c>
      <c r="O96" s="38" t="s">
        <v>471</v>
      </c>
      <c r="P96" s="39" t="s">
        <v>603</v>
      </c>
    </row>
    <row r="97" spans="1:16" ht="12.75" customHeight="1" thickBot="1" x14ac:dyDescent="0.25">
      <c r="A97" s="27" t="str">
        <f t="shared" si="12"/>
        <v>IBVS 5945 </v>
      </c>
      <c r="B97" s="21" t="str">
        <f t="shared" si="13"/>
        <v>I</v>
      </c>
      <c r="C97" s="27">
        <f t="shared" si="14"/>
        <v>55205.889900000002</v>
      </c>
      <c r="D97" s="4" t="str">
        <f t="shared" si="15"/>
        <v>vis</v>
      </c>
      <c r="E97" s="35">
        <f>VLOOKUP(C97,'Active 1'!C$21:E$947,3,FALSE)</f>
        <v>27117.860358890521</v>
      </c>
      <c r="F97" s="21" t="s">
        <v>124</v>
      </c>
      <c r="G97" s="4" t="str">
        <f t="shared" si="16"/>
        <v>55205.8899</v>
      </c>
      <c r="H97" s="27">
        <f t="shared" si="17"/>
        <v>27118</v>
      </c>
      <c r="I97" s="36" t="s">
        <v>610</v>
      </c>
      <c r="J97" s="37" t="s">
        <v>611</v>
      </c>
      <c r="K97" s="36" t="s">
        <v>612</v>
      </c>
      <c r="L97" s="36" t="s">
        <v>613</v>
      </c>
      <c r="M97" s="37" t="s">
        <v>423</v>
      </c>
      <c r="N97" s="37" t="s">
        <v>124</v>
      </c>
      <c r="O97" s="38" t="s">
        <v>471</v>
      </c>
      <c r="P97" s="39" t="s">
        <v>614</v>
      </c>
    </row>
    <row r="98" spans="1:16" ht="12.75" customHeight="1" thickBot="1" x14ac:dyDescent="0.25">
      <c r="A98" s="27" t="str">
        <f t="shared" si="12"/>
        <v> JAAVSO 38;120 </v>
      </c>
      <c r="B98" s="21" t="str">
        <f t="shared" si="13"/>
        <v>I</v>
      </c>
      <c r="C98" s="27">
        <f t="shared" si="14"/>
        <v>55210.674299999999</v>
      </c>
      <c r="D98" s="4" t="str">
        <f t="shared" si="15"/>
        <v>vis</v>
      </c>
      <c r="E98" s="35">
        <f>VLOOKUP(C98,'Active 1'!C$21:E$947,3,FALSE)</f>
        <v>27124.861173340254</v>
      </c>
      <c r="F98" s="21" t="s">
        <v>124</v>
      </c>
      <c r="G98" s="4" t="str">
        <f t="shared" si="16"/>
        <v>55210.6743</v>
      </c>
      <c r="H98" s="27">
        <f t="shared" si="17"/>
        <v>27125</v>
      </c>
      <c r="I98" s="36" t="s">
        <v>615</v>
      </c>
      <c r="J98" s="37" t="s">
        <v>616</v>
      </c>
      <c r="K98" s="36" t="s">
        <v>617</v>
      </c>
      <c r="L98" s="36" t="s">
        <v>618</v>
      </c>
      <c r="M98" s="37" t="s">
        <v>423</v>
      </c>
      <c r="N98" s="37" t="s">
        <v>424</v>
      </c>
      <c r="O98" s="38" t="s">
        <v>233</v>
      </c>
      <c r="P98" s="38" t="s">
        <v>619</v>
      </c>
    </row>
    <row r="99" spans="1:16" ht="12.75" customHeight="1" thickBot="1" x14ac:dyDescent="0.25">
      <c r="A99" s="27" t="str">
        <f t="shared" si="12"/>
        <v> JAAVSO 38;120 </v>
      </c>
      <c r="B99" s="21" t="str">
        <f t="shared" si="13"/>
        <v>I</v>
      </c>
      <c r="C99" s="27">
        <f t="shared" si="14"/>
        <v>55251.679499999998</v>
      </c>
      <c r="D99" s="4" t="str">
        <f t="shared" si="15"/>
        <v>vis</v>
      </c>
      <c r="E99" s="35">
        <f>VLOOKUP(C99,'Active 1'!C$21:E$947,3,FALSE)</f>
        <v>27184.862384918375</v>
      </c>
      <c r="F99" s="21" t="s">
        <v>124</v>
      </c>
      <c r="G99" s="4" t="str">
        <f t="shared" si="16"/>
        <v>55251.6795</v>
      </c>
      <c r="H99" s="27">
        <f t="shared" si="17"/>
        <v>27185</v>
      </c>
      <c r="I99" s="36" t="s">
        <v>620</v>
      </c>
      <c r="J99" s="37" t="s">
        <v>621</v>
      </c>
      <c r="K99" s="36" t="s">
        <v>622</v>
      </c>
      <c r="L99" s="36" t="s">
        <v>623</v>
      </c>
      <c r="M99" s="37" t="s">
        <v>423</v>
      </c>
      <c r="N99" s="37" t="s">
        <v>424</v>
      </c>
      <c r="O99" s="38" t="s">
        <v>539</v>
      </c>
      <c r="P99" s="38" t="s">
        <v>619</v>
      </c>
    </row>
    <row r="100" spans="1:16" ht="12.75" customHeight="1" thickBot="1" x14ac:dyDescent="0.25">
      <c r="A100" s="27" t="str">
        <f t="shared" si="12"/>
        <v> JAAVSO 39;94 </v>
      </c>
      <c r="B100" s="21" t="str">
        <f t="shared" si="13"/>
        <v>I</v>
      </c>
      <c r="C100" s="27">
        <f t="shared" si="14"/>
        <v>55277.648500000003</v>
      </c>
      <c r="D100" s="4" t="str">
        <f t="shared" si="15"/>
        <v>vis</v>
      </c>
      <c r="E100" s="35">
        <f>VLOOKUP(C100,'Active 1'!C$21:E$947,3,FALSE)</f>
        <v>27222.861747522933</v>
      </c>
      <c r="F100" s="21" t="s">
        <v>124</v>
      </c>
      <c r="G100" s="4" t="str">
        <f t="shared" si="16"/>
        <v>55277.6485</v>
      </c>
      <c r="H100" s="27">
        <f t="shared" si="17"/>
        <v>27223</v>
      </c>
      <c r="I100" s="36" t="s">
        <v>630</v>
      </c>
      <c r="J100" s="37" t="s">
        <v>631</v>
      </c>
      <c r="K100" s="36" t="s">
        <v>632</v>
      </c>
      <c r="L100" s="36" t="s">
        <v>633</v>
      </c>
      <c r="M100" s="37" t="s">
        <v>423</v>
      </c>
      <c r="N100" s="37" t="s">
        <v>424</v>
      </c>
      <c r="O100" s="38" t="s">
        <v>233</v>
      </c>
      <c r="P100" s="38" t="s">
        <v>634</v>
      </c>
    </row>
    <row r="101" spans="1:16" ht="12.75" customHeight="1" thickBot="1" x14ac:dyDescent="0.25">
      <c r="A101" s="27" t="str">
        <f t="shared" si="12"/>
        <v>BAVM 214 </v>
      </c>
      <c r="B101" s="21" t="str">
        <f t="shared" si="13"/>
        <v>II</v>
      </c>
      <c r="C101" s="27">
        <f t="shared" si="14"/>
        <v>55294.394200000002</v>
      </c>
      <c r="D101" s="4" t="str">
        <f t="shared" si="15"/>
        <v>vis</v>
      </c>
      <c r="E101" s="35">
        <f>VLOOKUP(C101,'Active 1'!C$21:E$947,3,FALSE)</f>
        <v>27247.365037074593</v>
      </c>
      <c r="F101" s="21" t="s">
        <v>124</v>
      </c>
      <c r="G101" s="4" t="str">
        <f t="shared" si="16"/>
        <v>55294.3942</v>
      </c>
      <c r="H101" s="27">
        <f t="shared" si="17"/>
        <v>27247.5</v>
      </c>
      <c r="I101" s="36" t="s">
        <v>635</v>
      </c>
      <c r="J101" s="37" t="s">
        <v>636</v>
      </c>
      <c r="K101" s="36" t="s">
        <v>637</v>
      </c>
      <c r="L101" s="36" t="s">
        <v>638</v>
      </c>
      <c r="M101" s="37" t="s">
        <v>423</v>
      </c>
      <c r="N101" s="37" t="s">
        <v>451</v>
      </c>
      <c r="O101" s="38" t="s">
        <v>639</v>
      </c>
      <c r="P101" s="39" t="s">
        <v>640</v>
      </c>
    </row>
    <row r="102" spans="1:16" ht="12.75" customHeight="1" thickBot="1" x14ac:dyDescent="0.25">
      <c r="A102" s="27" t="str">
        <f t="shared" si="12"/>
        <v>BAVM 214 </v>
      </c>
      <c r="B102" s="21" t="str">
        <f t="shared" si="13"/>
        <v>I</v>
      </c>
      <c r="C102" s="27">
        <f t="shared" si="14"/>
        <v>55295.417800000003</v>
      </c>
      <c r="D102" s="4" t="str">
        <f t="shared" si="15"/>
        <v>vis</v>
      </c>
      <c r="E102" s="35">
        <f>VLOOKUP(C102,'Active 1'!C$21:E$947,3,FALSE)</f>
        <v>27248.862828578389</v>
      </c>
      <c r="F102" s="21" t="s">
        <v>124</v>
      </c>
      <c r="G102" s="4" t="str">
        <f t="shared" si="16"/>
        <v>55295.4178</v>
      </c>
      <c r="H102" s="27">
        <f t="shared" si="17"/>
        <v>27249</v>
      </c>
      <c r="I102" s="36" t="s">
        <v>641</v>
      </c>
      <c r="J102" s="37" t="s">
        <v>642</v>
      </c>
      <c r="K102" s="36" t="s">
        <v>643</v>
      </c>
      <c r="L102" s="36" t="s">
        <v>644</v>
      </c>
      <c r="M102" s="37" t="s">
        <v>423</v>
      </c>
      <c r="N102" s="37" t="s">
        <v>451</v>
      </c>
      <c r="O102" s="38" t="s">
        <v>401</v>
      </c>
      <c r="P102" s="39" t="s">
        <v>640</v>
      </c>
    </row>
    <row r="103" spans="1:16" ht="12.75" customHeight="1" thickBot="1" x14ac:dyDescent="0.25">
      <c r="A103" s="27" t="str">
        <f t="shared" si="12"/>
        <v>IBVS 5992 </v>
      </c>
      <c r="B103" s="21" t="str">
        <f t="shared" si="13"/>
        <v>I</v>
      </c>
      <c r="C103" s="27">
        <f t="shared" si="14"/>
        <v>55572.878900000003</v>
      </c>
      <c r="D103" s="4" t="str">
        <f t="shared" si="15"/>
        <v>vis</v>
      </c>
      <c r="E103" s="35">
        <f>VLOOKUP(C103,'Active 1'!C$21:E$947,3,FALSE)</f>
        <v>27654.86016954486</v>
      </c>
      <c r="F103" s="21" t="s">
        <v>124</v>
      </c>
      <c r="G103" s="4" t="str">
        <f t="shared" si="16"/>
        <v>55572.8789</v>
      </c>
      <c r="H103" s="27">
        <f t="shared" si="17"/>
        <v>27655</v>
      </c>
      <c r="I103" s="36" t="s">
        <v>645</v>
      </c>
      <c r="J103" s="37" t="s">
        <v>646</v>
      </c>
      <c r="K103" s="36" t="s">
        <v>647</v>
      </c>
      <c r="L103" s="36" t="s">
        <v>648</v>
      </c>
      <c r="M103" s="37" t="s">
        <v>423</v>
      </c>
      <c r="N103" s="37" t="s">
        <v>124</v>
      </c>
      <c r="O103" s="38" t="s">
        <v>471</v>
      </c>
      <c r="P103" s="39" t="s">
        <v>649</v>
      </c>
    </row>
    <row r="104" spans="1:16" ht="12.75" customHeight="1" thickBot="1" x14ac:dyDescent="0.25">
      <c r="A104" s="27" t="str">
        <f t="shared" si="12"/>
        <v> JAAVSO 39;177 </v>
      </c>
      <c r="B104" s="21" t="str">
        <f t="shared" si="13"/>
        <v>I</v>
      </c>
      <c r="C104" s="27">
        <f t="shared" si="14"/>
        <v>55646.684399999998</v>
      </c>
      <c r="D104" s="4" t="str">
        <f t="shared" si="15"/>
        <v>vis</v>
      </c>
      <c r="E104" s="35">
        <f>VLOOKUP(C104,'Active 1'!C$21:E$947,3,FALSE)</f>
        <v>27762.856702207271</v>
      </c>
      <c r="F104" s="21" t="s">
        <v>124</v>
      </c>
      <c r="G104" s="4" t="str">
        <f t="shared" si="16"/>
        <v>55646.6844</v>
      </c>
      <c r="H104" s="27">
        <f t="shared" si="17"/>
        <v>27763</v>
      </c>
      <c r="I104" s="36" t="s">
        <v>650</v>
      </c>
      <c r="J104" s="37" t="s">
        <v>651</v>
      </c>
      <c r="K104" s="36" t="s">
        <v>652</v>
      </c>
      <c r="L104" s="36" t="s">
        <v>653</v>
      </c>
      <c r="M104" s="37" t="s">
        <v>423</v>
      </c>
      <c r="N104" s="37" t="s">
        <v>124</v>
      </c>
      <c r="O104" s="38" t="s">
        <v>539</v>
      </c>
      <c r="P104" s="38" t="s">
        <v>654</v>
      </c>
    </row>
    <row r="105" spans="1:16" ht="12.75" customHeight="1" thickBot="1" x14ac:dyDescent="0.25">
      <c r="A105" s="27" t="str">
        <f t="shared" si="12"/>
        <v>IBVS 6029 </v>
      </c>
      <c r="B105" s="21" t="str">
        <f t="shared" si="13"/>
        <v>I</v>
      </c>
      <c r="C105" s="27">
        <f t="shared" si="14"/>
        <v>56013.6734</v>
      </c>
      <c r="D105" s="4" t="str">
        <f t="shared" si="15"/>
        <v>vis</v>
      </c>
      <c r="E105" s="35">
        <f>VLOOKUP(C105,'Active 1'!C$21:E$947,3,FALSE)</f>
        <v>28299.85651286161</v>
      </c>
      <c r="F105" s="21" t="s">
        <v>124</v>
      </c>
      <c r="G105" s="4" t="str">
        <f t="shared" si="16"/>
        <v>56013.6734</v>
      </c>
      <c r="H105" s="27">
        <f t="shared" si="17"/>
        <v>28300</v>
      </c>
      <c r="I105" s="36" t="s">
        <v>655</v>
      </c>
      <c r="J105" s="37" t="s">
        <v>656</v>
      </c>
      <c r="K105" s="36" t="s">
        <v>657</v>
      </c>
      <c r="L105" s="36" t="s">
        <v>658</v>
      </c>
      <c r="M105" s="37" t="s">
        <v>423</v>
      </c>
      <c r="N105" s="37" t="s">
        <v>124</v>
      </c>
      <c r="O105" s="38" t="s">
        <v>471</v>
      </c>
      <c r="P105" s="39" t="s">
        <v>659</v>
      </c>
    </row>
    <row r="106" spans="1:16" ht="12.75" customHeight="1" thickBot="1" x14ac:dyDescent="0.25">
      <c r="A106" s="27" t="str">
        <f t="shared" si="12"/>
        <v> JAAVSO 41;328 </v>
      </c>
      <c r="B106" s="21" t="str">
        <f t="shared" si="13"/>
        <v>I</v>
      </c>
      <c r="C106" s="27">
        <f t="shared" si="14"/>
        <v>56284.980499999998</v>
      </c>
      <c r="D106" s="4" t="str">
        <f t="shared" si="15"/>
        <v>vis</v>
      </c>
      <c r="E106" s="35">
        <f>VLOOKUP(C106,'Active 1'!C$21:E$947,3,FALSE)</f>
        <v>28696.848960398664</v>
      </c>
      <c r="F106" s="21" t="s">
        <v>124</v>
      </c>
      <c r="G106" s="4" t="str">
        <f t="shared" si="16"/>
        <v>56284.9805</v>
      </c>
      <c r="H106" s="27">
        <f t="shared" si="17"/>
        <v>28697</v>
      </c>
      <c r="I106" s="36" t="s">
        <v>660</v>
      </c>
      <c r="J106" s="37" t="s">
        <v>661</v>
      </c>
      <c r="K106" s="36" t="s">
        <v>662</v>
      </c>
      <c r="L106" s="36" t="s">
        <v>663</v>
      </c>
      <c r="M106" s="37" t="s">
        <v>423</v>
      </c>
      <c r="N106" s="37" t="s">
        <v>124</v>
      </c>
      <c r="O106" s="38" t="s">
        <v>233</v>
      </c>
      <c r="P106" s="38" t="s">
        <v>664</v>
      </c>
    </row>
    <row r="107" spans="1:16" ht="12.75" customHeight="1" thickBot="1" x14ac:dyDescent="0.25">
      <c r="A107" s="27" t="str">
        <f t="shared" ref="A107:A138" si="18">P107</f>
        <v>BAVM 238 </v>
      </c>
      <c r="B107" s="21" t="str">
        <f t="shared" ref="B107:B138" si="19">IF(H107=INT(H107),"I","II")</f>
        <v>II</v>
      </c>
      <c r="C107" s="27">
        <f t="shared" ref="C107:C138" si="20">1*G107</f>
        <v>56725.427300000003</v>
      </c>
      <c r="D107" s="4" t="str">
        <f t="shared" ref="D107:D138" si="21">VLOOKUP(F107,I$1:J$5,2,FALSE)</f>
        <v>vis</v>
      </c>
      <c r="E107" s="35">
        <f>VLOOKUP(C107,'Active 1'!C$21:E$947,3,FALSE)</f>
        <v>29341.336528699925</v>
      </c>
      <c r="F107" s="21" t="s">
        <v>124</v>
      </c>
      <c r="G107" s="4" t="str">
        <f t="shared" ref="G107:G138" si="22">MID(I107,3,LEN(I107)-3)</f>
        <v>56725.4273</v>
      </c>
      <c r="H107" s="27">
        <f t="shared" ref="H107:H138" si="23">1*K107</f>
        <v>29341.5</v>
      </c>
      <c r="I107" s="36" t="s">
        <v>675</v>
      </c>
      <c r="J107" s="37" t="s">
        <v>676</v>
      </c>
      <c r="K107" s="36" t="s">
        <v>677</v>
      </c>
      <c r="L107" s="36" t="s">
        <v>678</v>
      </c>
      <c r="M107" s="37" t="s">
        <v>423</v>
      </c>
      <c r="N107" s="37" t="s">
        <v>451</v>
      </c>
      <c r="O107" s="38" t="s">
        <v>401</v>
      </c>
      <c r="P107" s="39" t="s">
        <v>679</v>
      </c>
    </row>
    <row r="108" spans="1:16" ht="12.75" customHeight="1" thickBot="1" x14ac:dyDescent="0.25">
      <c r="A108" s="27" t="str">
        <f t="shared" si="18"/>
        <v>BAVM 238 </v>
      </c>
      <c r="B108" s="21" t="str">
        <f t="shared" si="19"/>
        <v>I</v>
      </c>
      <c r="C108" s="27">
        <f t="shared" si="20"/>
        <v>56726.456200000001</v>
      </c>
      <c r="D108" s="4" t="str">
        <f t="shared" si="21"/>
        <v>vis</v>
      </c>
      <c r="E108" s="35">
        <f>VLOOKUP(C108,'Active 1'!C$21:E$947,3,FALSE)</f>
        <v>29342.842075474302</v>
      </c>
      <c r="F108" s="21" t="s">
        <v>124</v>
      </c>
      <c r="G108" s="4" t="str">
        <f t="shared" si="22"/>
        <v>56726.4562</v>
      </c>
      <c r="H108" s="27">
        <f t="shared" si="23"/>
        <v>29343</v>
      </c>
      <c r="I108" s="36" t="s">
        <v>680</v>
      </c>
      <c r="J108" s="37" t="s">
        <v>681</v>
      </c>
      <c r="K108" s="36" t="s">
        <v>682</v>
      </c>
      <c r="L108" s="36" t="s">
        <v>683</v>
      </c>
      <c r="M108" s="37" t="s">
        <v>423</v>
      </c>
      <c r="N108" s="37" t="s">
        <v>451</v>
      </c>
      <c r="O108" s="38" t="s">
        <v>401</v>
      </c>
      <c r="P108" s="39" t="s">
        <v>679</v>
      </c>
    </row>
    <row r="109" spans="1:16" ht="12.75" customHeight="1" thickBot="1" x14ac:dyDescent="0.25">
      <c r="A109" s="27" t="str">
        <f t="shared" si="18"/>
        <v>BAVM 238 </v>
      </c>
      <c r="B109" s="21" t="str">
        <f t="shared" si="19"/>
        <v>I</v>
      </c>
      <c r="C109" s="27">
        <f t="shared" si="20"/>
        <v>56728.503199999999</v>
      </c>
      <c r="D109" s="4" t="str">
        <f t="shared" si="21"/>
        <v>vis</v>
      </c>
      <c r="E109" s="35">
        <f>VLOOKUP(C109,'Active 1'!C$21:E$947,3,FALSE)</f>
        <v>29345.837365830164</v>
      </c>
      <c r="F109" s="21" t="s">
        <v>124</v>
      </c>
      <c r="G109" s="4" t="str">
        <f t="shared" si="22"/>
        <v>56728.5032</v>
      </c>
      <c r="H109" s="27">
        <f t="shared" si="23"/>
        <v>29346</v>
      </c>
      <c r="I109" s="36" t="s">
        <v>684</v>
      </c>
      <c r="J109" s="37" t="s">
        <v>685</v>
      </c>
      <c r="K109" s="36" t="s">
        <v>686</v>
      </c>
      <c r="L109" s="36" t="s">
        <v>687</v>
      </c>
      <c r="M109" s="37" t="s">
        <v>423</v>
      </c>
      <c r="N109" s="37" t="s">
        <v>451</v>
      </c>
      <c r="O109" s="38" t="s">
        <v>401</v>
      </c>
      <c r="P109" s="39" t="s">
        <v>679</v>
      </c>
    </row>
    <row r="110" spans="1:16" ht="12.75" customHeight="1" thickBot="1" x14ac:dyDescent="0.25">
      <c r="A110" s="27" t="str">
        <f t="shared" si="18"/>
        <v> JAAVSO 42;426 </v>
      </c>
      <c r="B110" s="21" t="str">
        <f t="shared" si="19"/>
        <v>I</v>
      </c>
      <c r="C110" s="27">
        <f t="shared" si="20"/>
        <v>56773.609700000001</v>
      </c>
      <c r="D110" s="4" t="str">
        <f t="shared" si="21"/>
        <v>vis</v>
      </c>
      <c r="E110" s="35">
        <f>VLOOKUP(C110,'Active 1'!C$21:E$947,3,FALSE)</f>
        <v>29411.839839907811</v>
      </c>
      <c r="F110" s="21" t="s">
        <v>124</v>
      </c>
      <c r="G110" s="4" t="str">
        <f t="shared" si="22"/>
        <v>56773.6097</v>
      </c>
      <c r="H110" s="27">
        <f t="shared" si="23"/>
        <v>29412</v>
      </c>
      <c r="I110" s="36" t="s">
        <v>688</v>
      </c>
      <c r="J110" s="37" t="s">
        <v>689</v>
      </c>
      <c r="K110" s="36" t="s">
        <v>690</v>
      </c>
      <c r="L110" s="36" t="s">
        <v>691</v>
      </c>
      <c r="M110" s="37" t="s">
        <v>423</v>
      </c>
      <c r="N110" s="37" t="s">
        <v>124</v>
      </c>
      <c r="O110" s="38" t="s">
        <v>233</v>
      </c>
      <c r="P110" s="38" t="s">
        <v>692</v>
      </c>
    </row>
    <row r="111" spans="1:16" ht="12.75" customHeight="1" thickBot="1" x14ac:dyDescent="0.25">
      <c r="A111" s="27" t="str">
        <f t="shared" si="18"/>
        <v> IODE 4.2.131 </v>
      </c>
      <c r="B111" s="21" t="str">
        <f t="shared" si="19"/>
        <v>I</v>
      </c>
      <c r="C111" s="27">
        <f t="shared" si="20"/>
        <v>31143.25</v>
      </c>
      <c r="D111" s="4" t="str">
        <f t="shared" si="21"/>
        <v>vis</v>
      </c>
      <c r="E111" s="35">
        <f>VLOOKUP(C111,'Active 1'!C$21:E$947,3,FALSE)</f>
        <v>-8092.0044330882529</v>
      </c>
      <c r="F111" s="21" t="s">
        <v>124</v>
      </c>
      <c r="G111" s="4" t="str">
        <f t="shared" si="22"/>
        <v>31143.25</v>
      </c>
      <c r="H111" s="27">
        <f t="shared" si="23"/>
        <v>-8092</v>
      </c>
      <c r="I111" s="36" t="s">
        <v>128</v>
      </c>
      <c r="J111" s="37" t="s">
        <v>129</v>
      </c>
      <c r="K111" s="36">
        <v>-8092</v>
      </c>
      <c r="L111" s="36" t="s">
        <v>130</v>
      </c>
      <c r="M111" s="37" t="s">
        <v>131</v>
      </c>
      <c r="N111" s="37"/>
      <c r="O111" s="38" t="s">
        <v>132</v>
      </c>
      <c r="P111" s="38" t="s">
        <v>133</v>
      </c>
    </row>
    <row r="112" spans="1:16" ht="12.75" customHeight="1" thickBot="1" x14ac:dyDescent="0.25">
      <c r="A112" s="27" t="str">
        <f t="shared" si="18"/>
        <v> IODE 4.2.131 </v>
      </c>
      <c r="B112" s="21" t="str">
        <f t="shared" si="19"/>
        <v>I</v>
      </c>
      <c r="C112" s="27">
        <f t="shared" si="20"/>
        <v>31150.1</v>
      </c>
      <c r="D112" s="4" t="str">
        <f t="shared" si="21"/>
        <v>vis</v>
      </c>
      <c r="E112" s="35">
        <f>VLOOKUP(C112,'Active 1'!C$21:E$947,3,FALSE)</f>
        <v>-8081.9811116726751</v>
      </c>
      <c r="F112" s="21" t="s">
        <v>124</v>
      </c>
      <c r="G112" s="4" t="str">
        <f t="shared" si="22"/>
        <v>31150.10</v>
      </c>
      <c r="H112" s="27">
        <f t="shared" si="23"/>
        <v>-8082</v>
      </c>
      <c r="I112" s="36" t="s">
        <v>134</v>
      </c>
      <c r="J112" s="37" t="s">
        <v>135</v>
      </c>
      <c r="K112" s="36">
        <v>-8082</v>
      </c>
      <c r="L112" s="36" t="s">
        <v>136</v>
      </c>
      <c r="M112" s="37" t="s">
        <v>131</v>
      </c>
      <c r="N112" s="37"/>
      <c r="O112" s="38" t="s">
        <v>132</v>
      </c>
      <c r="P112" s="38" t="s">
        <v>133</v>
      </c>
    </row>
    <row r="113" spans="1:16" ht="12.75" customHeight="1" thickBot="1" x14ac:dyDescent="0.25">
      <c r="A113" s="27" t="str">
        <f t="shared" si="18"/>
        <v> IODE 4.2.131 </v>
      </c>
      <c r="B113" s="21" t="str">
        <f t="shared" si="19"/>
        <v>I</v>
      </c>
      <c r="C113" s="27">
        <f t="shared" si="20"/>
        <v>31156.27</v>
      </c>
      <c r="D113" s="4" t="str">
        <f t="shared" si="21"/>
        <v>vis</v>
      </c>
      <c r="E113" s="35">
        <f>VLOOKUP(C113,'Active 1'!C$21:E$947,3,FALSE)</f>
        <v>-8072.9528061056462</v>
      </c>
      <c r="F113" s="21" t="s">
        <v>124</v>
      </c>
      <c r="G113" s="4" t="str">
        <f t="shared" si="22"/>
        <v>31156.27</v>
      </c>
      <c r="H113" s="27">
        <f t="shared" si="23"/>
        <v>-8073</v>
      </c>
      <c r="I113" s="36" t="s">
        <v>137</v>
      </c>
      <c r="J113" s="37" t="s">
        <v>138</v>
      </c>
      <c r="K113" s="36">
        <v>-8073</v>
      </c>
      <c r="L113" s="36" t="s">
        <v>139</v>
      </c>
      <c r="M113" s="37" t="s">
        <v>131</v>
      </c>
      <c r="N113" s="37"/>
      <c r="O113" s="38" t="s">
        <v>132</v>
      </c>
      <c r="P113" s="38" t="s">
        <v>133</v>
      </c>
    </row>
    <row r="114" spans="1:16" ht="12.75" customHeight="1" thickBot="1" x14ac:dyDescent="0.25">
      <c r="A114" s="27" t="str">
        <f t="shared" si="18"/>
        <v> IODE 4.2.131 </v>
      </c>
      <c r="B114" s="21" t="str">
        <f t="shared" si="19"/>
        <v>I</v>
      </c>
      <c r="C114" s="27">
        <f t="shared" si="20"/>
        <v>31162.41</v>
      </c>
      <c r="D114" s="4" t="str">
        <f t="shared" si="21"/>
        <v>vis</v>
      </c>
      <c r="E114" s="35">
        <f>VLOOKUP(C114,'Active 1'!C$21:E$947,3,FALSE)</f>
        <v>-8063.9683982966453</v>
      </c>
      <c r="F114" s="21" t="s">
        <v>124</v>
      </c>
      <c r="G114" s="4" t="str">
        <f t="shared" si="22"/>
        <v>31162.41</v>
      </c>
      <c r="H114" s="27">
        <f t="shared" si="23"/>
        <v>-8064</v>
      </c>
      <c r="I114" s="36" t="s">
        <v>140</v>
      </c>
      <c r="J114" s="37" t="s">
        <v>141</v>
      </c>
      <c r="K114" s="36">
        <v>-8064</v>
      </c>
      <c r="L114" s="36" t="s">
        <v>142</v>
      </c>
      <c r="M114" s="37" t="s">
        <v>131</v>
      </c>
      <c r="N114" s="37"/>
      <c r="O114" s="38" t="s">
        <v>132</v>
      </c>
      <c r="P114" s="38" t="s">
        <v>133</v>
      </c>
    </row>
    <row r="115" spans="1:16" ht="12.75" customHeight="1" thickBot="1" x14ac:dyDescent="0.25">
      <c r="A115" s="27" t="str">
        <f t="shared" si="18"/>
        <v> IODE 4.2.131 </v>
      </c>
      <c r="B115" s="21" t="str">
        <f t="shared" si="19"/>
        <v>I</v>
      </c>
      <c r="C115" s="27">
        <f t="shared" si="20"/>
        <v>31169.21</v>
      </c>
      <c r="D115" s="4" t="str">
        <f t="shared" si="21"/>
        <v>vis</v>
      </c>
      <c r="E115" s="35">
        <f>VLOOKUP(C115,'Active 1'!C$21:E$947,3,FALSE)</f>
        <v>-8054.0182398111074</v>
      </c>
      <c r="F115" s="21" t="s">
        <v>124</v>
      </c>
      <c r="G115" s="4" t="str">
        <f t="shared" si="22"/>
        <v>31169.21</v>
      </c>
      <c r="H115" s="27">
        <f t="shared" si="23"/>
        <v>-8054</v>
      </c>
      <c r="I115" s="36" t="s">
        <v>143</v>
      </c>
      <c r="J115" s="37" t="s">
        <v>144</v>
      </c>
      <c r="K115" s="36">
        <v>-8054</v>
      </c>
      <c r="L115" s="36" t="s">
        <v>145</v>
      </c>
      <c r="M115" s="37" t="s">
        <v>131</v>
      </c>
      <c r="N115" s="37"/>
      <c r="O115" s="38" t="s">
        <v>132</v>
      </c>
      <c r="P115" s="38" t="s">
        <v>133</v>
      </c>
    </row>
    <row r="116" spans="1:16" ht="12.75" customHeight="1" thickBot="1" x14ac:dyDescent="0.25">
      <c r="A116" s="27" t="str">
        <f t="shared" si="18"/>
        <v> IODE 4.2.131 </v>
      </c>
      <c r="B116" s="21" t="str">
        <f t="shared" si="19"/>
        <v>I</v>
      </c>
      <c r="C116" s="27">
        <f t="shared" si="20"/>
        <v>31173.3</v>
      </c>
      <c r="D116" s="4" t="str">
        <f t="shared" si="21"/>
        <v>vis</v>
      </c>
      <c r="E116" s="35">
        <f>VLOOKUP(C116,'Active 1'!C$21:E$947,3,FALSE)</f>
        <v>-8048.0335121337757</v>
      </c>
      <c r="F116" s="21" t="s">
        <v>124</v>
      </c>
      <c r="G116" s="4" t="str">
        <f t="shared" si="22"/>
        <v>31173.30</v>
      </c>
      <c r="H116" s="27">
        <f t="shared" si="23"/>
        <v>-8048</v>
      </c>
      <c r="I116" s="36" t="s">
        <v>146</v>
      </c>
      <c r="J116" s="37" t="s">
        <v>147</v>
      </c>
      <c r="K116" s="36">
        <v>-8048</v>
      </c>
      <c r="L116" s="36" t="s">
        <v>148</v>
      </c>
      <c r="M116" s="37" t="s">
        <v>131</v>
      </c>
      <c r="N116" s="37"/>
      <c r="O116" s="38" t="s">
        <v>132</v>
      </c>
      <c r="P116" s="38" t="s">
        <v>133</v>
      </c>
    </row>
    <row r="117" spans="1:16" ht="12.75" customHeight="1" thickBot="1" x14ac:dyDescent="0.25">
      <c r="A117" s="27" t="str">
        <f t="shared" si="18"/>
        <v> IODE 4.2.131 </v>
      </c>
      <c r="B117" s="21" t="str">
        <f t="shared" si="19"/>
        <v>I</v>
      </c>
      <c r="C117" s="27">
        <f t="shared" si="20"/>
        <v>31177.37</v>
      </c>
      <c r="D117" s="4" t="str">
        <f t="shared" si="21"/>
        <v>vis</v>
      </c>
      <c r="E117" s="35">
        <f>VLOOKUP(C117,'Active 1'!C$21:E$947,3,FALSE)</f>
        <v>-8042.0780496284606</v>
      </c>
      <c r="F117" s="21" t="s">
        <v>124</v>
      </c>
      <c r="G117" s="4" t="str">
        <f t="shared" si="22"/>
        <v>31177.37</v>
      </c>
      <c r="H117" s="27">
        <f t="shared" si="23"/>
        <v>-8042</v>
      </c>
      <c r="I117" s="36" t="s">
        <v>149</v>
      </c>
      <c r="J117" s="37" t="s">
        <v>150</v>
      </c>
      <c r="K117" s="36">
        <v>-8042</v>
      </c>
      <c r="L117" s="36" t="s">
        <v>151</v>
      </c>
      <c r="M117" s="37" t="s">
        <v>131</v>
      </c>
      <c r="N117" s="37"/>
      <c r="O117" s="38" t="s">
        <v>132</v>
      </c>
      <c r="P117" s="38" t="s">
        <v>133</v>
      </c>
    </row>
    <row r="118" spans="1:16" ht="12.75" customHeight="1" thickBot="1" x14ac:dyDescent="0.25">
      <c r="A118" s="27" t="str">
        <f t="shared" si="18"/>
        <v> IODE 4.2.131 </v>
      </c>
      <c r="B118" s="21" t="str">
        <f t="shared" si="19"/>
        <v>I</v>
      </c>
      <c r="C118" s="27">
        <f t="shared" si="20"/>
        <v>31193.16</v>
      </c>
      <c r="D118" s="4" t="str">
        <f t="shared" si="21"/>
        <v>vis</v>
      </c>
      <c r="E118" s="35">
        <f>VLOOKUP(C118,'Active 1'!C$21:E$947,3,FALSE)</f>
        <v>-8018.9731963215972</v>
      </c>
      <c r="F118" s="21" t="s">
        <v>124</v>
      </c>
      <c r="G118" s="4" t="str">
        <f t="shared" si="22"/>
        <v>31193.16</v>
      </c>
      <c r="H118" s="27">
        <f t="shared" si="23"/>
        <v>-8019</v>
      </c>
      <c r="I118" s="36" t="s">
        <v>152</v>
      </c>
      <c r="J118" s="37" t="s">
        <v>153</v>
      </c>
      <c r="K118" s="36">
        <v>-8019</v>
      </c>
      <c r="L118" s="36" t="s">
        <v>142</v>
      </c>
      <c r="M118" s="37" t="s">
        <v>131</v>
      </c>
      <c r="N118" s="37"/>
      <c r="O118" s="38" t="s">
        <v>132</v>
      </c>
      <c r="P118" s="38" t="s">
        <v>133</v>
      </c>
    </row>
    <row r="119" spans="1:16" ht="12.75" customHeight="1" thickBot="1" x14ac:dyDescent="0.25">
      <c r="A119" s="27" t="str">
        <f t="shared" si="18"/>
        <v> IODE 4.2.131 </v>
      </c>
      <c r="B119" s="21" t="str">
        <f t="shared" si="19"/>
        <v>I</v>
      </c>
      <c r="C119" s="27">
        <f t="shared" si="20"/>
        <v>31212.23</v>
      </c>
      <c r="D119" s="4" t="str">
        <f t="shared" si="21"/>
        <v>vis</v>
      </c>
      <c r="E119" s="35">
        <f>VLOOKUP(C119,'Active 1'!C$21:E$947,3,FALSE)</f>
        <v>-7991.0688548040644</v>
      </c>
      <c r="F119" s="21" t="s">
        <v>124</v>
      </c>
      <c r="G119" s="4" t="str">
        <f t="shared" si="22"/>
        <v>31212.23</v>
      </c>
      <c r="H119" s="27">
        <f t="shared" si="23"/>
        <v>-7991</v>
      </c>
      <c r="I119" s="36" t="s">
        <v>154</v>
      </c>
      <c r="J119" s="37" t="s">
        <v>155</v>
      </c>
      <c r="K119" s="36">
        <v>-7991</v>
      </c>
      <c r="L119" s="36" t="s">
        <v>151</v>
      </c>
      <c r="M119" s="37" t="s">
        <v>131</v>
      </c>
      <c r="N119" s="37"/>
      <c r="O119" s="38" t="s">
        <v>132</v>
      </c>
      <c r="P119" s="38" t="s">
        <v>133</v>
      </c>
    </row>
    <row r="120" spans="1:16" ht="12.75" customHeight="1" thickBot="1" x14ac:dyDescent="0.25">
      <c r="A120" s="27" t="str">
        <f t="shared" si="18"/>
        <v> MHAR 3.13 </v>
      </c>
      <c r="B120" s="21" t="str">
        <f t="shared" si="19"/>
        <v>I</v>
      </c>
      <c r="C120" s="27">
        <f t="shared" si="20"/>
        <v>35874.485999999997</v>
      </c>
      <c r="D120" s="4" t="str">
        <f t="shared" si="21"/>
        <v>vis</v>
      </c>
      <c r="E120" s="35">
        <f>VLOOKUP(C120,'Active 1'!C$21:E$947,3,FALSE)</f>
        <v>-1168.9826636047485</v>
      </c>
      <c r="F120" s="21" t="s">
        <v>124</v>
      </c>
      <c r="G120" s="4" t="str">
        <f t="shared" si="22"/>
        <v>35874.486</v>
      </c>
      <c r="H120" s="27">
        <f t="shared" si="23"/>
        <v>-1169</v>
      </c>
      <c r="I120" s="36" t="s">
        <v>156</v>
      </c>
      <c r="J120" s="37" t="s">
        <v>157</v>
      </c>
      <c r="K120" s="36">
        <v>-1169</v>
      </c>
      <c r="L120" s="36" t="s">
        <v>158</v>
      </c>
      <c r="M120" s="37" t="s">
        <v>159</v>
      </c>
      <c r="N120" s="37"/>
      <c r="O120" s="38" t="s">
        <v>160</v>
      </c>
      <c r="P120" s="38" t="s">
        <v>161</v>
      </c>
    </row>
    <row r="121" spans="1:16" ht="12.75" customHeight="1" thickBot="1" x14ac:dyDescent="0.25">
      <c r="A121" s="27" t="str">
        <f t="shared" si="18"/>
        <v> MHAR 3.13 </v>
      </c>
      <c r="B121" s="21" t="str">
        <f t="shared" si="19"/>
        <v>I</v>
      </c>
      <c r="C121" s="27">
        <f t="shared" si="20"/>
        <v>35924.375999999997</v>
      </c>
      <c r="D121" s="4" t="str">
        <f t="shared" si="21"/>
        <v>vis</v>
      </c>
      <c r="E121" s="35">
        <f>VLOOKUP(C121,'Active 1'!C$21:E$947,3,FALSE)</f>
        <v>-1095.9806920101105</v>
      </c>
      <c r="F121" s="21" t="s">
        <v>124</v>
      </c>
      <c r="G121" s="4" t="str">
        <f t="shared" si="22"/>
        <v>35924.376</v>
      </c>
      <c r="H121" s="27">
        <f t="shared" si="23"/>
        <v>-1096</v>
      </c>
      <c r="I121" s="36" t="s">
        <v>162</v>
      </c>
      <c r="J121" s="37" t="s">
        <v>163</v>
      </c>
      <c r="K121" s="36">
        <v>-1096</v>
      </c>
      <c r="L121" s="36" t="s">
        <v>164</v>
      </c>
      <c r="M121" s="37" t="s">
        <v>159</v>
      </c>
      <c r="N121" s="37"/>
      <c r="O121" s="38" t="s">
        <v>160</v>
      </c>
      <c r="P121" s="38" t="s">
        <v>161</v>
      </c>
    </row>
    <row r="122" spans="1:16" ht="12.75" customHeight="1" thickBot="1" x14ac:dyDescent="0.25">
      <c r="A122" s="27" t="str">
        <f t="shared" si="18"/>
        <v> MHAR 3.13 </v>
      </c>
      <c r="B122" s="21" t="str">
        <f t="shared" si="19"/>
        <v>I</v>
      </c>
      <c r="C122" s="27">
        <f t="shared" si="20"/>
        <v>37318.500999999997</v>
      </c>
      <c r="D122" s="4" t="str">
        <f t="shared" si="21"/>
        <v>vis</v>
      </c>
      <c r="E122" s="35">
        <f>VLOOKUP(C122,'Active 1'!C$21:E$947,3,FALSE)</f>
        <v>943.98470485049745</v>
      </c>
      <c r="F122" s="21" t="s">
        <v>124</v>
      </c>
      <c r="G122" s="4" t="str">
        <f t="shared" si="22"/>
        <v>37318.501</v>
      </c>
      <c r="H122" s="27">
        <f t="shared" si="23"/>
        <v>944</v>
      </c>
      <c r="I122" s="36" t="s">
        <v>169</v>
      </c>
      <c r="J122" s="37" t="s">
        <v>170</v>
      </c>
      <c r="K122" s="36">
        <v>944</v>
      </c>
      <c r="L122" s="36" t="s">
        <v>171</v>
      </c>
      <c r="M122" s="37" t="s">
        <v>159</v>
      </c>
      <c r="N122" s="37"/>
      <c r="O122" s="38" t="s">
        <v>160</v>
      </c>
      <c r="P122" s="38" t="s">
        <v>161</v>
      </c>
    </row>
    <row r="123" spans="1:16" ht="12.75" customHeight="1" thickBot="1" x14ac:dyDescent="0.25">
      <c r="A123" s="27" t="str">
        <f t="shared" si="18"/>
        <v> MHAR 3.13 </v>
      </c>
      <c r="B123" s="21" t="str">
        <f t="shared" si="19"/>
        <v>I</v>
      </c>
      <c r="C123" s="27">
        <f t="shared" si="20"/>
        <v>37696.436000000002</v>
      </c>
      <c r="D123" s="4" t="str">
        <f t="shared" si="21"/>
        <v>vis</v>
      </c>
      <c r="E123" s="35">
        <f>VLOOKUP(C123,'Active 1'!C$21:E$947,3,FALSE)</f>
        <v>1497.0013441493579</v>
      </c>
      <c r="F123" s="21" t="s">
        <v>124</v>
      </c>
      <c r="G123" s="4" t="str">
        <f t="shared" si="22"/>
        <v>37696.436</v>
      </c>
      <c r="H123" s="27">
        <f t="shared" si="23"/>
        <v>1497</v>
      </c>
      <c r="I123" s="36" t="s">
        <v>172</v>
      </c>
      <c r="J123" s="37" t="s">
        <v>173</v>
      </c>
      <c r="K123" s="36">
        <v>1497</v>
      </c>
      <c r="L123" s="36" t="s">
        <v>174</v>
      </c>
      <c r="M123" s="37" t="s">
        <v>159</v>
      </c>
      <c r="N123" s="37"/>
      <c r="O123" s="38" t="s">
        <v>160</v>
      </c>
      <c r="P123" s="38" t="s">
        <v>161</v>
      </c>
    </row>
    <row r="124" spans="1:16" ht="12.75" customHeight="1" thickBot="1" x14ac:dyDescent="0.25">
      <c r="A124" s="27" t="str">
        <f t="shared" si="18"/>
        <v> MHAR 3.13 </v>
      </c>
      <c r="B124" s="21" t="str">
        <f t="shared" si="19"/>
        <v>I</v>
      </c>
      <c r="C124" s="27">
        <f t="shared" si="20"/>
        <v>38317.658000000003</v>
      </c>
      <c r="D124" s="4" t="str">
        <f t="shared" si="21"/>
        <v>vis</v>
      </c>
      <c r="E124" s="35">
        <f>VLOOKUP(C124,'Active 1'!C$21:E$947,3,FALSE)</f>
        <v>2406.009778664587</v>
      </c>
      <c r="F124" s="21" t="s">
        <v>124</v>
      </c>
      <c r="G124" s="4" t="str">
        <f t="shared" si="22"/>
        <v>38317.658</v>
      </c>
      <c r="H124" s="27">
        <f t="shared" si="23"/>
        <v>2406</v>
      </c>
      <c r="I124" s="36" t="s">
        <v>175</v>
      </c>
      <c r="J124" s="37" t="s">
        <v>176</v>
      </c>
      <c r="K124" s="36">
        <v>2406</v>
      </c>
      <c r="L124" s="36" t="s">
        <v>177</v>
      </c>
      <c r="M124" s="37" t="s">
        <v>159</v>
      </c>
      <c r="N124" s="37"/>
      <c r="O124" s="38" t="s">
        <v>160</v>
      </c>
      <c r="P124" s="38" t="s">
        <v>161</v>
      </c>
    </row>
    <row r="125" spans="1:16" ht="12.75" customHeight="1" thickBot="1" x14ac:dyDescent="0.25">
      <c r="A125" s="27" t="str">
        <f t="shared" si="18"/>
        <v> MHAR 3.13 </v>
      </c>
      <c r="B125" s="21" t="str">
        <f t="shared" si="19"/>
        <v>I</v>
      </c>
      <c r="C125" s="27">
        <f t="shared" si="20"/>
        <v>38471.425999999999</v>
      </c>
      <c r="D125" s="4" t="str">
        <f t="shared" si="21"/>
        <v>vis</v>
      </c>
      <c r="E125" s="35">
        <f>VLOOKUP(C125,'Active 1'!C$21:E$947,3,FALSE)</f>
        <v>2631.0121271946364</v>
      </c>
      <c r="F125" s="21" t="s">
        <v>124</v>
      </c>
      <c r="G125" s="4" t="str">
        <f t="shared" si="22"/>
        <v>38471.426</v>
      </c>
      <c r="H125" s="27">
        <f t="shared" si="23"/>
        <v>2631</v>
      </c>
      <c r="I125" s="36" t="s">
        <v>178</v>
      </c>
      <c r="J125" s="37" t="s">
        <v>179</v>
      </c>
      <c r="K125" s="36">
        <v>2631</v>
      </c>
      <c r="L125" s="36" t="s">
        <v>180</v>
      </c>
      <c r="M125" s="37" t="s">
        <v>159</v>
      </c>
      <c r="N125" s="37"/>
      <c r="O125" s="38" t="s">
        <v>160</v>
      </c>
      <c r="P125" s="38" t="s">
        <v>161</v>
      </c>
    </row>
    <row r="126" spans="1:16" ht="12.75" customHeight="1" thickBot="1" x14ac:dyDescent="0.25">
      <c r="A126" s="27" t="str">
        <f t="shared" si="18"/>
        <v> MHAR 3.13 </v>
      </c>
      <c r="B126" s="21" t="str">
        <f t="shared" si="19"/>
        <v>I</v>
      </c>
      <c r="C126" s="27">
        <f t="shared" si="20"/>
        <v>38851.396999999997</v>
      </c>
      <c r="D126" s="4" t="str">
        <f t="shared" si="21"/>
        <v>vis</v>
      </c>
      <c r="E126" s="35">
        <f>VLOOKUP(C126,'Active 1'!C$21:E$947,3,FALSE)</f>
        <v>3187.0079610047446</v>
      </c>
      <c r="F126" s="21" t="s">
        <v>124</v>
      </c>
      <c r="G126" s="4" t="str">
        <f t="shared" si="22"/>
        <v>38851.397</v>
      </c>
      <c r="H126" s="27">
        <f t="shared" si="23"/>
        <v>3187</v>
      </c>
      <c r="I126" s="36" t="s">
        <v>181</v>
      </c>
      <c r="J126" s="37" t="s">
        <v>182</v>
      </c>
      <c r="K126" s="36">
        <v>3187</v>
      </c>
      <c r="L126" s="36" t="s">
        <v>183</v>
      </c>
      <c r="M126" s="37" t="s">
        <v>159</v>
      </c>
      <c r="N126" s="37"/>
      <c r="O126" s="38" t="s">
        <v>160</v>
      </c>
      <c r="P126" s="38" t="s">
        <v>161</v>
      </c>
    </row>
    <row r="127" spans="1:16" ht="12.75" customHeight="1" thickBot="1" x14ac:dyDescent="0.25">
      <c r="A127" s="27" t="str">
        <f t="shared" si="18"/>
        <v> MHAR 3.13 </v>
      </c>
      <c r="B127" s="21" t="str">
        <f t="shared" si="19"/>
        <v>I</v>
      </c>
      <c r="C127" s="27">
        <f t="shared" si="20"/>
        <v>38853.440000000002</v>
      </c>
      <c r="D127" s="4" t="str">
        <f t="shared" si="21"/>
        <v>vis</v>
      </c>
      <c r="E127" s="35">
        <f>VLOOKUP(C127,'Active 1'!C$21:E$947,3,FALSE)</f>
        <v>3189.9973983262162</v>
      </c>
      <c r="F127" s="21" t="s">
        <v>124</v>
      </c>
      <c r="G127" s="4" t="str">
        <f t="shared" si="22"/>
        <v>38853.440</v>
      </c>
      <c r="H127" s="27">
        <f t="shared" si="23"/>
        <v>3190</v>
      </c>
      <c r="I127" s="36" t="s">
        <v>184</v>
      </c>
      <c r="J127" s="37" t="s">
        <v>185</v>
      </c>
      <c r="K127" s="36">
        <v>3190</v>
      </c>
      <c r="L127" s="36" t="s">
        <v>186</v>
      </c>
      <c r="M127" s="37" t="s">
        <v>159</v>
      </c>
      <c r="N127" s="37"/>
      <c r="O127" s="38" t="s">
        <v>160</v>
      </c>
      <c r="P127" s="38" t="s">
        <v>161</v>
      </c>
    </row>
    <row r="128" spans="1:16" ht="12.75" customHeight="1" thickBot="1" x14ac:dyDescent="0.25">
      <c r="A128" s="27" t="str">
        <f t="shared" si="18"/>
        <v> MHAR 3.13 </v>
      </c>
      <c r="B128" s="21" t="str">
        <f t="shared" si="19"/>
        <v>I</v>
      </c>
      <c r="C128" s="27">
        <f t="shared" si="20"/>
        <v>39611.351000000002</v>
      </c>
      <c r="D128" s="4" t="str">
        <f t="shared" si="21"/>
        <v>vis</v>
      </c>
      <c r="E128" s="35">
        <f>VLOOKUP(C128,'Active 1'!C$21:E$947,3,FALSE)</f>
        <v>4299.0171877281855</v>
      </c>
      <c r="F128" s="21" t="s">
        <v>124</v>
      </c>
      <c r="G128" s="4" t="str">
        <f t="shared" si="22"/>
        <v>39611.351</v>
      </c>
      <c r="H128" s="27">
        <f t="shared" si="23"/>
        <v>4299</v>
      </c>
      <c r="I128" s="36" t="s">
        <v>187</v>
      </c>
      <c r="J128" s="37" t="s">
        <v>188</v>
      </c>
      <c r="K128" s="36">
        <v>4299</v>
      </c>
      <c r="L128" s="36" t="s">
        <v>158</v>
      </c>
      <c r="M128" s="37" t="s">
        <v>159</v>
      </c>
      <c r="N128" s="37"/>
      <c r="O128" s="38" t="s">
        <v>160</v>
      </c>
      <c r="P128" s="38" t="s">
        <v>161</v>
      </c>
    </row>
    <row r="129" spans="1:16" ht="12.75" customHeight="1" thickBot="1" x14ac:dyDescent="0.25">
      <c r="A129" s="27" t="str">
        <f t="shared" si="18"/>
        <v> MHAR 3.13 </v>
      </c>
      <c r="B129" s="21" t="str">
        <f t="shared" si="19"/>
        <v>I</v>
      </c>
      <c r="C129" s="27">
        <f t="shared" si="20"/>
        <v>39913.438000000002</v>
      </c>
      <c r="D129" s="4" t="str">
        <f t="shared" si="21"/>
        <v>vis</v>
      </c>
      <c r="E129" s="35">
        <f>VLOOKUP(C129,'Active 1'!C$21:E$947,3,FALSE)</f>
        <v>4741.0485886724546</v>
      </c>
      <c r="F129" s="21" t="s">
        <v>124</v>
      </c>
      <c r="G129" s="4" t="str">
        <f t="shared" si="22"/>
        <v>39913.438</v>
      </c>
      <c r="H129" s="27">
        <f t="shared" si="23"/>
        <v>4741</v>
      </c>
      <c r="I129" s="36" t="s">
        <v>189</v>
      </c>
      <c r="J129" s="37" t="s">
        <v>190</v>
      </c>
      <c r="K129" s="36">
        <v>4741</v>
      </c>
      <c r="L129" s="36" t="s">
        <v>191</v>
      </c>
      <c r="M129" s="37" t="s">
        <v>159</v>
      </c>
      <c r="N129" s="37"/>
      <c r="O129" s="38" t="s">
        <v>160</v>
      </c>
      <c r="P129" s="38" t="s">
        <v>161</v>
      </c>
    </row>
    <row r="130" spans="1:16" ht="12.75" customHeight="1" thickBot="1" x14ac:dyDescent="0.25">
      <c r="A130" s="27" t="str">
        <f t="shared" si="18"/>
        <v> MHAR 3.13 </v>
      </c>
      <c r="B130" s="21" t="str">
        <f t="shared" si="19"/>
        <v>I</v>
      </c>
      <c r="C130" s="27">
        <f t="shared" si="20"/>
        <v>39915.453000000001</v>
      </c>
      <c r="D130" s="4" t="str">
        <f t="shared" si="21"/>
        <v>vis</v>
      </c>
      <c r="E130" s="35">
        <f>VLOOKUP(C130,'Active 1'!C$21:E$947,3,FALSE)</f>
        <v>4743.9970547530957</v>
      </c>
      <c r="F130" s="21" t="s">
        <v>124</v>
      </c>
      <c r="G130" s="4" t="str">
        <f t="shared" si="22"/>
        <v>39915.453</v>
      </c>
      <c r="H130" s="27">
        <f t="shared" si="23"/>
        <v>4744</v>
      </c>
      <c r="I130" s="36" t="s">
        <v>192</v>
      </c>
      <c r="J130" s="37" t="s">
        <v>193</v>
      </c>
      <c r="K130" s="36">
        <v>4744</v>
      </c>
      <c r="L130" s="36" t="s">
        <v>186</v>
      </c>
      <c r="M130" s="37" t="s">
        <v>159</v>
      </c>
      <c r="N130" s="37"/>
      <c r="O130" s="38" t="s">
        <v>160</v>
      </c>
      <c r="P130" s="38" t="s">
        <v>161</v>
      </c>
    </row>
    <row r="131" spans="1:16" ht="12.75" customHeight="1" thickBot="1" x14ac:dyDescent="0.25">
      <c r="A131" s="27" t="str">
        <f t="shared" si="18"/>
        <v> MHAR 3.13 </v>
      </c>
      <c r="B131" s="21" t="str">
        <f t="shared" si="19"/>
        <v>I</v>
      </c>
      <c r="C131" s="27">
        <f t="shared" si="20"/>
        <v>39967.398000000001</v>
      </c>
      <c r="D131" s="4" t="str">
        <f t="shared" si="21"/>
        <v>vis</v>
      </c>
      <c r="E131" s="35">
        <f>VLOOKUP(C131,'Active 1'!C$21:E$947,3,FALSE)</f>
        <v>4820.006022772408</v>
      </c>
      <c r="F131" s="21" t="s">
        <v>124</v>
      </c>
      <c r="G131" s="4" t="str">
        <f t="shared" si="22"/>
        <v>39967.398</v>
      </c>
      <c r="H131" s="27">
        <f t="shared" si="23"/>
        <v>4820</v>
      </c>
      <c r="I131" s="36" t="s">
        <v>194</v>
      </c>
      <c r="J131" s="37" t="s">
        <v>195</v>
      </c>
      <c r="K131" s="36">
        <v>4820</v>
      </c>
      <c r="L131" s="36" t="s">
        <v>196</v>
      </c>
      <c r="M131" s="37" t="s">
        <v>159</v>
      </c>
      <c r="N131" s="37"/>
      <c r="O131" s="38" t="s">
        <v>160</v>
      </c>
      <c r="P131" s="38" t="s">
        <v>161</v>
      </c>
    </row>
    <row r="132" spans="1:16" ht="12.75" customHeight="1" thickBot="1" x14ac:dyDescent="0.25">
      <c r="A132" s="27" t="str">
        <f t="shared" si="18"/>
        <v> AVSJ 7.36 </v>
      </c>
      <c r="B132" s="21" t="str">
        <f t="shared" si="19"/>
        <v>I</v>
      </c>
      <c r="C132" s="27">
        <f t="shared" si="20"/>
        <v>42494.64</v>
      </c>
      <c r="D132" s="4" t="str">
        <f t="shared" si="21"/>
        <v>vis</v>
      </c>
      <c r="E132" s="35">
        <f>VLOOKUP(C132,'Active 1'!C$21:E$947,3,FALSE)</f>
        <v>8518.0146156122137</v>
      </c>
      <c r="F132" s="21" t="s">
        <v>124</v>
      </c>
      <c r="G132" s="4" t="str">
        <f t="shared" si="22"/>
        <v>42494.640</v>
      </c>
      <c r="H132" s="27">
        <f t="shared" si="23"/>
        <v>8518</v>
      </c>
      <c r="I132" s="36" t="s">
        <v>202</v>
      </c>
      <c r="J132" s="37" t="s">
        <v>203</v>
      </c>
      <c r="K132" s="36">
        <v>8518</v>
      </c>
      <c r="L132" s="36" t="s">
        <v>204</v>
      </c>
      <c r="M132" s="37" t="s">
        <v>131</v>
      </c>
      <c r="N132" s="37"/>
      <c r="O132" s="38" t="s">
        <v>205</v>
      </c>
      <c r="P132" s="38" t="s">
        <v>206</v>
      </c>
    </row>
    <row r="133" spans="1:16" ht="12.75" customHeight="1" thickBot="1" x14ac:dyDescent="0.25">
      <c r="A133" s="27" t="str">
        <f t="shared" si="18"/>
        <v> ASS 76.173 </v>
      </c>
      <c r="B133" s="21" t="str">
        <f t="shared" si="19"/>
        <v>I</v>
      </c>
      <c r="C133" s="27">
        <f t="shared" si="20"/>
        <v>43225.19</v>
      </c>
      <c r="D133" s="4" t="str">
        <f t="shared" si="21"/>
        <v>vis</v>
      </c>
      <c r="E133" s="35">
        <f>VLOOKUP(C133,'Active 1'!C$21:E$947,3,FALSE)</f>
        <v>9586.9981864372985</v>
      </c>
      <c r="F133" s="21" t="s">
        <v>124</v>
      </c>
      <c r="G133" s="4" t="str">
        <f t="shared" si="22"/>
        <v>43225.190</v>
      </c>
      <c r="H133" s="27">
        <f t="shared" si="23"/>
        <v>9587</v>
      </c>
      <c r="I133" s="36" t="s">
        <v>239</v>
      </c>
      <c r="J133" s="37" t="s">
        <v>240</v>
      </c>
      <c r="K133" s="36">
        <v>9587</v>
      </c>
      <c r="L133" s="36" t="s">
        <v>241</v>
      </c>
      <c r="M133" s="37" t="s">
        <v>242</v>
      </c>
      <c r="N133" s="37" t="s">
        <v>243</v>
      </c>
      <c r="O133" s="38" t="s">
        <v>244</v>
      </c>
      <c r="P133" s="38" t="s">
        <v>245</v>
      </c>
    </row>
    <row r="134" spans="1:16" ht="12.75" customHeight="1" thickBot="1" x14ac:dyDescent="0.25">
      <c r="A134" s="27" t="str">
        <f t="shared" si="18"/>
        <v> AOEB 9 </v>
      </c>
      <c r="B134" s="21" t="str">
        <f t="shared" si="19"/>
        <v>I</v>
      </c>
      <c r="C134" s="27">
        <f t="shared" si="20"/>
        <v>48654.851999999999</v>
      </c>
      <c r="D134" s="4" t="str">
        <f t="shared" si="21"/>
        <v>vis</v>
      </c>
      <c r="E134" s="35">
        <f>VLOOKUP(C134,'Active 1'!C$21:E$947,3,FALSE)</f>
        <v>17531.997807453317</v>
      </c>
      <c r="F134" s="21" t="s">
        <v>124</v>
      </c>
      <c r="G134" s="4" t="str">
        <f t="shared" si="22"/>
        <v>48654.852</v>
      </c>
      <c r="H134" s="27">
        <f t="shared" si="23"/>
        <v>17532</v>
      </c>
      <c r="I134" s="36" t="s">
        <v>368</v>
      </c>
      <c r="J134" s="37" t="s">
        <v>369</v>
      </c>
      <c r="K134" s="36">
        <v>17532</v>
      </c>
      <c r="L134" s="36" t="s">
        <v>241</v>
      </c>
      <c r="M134" s="37" t="s">
        <v>131</v>
      </c>
      <c r="N134" s="37"/>
      <c r="O134" s="38" t="s">
        <v>233</v>
      </c>
      <c r="P134" s="38" t="s">
        <v>370</v>
      </c>
    </row>
    <row r="135" spans="1:16" ht="12.75" customHeight="1" thickBot="1" x14ac:dyDescent="0.25">
      <c r="A135" s="27" t="str">
        <f t="shared" si="18"/>
        <v> AOEB 9 </v>
      </c>
      <c r="B135" s="21" t="str">
        <f t="shared" si="19"/>
        <v>I</v>
      </c>
      <c r="C135" s="27">
        <f t="shared" si="20"/>
        <v>49095.627</v>
      </c>
      <c r="D135" s="4" t="str">
        <f t="shared" si="21"/>
        <v>vis</v>
      </c>
      <c r="E135" s="35">
        <f>VLOOKUP(C135,'Active 1'!C$21:E$947,3,FALSE)</f>
        <v>18176.965617227361</v>
      </c>
      <c r="F135" s="21" t="s">
        <v>124</v>
      </c>
      <c r="G135" s="4" t="str">
        <f t="shared" si="22"/>
        <v>49095.627</v>
      </c>
      <c r="H135" s="27">
        <f t="shared" si="23"/>
        <v>18177</v>
      </c>
      <c r="I135" s="36" t="s">
        <v>381</v>
      </c>
      <c r="J135" s="37" t="s">
        <v>382</v>
      </c>
      <c r="K135" s="36">
        <v>18177</v>
      </c>
      <c r="L135" s="36" t="s">
        <v>383</v>
      </c>
      <c r="M135" s="37" t="s">
        <v>131</v>
      </c>
      <c r="N135" s="37"/>
      <c r="O135" s="38" t="s">
        <v>205</v>
      </c>
      <c r="P135" s="38" t="s">
        <v>370</v>
      </c>
    </row>
    <row r="136" spans="1:16" ht="12.75" customHeight="1" thickBot="1" x14ac:dyDescent="0.25">
      <c r="A136" s="27" t="str">
        <f t="shared" si="18"/>
        <v> AOEB 9 </v>
      </c>
      <c r="B136" s="21" t="str">
        <f t="shared" si="19"/>
        <v>I</v>
      </c>
      <c r="C136" s="27">
        <f t="shared" si="20"/>
        <v>49423.659</v>
      </c>
      <c r="D136" s="4" t="str">
        <f t="shared" si="21"/>
        <v>vis</v>
      </c>
      <c r="E136" s="35">
        <f>VLOOKUP(C136,'Active 1'!C$21:E$947,3,FALSE)</f>
        <v>18656.961262569763</v>
      </c>
      <c r="F136" s="21" t="s">
        <v>124</v>
      </c>
      <c r="G136" s="4" t="str">
        <f t="shared" si="22"/>
        <v>49423.659</v>
      </c>
      <c r="H136" s="27">
        <f t="shared" si="23"/>
        <v>18657</v>
      </c>
      <c r="I136" s="36" t="s">
        <v>396</v>
      </c>
      <c r="J136" s="37" t="s">
        <v>397</v>
      </c>
      <c r="K136" s="36">
        <v>18657</v>
      </c>
      <c r="L136" s="36" t="s">
        <v>350</v>
      </c>
      <c r="M136" s="37" t="s">
        <v>131</v>
      </c>
      <c r="N136" s="37"/>
      <c r="O136" s="38" t="s">
        <v>205</v>
      </c>
      <c r="P136" s="38" t="s">
        <v>370</v>
      </c>
    </row>
    <row r="137" spans="1:16" ht="12.75" customHeight="1" thickBot="1" x14ac:dyDescent="0.25">
      <c r="A137" s="27" t="str">
        <f t="shared" si="18"/>
        <v> AOEB 9 </v>
      </c>
      <c r="B137" s="21" t="str">
        <f t="shared" si="19"/>
        <v>I</v>
      </c>
      <c r="C137" s="27">
        <f t="shared" si="20"/>
        <v>49788.59</v>
      </c>
      <c r="D137" s="4" t="str">
        <f t="shared" si="21"/>
        <v>vis</v>
      </c>
      <c r="E137" s="35">
        <f>VLOOKUP(C137,'Active 1'!C$21:E$947,3,FALSE)</f>
        <v>19190.949687023618</v>
      </c>
      <c r="F137" s="21" t="s">
        <v>124</v>
      </c>
      <c r="G137" s="4" t="str">
        <f t="shared" si="22"/>
        <v>49788.590</v>
      </c>
      <c r="H137" s="27">
        <f t="shared" si="23"/>
        <v>19191</v>
      </c>
      <c r="I137" s="36" t="s">
        <v>412</v>
      </c>
      <c r="J137" s="37" t="s">
        <v>413</v>
      </c>
      <c r="K137" s="36">
        <v>19191</v>
      </c>
      <c r="L137" s="36" t="s">
        <v>414</v>
      </c>
      <c r="M137" s="37" t="s">
        <v>131</v>
      </c>
      <c r="N137" s="37"/>
      <c r="O137" s="38" t="s">
        <v>205</v>
      </c>
      <c r="P137" s="38" t="s">
        <v>370</v>
      </c>
    </row>
    <row r="138" spans="1:16" ht="12.75" customHeight="1" thickBot="1" x14ac:dyDescent="0.25">
      <c r="A138" s="27" t="str">
        <f t="shared" si="18"/>
        <v>VSB 47 </v>
      </c>
      <c r="B138" s="21" t="str">
        <f t="shared" si="19"/>
        <v>I</v>
      </c>
      <c r="C138" s="27">
        <f t="shared" si="20"/>
        <v>49796.103000000003</v>
      </c>
      <c r="D138" s="4" t="str">
        <f t="shared" si="21"/>
        <v>vis</v>
      </c>
      <c r="E138" s="35">
        <f>VLOOKUP(C138,'Active 1'!C$21:E$947,3,FALSE)</f>
        <v>19201.943148891547</v>
      </c>
      <c r="F138" s="21" t="s">
        <v>124</v>
      </c>
      <c r="G138" s="4" t="str">
        <f t="shared" si="22"/>
        <v>49796.103</v>
      </c>
      <c r="H138" s="27">
        <f t="shared" si="23"/>
        <v>19202</v>
      </c>
      <c r="I138" s="36" t="s">
        <v>415</v>
      </c>
      <c r="J138" s="37" t="s">
        <v>416</v>
      </c>
      <c r="K138" s="36">
        <v>19202</v>
      </c>
      <c r="L138" s="36" t="s">
        <v>417</v>
      </c>
      <c r="M138" s="37" t="s">
        <v>131</v>
      </c>
      <c r="N138" s="37"/>
      <c r="O138" s="38" t="s">
        <v>418</v>
      </c>
      <c r="P138" s="39" t="s">
        <v>419</v>
      </c>
    </row>
    <row r="139" spans="1:16" ht="12.75" customHeight="1" thickBot="1" x14ac:dyDescent="0.25">
      <c r="A139" s="27" t="str">
        <f t="shared" ref="A139:A166" si="24">P139</f>
        <v> AOEB 9 </v>
      </c>
      <c r="B139" s="21" t="str">
        <f t="shared" ref="B139:B166" si="25">IF(H139=INT(H139),"I","II")</f>
        <v>I</v>
      </c>
      <c r="C139" s="27">
        <f t="shared" ref="C139:C166" si="26">1*G139</f>
        <v>50131.654000000002</v>
      </c>
      <c r="D139" s="4" t="str">
        <f t="shared" ref="D139:D166" si="27">VLOOKUP(F139,I$1:J$5,2,FALSE)</f>
        <v>vis</v>
      </c>
      <c r="E139" s="35">
        <f>VLOOKUP(C139,'Active 1'!C$21:E$947,3,FALSE)</f>
        <v>19692.941035653475</v>
      </c>
      <c r="F139" s="21" t="s">
        <v>124</v>
      </c>
      <c r="G139" s="4" t="str">
        <f t="shared" ref="G139:G166" si="28">MID(I139,3,LEN(I139)-3)</f>
        <v>50131.654</v>
      </c>
      <c r="H139" s="27">
        <f t="shared" ref="H139:H166" si="29">1*K139</f>
        <v>19693</v>
      </c>
      <c r="I139" s="36" t="s">
        <v>420</v>
      </c>
      <c r="J139" s="37" t="s">
        <v>421</v>
      </c>
      <c r="K139" s="36">
        <v>19693</v>
      </c>
      <c r="L139" s="36" t="s">
        <v>422</v>
      </c>
      <c r="M139" s="37" t="s">
        <v>423</v>
      </c>
      <c r="N139" s="37" t="s">
        <v>424</v>
      </c>
      <c r="O139" s="38" t="s">
        <v>296</v>
      </c>
      <c r="P139" s="38" t="s">
        <v>370</v>
      </c>
    </row>
    <row r="140" spans="1:16" ht="12.75" customHeight="1" thickBot="1" x14ac:dyDescent="0.25">
      <c r="A140" s="27" t="str">
        <f t="shared" si="24"/>
        <v> AOEB 9 </v>
      </c>
      <c r="B140" s="21" t="str">
        <f t="shared" si="25"/>
        <v>I</v>
      </c>
      <c r="C140" s="27">
        <f t="shared" si="26"/>
        <v>50511.61</v>
      </c>
      <c r="D140" s="4" t="str">
        <f t="shared" si="27"/>
        <v>vis</v>
      </c>
      <c r="E140" s="35">
        <f>VLOOKUP(C140,'Active 1'!C$21:E$947,3,FALSE)</f>
        <v>20248.914920584572</v>
      </c>
      <c r="F140" s="21" t="s">
        <v>124</v>
      </c>
      <c r="G140" s="4" t="str">
        <f t="shared" si="28"/>
        <v>50511.610</v>
      </c>
      <c r="H140" s="27">
        <f t="shared" si="29"/>
        <v>20249</v>
      </c>
      <c r="I140" s="36" t="s">
        <v>428</v>
      </c>
      <c r="J140" s="37" t="s">
        <v>429</v>
      </c>
      <c r="K140" s="36">
        <v>20249</v>
      </c>
      <c r="L140" s="36" t="s">
        <v>430</v>
      </c>
      <c r="M140" s="37" t="s">
        <v>423</v>
      </c>
      <c r="N140" s="37" t="s">
        <v>424</v>
      </c>
      <c r="O140" s="38" t="s">
        <v>296</v>
      </c>
      <c r="P140" s="38" t="s">
        <v>370</v>
      </c>
    </row>
    <row r="141" spans="1:16" ht="12.75" customHeight="1" thickBot="1" x14ac:dyDescent="0.25">
      <c r="A141" s="27" t="str">
        <f t="shared" si="24"/>
        <v>VSB 47 </v>
      </c>
      <c r="B141" s="21" t="str">
        <f t="shared" si="25"/>
        <v>I</v>
      </c>
      <c r="C141" s="27">
        <f t="shared" si="26"/>
        <v>50879.968999999997</v>
      </c>
      <c r="D141" s="4" t="str">
        <f t="shared" si="27"/>
        <v>vis</v>
      </c>
      <c r="E141" s="35">
        <f>VLOOKUP(C141,'Active 1'!C$21:E$947,3,FALSE)</f>
        <v>20787.919395522022</v>
      </c>
      <c r="F141" s="21" t="s">
        <v>124</v>
      </c>
      <c r="G141" s="4" t="str">
        <f t="shared" si="28"/>
        <v>50879.969</v>
      </c>
      <c r="H141" s="27">
        <f t="shared" si="29"/>
        <v>20788</v>
      </c>
      <c r="I141" s="36" t="s">
        <v>441</v>
      </c>
      <c r="J141" s="37" t="s">
        <v>442</v>
      </c>
      <c r="K141" s="36">
        <v>20788</v>
      </c>
      <c r="L141" s="36" t="s">
        <v>443</v>
      </c>
      <c r="M141" s="37" t="s">
        <v>423</v>
      </c>
      <c r="N141" s="37" t="s">
        <v>124</v>
      </c>
      <c r="O141" s="38" t="s">
        <v>444</v>
      </c>
      <c r="P141" s="39" t="s">
        <v>419</v>
      </c>
    </row>
    <row r="142" spans="1:16" ht="12.75" customHeight="1" thickBot="1" x14ac:dyDescent="0.25">
      <c r="A142" s="27" t="str">
        <f t="shared" si="24"/>
        <v>VSB 47 </v>
      </c>
      <c r="B142" s="21" t="str">
        <f t="shared" si="25"/>
        <v>I</v>
      </c>
      <c r="C142" s="27">
        <f t="shared" si="26"/>
        <v>50897.057999999997</v>
      </c>
      <c r="D142" s="4" t="str">
        <f t="shared" si="27"/>
        <v>vis</v>
      </c>
      <c r="E142" s="35">
        <f>VLOOKUP(C142,'Active 1'!C$21:E$947,3,FALSE)</f>
        <v>20812.92502175134</v>
      </c>
      <c r="F142" s="21" t="s">
        <v>124</v>
      </c>
      <c r="G142" s="4" t="str">
        <f t="shared" si="28"/>
        <v>50897.058</v>
      </c>
      <c r="H142" s="27">
        <f t="shared" si="29"/>
        <v>20813</v>
      </c>
      <c r="I142" s="36" t="s">
        <v>445</v>
      </c>
      <c r="J142" s="37" t="s">
        <v>446</v>
      </c>
      <c r="K142" s="36">
        <v>20813</v>
      </c>
      <c r="L142" s="36" t="s">
        <v>447</v>
      </c>
      <c r="M142" s="37" t="s">
        <v>423</v>
      </c>
      <c r="N142" s="37" t="s">
        <v>124</v>
      </c>
      <c r="O142" s="38" t="s">
        <v>444</v>
      </c>
      <c r="P142" s="39" t="s">
        <v>419</v>
      </c>
    </row>
    <row r="143" spans="1:16" ht="12.75" customHeight="1" thickBot="1" x14ac:dyDescent="0.25">
      <c r="A143" s="27" t="str">
        <f t="shared" si="24"/>
        <v>VSB 47 </v>
      </c>
      <c r="B143" s="21" t="str">
        <f t="shared" si="25"/>
        <v>I</v>
      </c>
      <c r="C143" s="27">
        <f t="shared" si="26"/>
        <v>51175.203999999998</v>
      </c>
      <c r="D143" s="4" t="str">
        <f t="shared" si="27"/>
        <v>vis</v>
      </c>
      <c r="E143" s="35">
        <f>VLOOKUP(C143,'Active 1'!C$21:E$947,3,FALSE)</f>
        <v>21219.924548533512</v>
      </c>
      <c r="F143" s="21" t="s">
        <v>124</v>
      </c>
      <c r="G143" s="4" t="str">
        <f t="shared" si="28"/>
        <v>51175.204</v>
      </c>
      <c r="H143" s="27">
        <f t="shared" si="29"/>
        <v>21220</v>
      </c>
      <c r="I143" s="36" t="s">
        <v>453</v>
      </c>
      <c r="J143" s="37" t="s">
        <v>454</v>
      </c>
      <c r="K143" s="36" t="s">
        <v>455</v>
      </c>
      <c r="L143" s="36" t="s">
        <v>456</v>
      </c>
      <c r="M143" s="37" t="s">
        <v>423</v>
      </c>
      <c r="N143" s="37" t="s">
        <v>124</v>
      </c>
      <c r="O143" s="38" t="s">
        <v>457</v>
      </c>
      <c r="P143" s="39" t="s">
        <v>419</v>
      </c>
    </row>
    <row r="144" spans="1:16" ht="12.75" customHeight="1" thickBot="1" x14ac:dyDescent="0.25">
      <c r="A144" s="27" t="str">
        <f t="shared" si="24"/>
        <v>VSB 47 </v>
      </c>
      <c r="B144" s="21" t="str">
        <f t="shared" si="25"/>
        <v>II</v>
      </c>
      <c r="C144" s="27">
        <f t="shared" si="26"/>
        <v>51226.122000000003</v>
      </c>
      <c r="D144" s="4" t="str">
        <f t="shared" si="27"/>
        <v>vis</v>
      </c>
      <c r="E144" s="35">
        <f>VLOOKUP(C144,'Active 1'!C$21:E$947,3,FALSE)</f>
        <v>21294.430749969793</v>
      </c>
      <c r="F144" s="21" t="s">
        <v>124</v>
      </c>
      <c r="G144" s="4" t="str">
        <f t="shared" si="28"/>
        <v>51226.122</v>
      </c>
      <c r="H144" s="27">
        <f t="shared" si="29"/>
        <v>21294.5</v>
      </c>
      <c r="I144" s="36" t="s">
        <v>458</v>
      </c>
      <c r="J144" s="37" t="s">
        <v>459</v>
      </c>
      <c r="K144" s="36" t="s">
        <v>460</v>
      </c>
      <c r="L144" s="36" t="s">
        <v>461</v>
      </c>
      <c r="M144" s="37" t="s">
        <v>423</v>
      </c>
      <c r="N144" s="37" t="s">
        <v>124</v>
      </c>
      <c r="O144" s="38" t="s">
        <v>444</v>
      </c>
      <c r="P144" s="39" t="s">
        <v>419</v>
      </c>
    </row>
    <row r="145" spans="1:16" ht="12.75" customHeight="1" thickBot="1" x14ac:dyDescent="0.25">
      <c r="A145" s="27" t="str">
        <f t="shared" si="24"/>
        <v> AOEB 9 </v>
      </c>
      <c r="B145" s="21" t="str">
        <f t="shared" si="25"/>
        <v>I</v>
      </c>
      <c r="C145" s="27">
        <f t="shared" si="26"/>
        <v>51586.612000000001</v>
      </c>
      <c r="D145" s="4" t="str">
        <f t="shared" si="27"/>
        <v>vis</v>
      </c>
      <c r="E145" s="35">
        <f>VLOOKUP(C145,'Active 1'!C$21:E$947,3,FALSE)</f>
        <v>21821.920842977433</v>
      </c>
      <c r="F145" s="21" t="s">
        <v>124</v>
      </c>
      <c r="G145" s="4" t="str">
        <f t="shared" si="28"/>
        <v>51586.612</v>
      </c>
      <c r="H145" s="27">
        <f t="shared" si="29"/>
        <v>21822</v>
      </c>
      <c r="I145" s="36" t="s">
        <v>462</v>
      </c>
      <c r="J145" s="37" t="s">
        <v>463</v>
      </c>
      <c r="K145" s="36" t="s">
        <v>464</v>
      </c>
      <c r="L145" s="36" t="s">
        <v>465</v>
      </c>
      <c r="M145" s="37" t="s">
        <v>131</v>
      </c>
      <c r="N145" s="37"/>
      <c r="O145" s="38" t="s">
        <v>466</v>
      </c>
      <c r="P145" s="38" t="s">
        <v>370</v>
      </c>
    </row>
    <row r="146" spans="1:16" ht="12.75" customHeight="1" thickBot="1" x14ac:dyDescent="0.25">
      <c r="A146" s="27" t="str">
        <f t="shared" si="24"/>
        <v> BBS 122 </v>
      </c>
      <c r="B146" s="21" t="str">
        <f t="shared" si="25"/>
        <v>I</v>
      </c>
      <c r="C146" s="27">
        <f t="shared" si="26"/>
        <v>51602.327100000002</v>
      </c>
      <c r="D146" s="4" t="str">
        <f t="shared" si="27"/>
        <v>vis</v>
      </c>
      <c r="E146" s="35">
        <f>VLOOKUP(C146,'Active 1'!C$21:E$947,3,FALSE)</f>
        <v>21844.916098215097</v>
      </c>
      <c r="F146" s="21" t="s">
        <v>124</v>
      </c>
      <c r="G146" s="4" t="str">
        <f t="shared" si="28"/>
        <v>51602.3271</v>
      </c>
      <c r="H146" s="27">
        <f t="shared" si="29"/>
        <v>21845</v>
      </c>
      <c r="I146" s="36" t="s">
        <v>467</v>
      </c>
      <c r="J146" s="37" t="s">
        <v>468</v>
      </c>
      <c r="K146" s="36" t="s">
        <v>469</v>
      </c>
      <c r="L146" s="36" t="s">
        <v>470</v>
      </c>
      <c r="M146" s="37" t="s">
        <v>242</v>
      </c>
      <c r="N146" s="37" t="s">
        <v>243</v>
      </c>
      <c r="O146" s="38" t="s">
        <v>471</v>
      </c>
      <c r="P146" s="38" t="s">
        <v>472</v>
      </c>
    </row>
    <row r="147" spans="1:16" ht="12.75" customHeight="1" thickBot="1" x14ac:dyDescent="0.25">
      <c r="A147" s="27" t="str">
        <f t="shared" si="24"/>
        <v> AOEB 9 </v>
      </c>
      <c r="B147" s="21" t="str">
        <f t="shared" si="25"/>
        <v>I</v>
      </c>
      <c r="C147" s="27">
        <f t="shared" si="26"/>
        <v>51629.664700000001</v>
      </c>
      <c r="D147" s="4" t="str">
        <f t="shared" si="27"/>
        <v>vis</v>
      </c>
      <c r="E147" s="35">
        <f>VLOOKUP(C147,'Active 1'!C$21:E$947,3,FALSE)</f>
        <v>21884.918076540725</v>
      </c>
      <c r="F147" s="21" t="s">
        <v>124</v>
      </c>
      <c r="G147" s="4" t="str">
        <f t="shared" si="28"/>
        <v>51629.6647</v>
      </c>
      <c r="H147" s="27">
        <f t="shared" si="29"/>
        <v>21885</v>
      </c>
      <c r="I147" s="36" t="s">
        <v>477</v>
      </c>
      <c r="J147" s="37" t="s">
        <v>478</v>
      </c>
      <c r="K147" s="36" t="s">
        <v>479</v>
      </c>
      <c r="L147" s="36" t="s">
        <v>480</v>
      </c>
      <c r="M147" s="37" t="s">
        <v>423</v>
      </c>
      <c r="N147" s="37" t="s">
        <v>424</v>
      </c>
      <c r="O147" s="38" t="s">
        <v>481</v>
      </c>
      <c r="P147" s="38" t="s">
        <v>370</v>
      </c>
    </row>
    <row r="148" spans="1:16" ht="12.75" customHeight="1" thickBot="1" x14ac:dyDescent="0.25">
      <c r="A148" s="27" t="str">
        <f t="shared" si="24"/>
        <v>IBVS 5224 </v>
      </c>
      <c r="B148" s="21" t="str">
        <f t="shared" si="25"/>
        <v>I</v>
      </c>
      <c r="C148" s="27">
        <f t="shared" si="26"/>
        <v>51961.794300000001</v>
      </c>
      <c r="D148" s="4" t="str">
        <f t="shared" si="27"/>
        <v>vis</v>
      </c>
      <c r="E148" s="35">
        <f>VLOOKUP(C148,'Active 1'!C$21:E$947,3,FALSE)</f>
        <v>22370.909570325824</v>
      </c>
      <c r="F148" s="21" t="s">
        <v>124</v>
      </c>
      <c r="G148" s="4" t="str">
        <f t="shared" si="28"/>
        <v>51961.7943</v>
      </c>
      <c r="H148" s="27">
        <f t="shared" si="29"/>
        <v>22371</v>
      </c>
      <c r="I148" s="36" t="s">
        <v>486</v>
      </c>
      <c r="J148" s="37" t="s">
        <v>487</v>
      </c>
      <c r="K148" s="36" t="s">
        <v>488</v>
      </c>
      <c r="L148" s="36" t="s">
        <v>489</v>
      </c>
      <c r="M148" s="37" t="s">
        <v>242</v>
      </c>
      <c r="N148" s="37" t="s">
        <v>243</v>
      </c>
      <c r="O148" s="38" t="s">
        <v>490</v>
      </c>
      <c r="P148" s="39" t="s">
        <v>491</v>
      </c>
    </row>
    <row r="149" spans="1:16" ht="12.75" customHeight="1" thickBot="1" x14ac:dyDescent="0.25">
      <c r="A149" s="27" t="str">
        <f t="shared" si="24"/>
        <v> AOEB 9 </v>
      </c>
      <c r="B149" s="21" t="str">
        <f t="shared" si="25"/>
        <v>I</v>
      </c>
      <c r="C149" s="27">
        <f t="shared" si="26"/>
        <v>51996.6492</v>
      </c>
      <c r="D149" s="4" t="str">
        <f t="shared" si="27"/>
        <v>vis</v>
      </c>
      <c r="E149" s="35">
        <f>VLOOKUP(C149,'Active 1'!C$21:E$947,3,FALSE)</f>
        <v>22421.911302531356</v>
      </c>
      <c r="F149" s="21" t="s">
        <v>124</v>
      </c>
      <c r="G149" s="4" t="str">
        <f t="shared" si="28"/>
        <v>51996.6492</v>
      </c>
      <c r="H149" s="27">
        <f t="shared" si="29"/>
        <v>22422</v>
      </c>
      <c r="I149" s="36" t="s">
        <v>492</v>
      </c>
      <c r="J149" s="37" t="s">
        <v>493</v>
      </c>
      <c r="K149" s="36" t="s">
        <v>494</v>
      </c>
      <c r="L149" s="36" t="s">
        <v>495</v>
      </c>
      <c r="M149" s="37" t="s">
        <v>423</v>
      </c>
      <c r="N149" s="37" t="s">
        <v>424</v>
      </c>
      <c r="O149" s="38" t="s">
        <v>496</v>
      </c>
      <c r="P149" s="38" t="s">
        <v>370</v>
      </c>
    </row>
    <row r="150" spans="1:16" ht="12.75" customHeight="1" thickBot="1" x14ac:dyDescent="0.25">
      <c r="A150" s="27" t="str">
        <f t="shared" si="24"/>
        <v> AOEB 9 </v>
      </c>
      <c r="B150" s="21" t="str">
        <f t="shared" si="25"/>
        <v>I</v>
      </c>
      <c r="C150" s="27">
        <f t="shared" si="26"/>
        <v>52265.907700000003</v>
      </c>
      <c r="D150" s="4" t="str">
        <f t="shared" si="27"/>
        <v>vis</v>
      </c>
      <c r="E150" s="35">
        <f>VLOOKUP(C150,'Active 1'!C$21:E$947,3,FALSE)</f>
        <v>22815.906118498791</v>
      </c>
      <c r="F150" s="21" t="s">
        <v>124</v>
      </c>
      <c r="G150" s="4" t="str">
        <f t="shared" si="28"/>
        <v>52265.9077</v>
      </c>
      <c r="H150" s="27">
        <f t="shared" si="29"/>
        <v>22816</v>
      </c>
      <c r="I150" s="36" t="s">
        <v>497</v>
      </c>
      <c r="J150" s="37" t="s">
        <v>498</v>
      </c>
      <c r="K150" s="36" t="s">
        <v>499</v>
      </c>
      <c r="L150" s="36" t="s">
        <v>500</v>
      </c>
      <c r="M150" s="37" t="s">
        <v>423</v>
      </c>
      <c r="N150" s="37" t="s">
        <v>424</v>
      </c>
      <c r="O150" s="38" t="s">
        <v>501</v>
      </c>
      <c r="P150" s="38" t="s">
        <v>370</v>
      </c>
    </row>
    <row r="151" spans="1:16" ht="12.75" customHeight="1" thickBot="1" x14ac:dyDescent="0.25">
      <c r="A151" s="27" t="str">
        <f t="shared" si="24"/>
        <v> AOEB 9 </v>
      </c>
      <c r="B151" s="21" t="str">
        <f t="shared" si="25"/>
        <v>I</v>
      </c>
      <c r="C151" s="27">
        <f t="shared" si="26"/>
        <v>52350.6489</v>
      </c>
      <c r="D151" s="4" t="str">
        <f t="shared" si="27"/>
        <v>vis</v>
      </c>
      <c r="E151" s="35">
        <f>VLOOKUP(C151,'Active 1'!C$21:E$947,3,FALSE)</f>
        <v>22939.904408242131</v>
      </c>
      <c r="F151" s="21" t="s">
        <v>124</v>
      </c>
      <c r="G151" s="4" t="str">
        <f t="shared" si="28"/>
        <v>52350.6489</v>
      </c>
      <c r="H151" s="27">
        <f t="shared" si="29"/>
        <v>22940</v>
      </c>
      <c r="I151" s="36" t="s">
        <v>506</v>
      </c>
      <c r="J151" s="37" t="s">
        <v>507</v>
      </c>
      <c r="K151" s="36" t="s">
        <v>508</v>
      </c>
      <c r="L151" s="36" t="s">
        <v>509</v>
      </c>
      <c r="M151" s="37" t="s">
        <v>423</v>
      </c>
      <c r="N151" s="37" t="s">
        <v>424</v>
      </c>
      <c r="O151" s="38" t="s">
        <v>481</v>
      </c>
      <c r="P151" s="38" t="s">
        <v>370</v>
      </c>
    </row>
    <row r="152" spans="1:16" ht="12.75" customHeight="1" thickBot="1" x14ac:dyDescent="0.25">
      <c r="A152" s="27" t="str">
        <f t="shared" si="24"/>
        <v> AOEB 9 </v>
      </c>
      <c r="B152" s="21" t="str">
        <f t="shared" si="25"/>
        <v>I</v>
      </c>
      <c r="C152" s="27">
        <f t="shared" si="26"/>
        <v>52660.911500000002</v>
      </c>
      <c r="D152" s="4" t="str">
        <f t="shared" si="27"/>
        <v>vis</v>
      </c>
      <c r="E152" s="35">
        <f>VLOOKUP(C152,'Active 1'!C$21:E$947,3,FALSE)</f>
        <v>23393.898826203225</v>
      </c>
      <c r="F152" s="21" t="s">
        <v>124</v>
      </c>
      <c r="G152" s="4" t="str">
        <f t="shared" si="28"/>
        <v>52660.9115</v>
      </c>
      <c r="H152" s="27">
        <f t="shared" si="29"/>
        <v>23394</v>
      </c>
      <c r="I152" s="36" t="s">
        <v>510</v>
      </c>
      <c r="J152" s="37" t="s">
        <v>511</v>
      </c>
      <c r="K152" s="36" t="s">
        <v>512</v>
      </c>
      <c r="L152" s="36" t="s">
        <v>513</v>
      </c>
      <c r="M152" s="37" t="s">
        <v>423</v>
      </c>
      <c r="N152" s="37" t="s">
        <v>424</v>
      </c>
      <c r="O152" s="38" t="s">
        <v>501</v>
      </c>
      <c r="P152" s="38" t="s">
        <v>370</v>
      </c>
    </row>
    <row r="153" spans="1:16" ht="12.75" customHeight="1" thickBot="1" x14ac:dyDescent="0.25">
      <c r="A153" s="27" t="str">
        <f t="shared" si="24"/>
        <v>VSB 42 </v>
      </c>
      <c r="B153" s="21" t="str">
        <f t="shared" si="25"/>
        <v>II</v>
      </c>
      <c r="C153" s="27">
        <f t="shared" si="26"/>
        <v>52735.059300000001</v>
      </c>
      <c r="D153" s="4" t="str">
        <f t="shared" si="27"/>
        <v>vis</v>
      </c>
      <c r="E153" s="35">
        <f>VLOOKUP(C153,'Active 1'!C$21:E$947,3,FALSE)</f>
        <v>23502.3962322847</v>
      </c>
      <c r="F153" s="21" t="s">
        <v>124</v>
      </c>
      <c r="G153" s="4" t="str">
        <f t="shared" si="28"/>
        <v>52735.0593</v>
      </c>
      <c r="H153" s="27">
        <f t="shared" si="29"/>
        <v>23502.5</v>
      </c>
      <c r="I153" s="36" t="s">
        <v>520</v>
      </c>
      <c r="J153" s="37" t="s">
        <v>521</v>
      </c>
      <c r="K153" s="36" t="s">
        <v>522</v>
      </c>
      <c r="L153" s="36" t="s">
        <v>523</v>
      </c>
      <c r="M153" s="37" t="s">
        <v>242</v>
      </c>
      <c r="N153" s="37" t="s">
        <v>243</v>
      </c>
      <c r="O153" s="38" t="s">
        <v>524</v>
      </c>
      <c r="P153" s="39" t="s">
        <v>525</v>
      </c>
    </row>
    <row r="154" spans="1:16" ht="12.75" customHeight="1" thickBot="1" x14ac:dyDescent="0.25">
      <c r="A154" s="27" t="str">
        <f t="shared" si="24"/>
        <v> AOEB 9 </v>
      </c>
      <c r="B154" s="21" t="str">
        <f t="shared" si="25"/>
        <v>I</v>
      </c>
      <c r="C154" s="27">
        <f t="shared" si="26"/>
        <v>53097.6031</v>
      </c>
      <c r="D154" s="4" t="str">
        <f t="shared" si="27"/>
        <v>vis</v>
      </c>
      <c r="E154" s="35">
        <f>VLOOKUP(C154,'Active 1'!C$21:E$947,3,FALSE)</f>
        <v>24032.891565806698</v>
      </c>
      <c r="F154" s="21" t="s">
        <v>124</v>
      </c>
      <c r="G154" s="4" t="str">
        <f t="shared" si="28"/>
        <v>53097.6031</v>
      </c>
      <c r="H154" s="27">
        <f t="shared" si="29"/>
        <v>24033</v>
      </c>
      <c r="I154" s="36" t="s">
        <v>526</v>
      </c>
      <c r="J154" s="37" t="s">
        <v>527</v>
      </c>
      <c r="K154" s="36" t="s">
        <v>528</v>
      </c>
      <c r="L154" s="36" t="s">
        <v>529</v>
      </c>
      <c r="M154" s="37" t="s">
        <v>423</v>
      </c>
      <c r="N154" s="37" t="s">
        <v>424</v>
      </c>
      <c r="O154" s="38" t="s">
        <v>233</v>
      </c>
      <c r="P154" s="38" t="s">
        <v>370</v>
      </c>
    </row>
    <row r="155" spans="1:16" ht="12.75" customHeight="1" thickBot="1" x14ac:dyDescent="0.25">
      <c r="A155" s="27" t="str">
        <f t="shared" si="24"/>
        <v> AOEB 12 </v>
      </c>
      <c r="B155" s="21" t="str">
        <f t="shared" si="25"/>
        <v>I</v>
      </c>
      <c r="C155" s="27">
        <f t="shared" si="26"/>
        <v>53442.718099999998</v>
      </c>
      <c r="D155" s="4" t="str">
        <f t="shared" si="27"/>
        <v>vis</v>
      </c>
      <c r="E155" s="35">
        <f>VLOOKUP(C155,'Active 1'!C$21:E$947,3,FALSE)</f>
        <v>24537.884057826814</v>
      </c>
      <c r="F155" s="21" t="s">
        <v>124</v>
      </c>
      <c r="G155" s="4" t="str">
        <f t="shared" si="28"/>
        <v>53442.7181</v>
      </c>
      <c r="H155" s="27">
        <f t="shared" si="29"/>
        <v>24538</v>
      </c>
      <c r="I155" s="36" t="s">
        <v>530</v>
      </c>
      <c r="J155" s="37" t="s">
        <v>531</v>
      </c>
      <c r="K155" s="36" t="s">
        <v>532</v>
      </c>
      <c r="L155" s="36" t="s">
        <v>533</v>
      </c>
      <c r="M155" s="37" t="s">
        <v>423</v>
      </c>
      <c r="N155" s="37" t="s">
        <v>424</v>
      </c>
      <c r="O155" s="38" t="s">
        <v>233</v>
      </c>
      <c r="P155" s="38" t="s">
        <v>534</v>
      </c>
    </row>
    <row r="156" spans="1:16" ht="12.75" customHeight="1" thickBot="1" x14ac:dyDescent="0.25">
      <c r="A156" s="27" t="str">
        <f t="shared" si="24"/>
        <v> AOEB 12 </v>
      </c>
      <c r="B156" s="21" t="str">
        <f t="shared" si="25"/>
        <v>I</v>
      </c>
      <c r="C156" s="27">
        <f t="shared" si="26"/>
        <v>53807.650900000001</v>
      </c>
      <c r="D156" s="4" t="str">
        <f t="shared" si="27"/>
        <v>vis</v>
      </c>
      <c r="E156" s="35">
        <f>VLOOKUP(C156,'Active 1'!C$21:E$947,3,FALSE)</f>
        <v>25071.875116146159</v>
      </c>
      <c r="F156" s="21" t="s">
        <v>124</v>
      </c>
      <c r="G156" s="4" t="str">
        <f t="shared" si="28"/>
        <v>53807.6509</v>
      </c>
      <c r="H156" s="27">
        <f t="shared" si="29"/>
        <v>25072</v>
      </c>
      <c r="I156" s="36" t="s">
        <v>535</v>
      </c>
      <c r="J156" s="37" t="s">
        <v>536</v>
      </c>
      <c r="K156" s="36" t="s">
        <v>537</v>
      </c>
      <c r="L156" s="36" t="s">
        <v>538</v>
      </c>
      <c r="M156" s="37" t="s">
        <v>423</v>
      </c>
      <c r="N156" s="37" t="s">
        <v>424</v>
      </c>
      <c r="O156" s="38" t="s">
        <v>539</v>
      </c>
      <c r="P156" s="38" t="s">
        <v>534</v>
      </c>
    </row>
    <row r="157" spans="1:16" ht="12.75" customHeight="1" thickBot="1" x14ac:dyDescent="0.25">
      <c r="A157" s="27" t="str">
        <f t="shared" si="24"/>
        <v>VSB 45 </v>
      </c>
      <c r="B157" s="21" t="str">
        <f t="shared" si="25"/>
        <v>I</v>
      </c>
      <c r="C157" s="27">
        <f t="shared" si="26"/>
        <v>54093.312899999997</v>
      </c>
      <c r="D157" s="4" t="str">
        <f t="shared" si="27"/>
        <v>vis</v>
      </c>
      <c r="E157" s="35">
        <f>VLOOKUP(C157,'Active 1'!C$21:E$947,3,FALSE)</f>
        <v>25489.872494572046</v>
      </c>
      <c r="F157" s="21" t="s">
        <v>124</v>
      </c>
      <c r="G157" s="4" t="str">
        <f t="shared" si="28"/>
        <v>54093.3129</v>
      </c>
      <c r="H157" s="27">
        <f t="shared" si="29"/>
        <v>25490</v>
      </c>
      <c r="I157" s="36" t="s">
        <v>552</v>
      </c>
      <c r="J157" s="37" t="s">
        <v>553</v>
      </c>
      <c r="K157" s="36" t="s">
        <v>554</v>
      </c>
      <c r="L157" s="36" t="s">
        <v>555</v>
      </c>
      <c r="M157" s="37" t="s">
        <v>242</v>
      </c>
      <c r="N157" s="37" t="s">
        <v>243</v>
      </c>
      <c r="O157" s="38" t="s">
        <v>556</v>
      </c>
      <c r="P157" s="39" t="s">
        <v>557</v>
      </c>
    </row>
    <row r="158" spans="1:16" ht="12.75" customHeight="1" thickBot="1" x14ac:dyDescent="0.25">
      <c r="A158" s="27" t="str">
        <f t="shared" si="24"/>
        <v>VSB 45 </v>
      </c>
      <c r="B158" s="21" t="str">
        <f t="shared" si="25"/>
        <v>I</v>
      </c>
      <c r="C158" s="27">
        <f t="shared" si="26"/>
        <v>54098.099199999997</v>
      </c>
      <c r="D158" s="4" t="str">
        <f t="shared" si="27"/>
        <v>vis</v>
      </c>
      <c r="E158" s="35">
        <f>VLOOKUP(C158,'Active 1'!C$21:E$947,3,FALSE)</f>
        <v>25496.876089213121</v>
      </c>
      <c r="F158" s="21" t="s">
        <v>124</v>
      </c>
      <c r="G158" s="4" t="str">
        <f t="shared" si="28"/>
        <v>54098.0992</v>
      </c>
      <c r="H158" s="27">
        <f t="shared" si="29"/>
        <v>25497</v>
      </c>
      <c r="I158" s="36" t="s">
        <v>558</v>
      </c>
      <c r="J158" s="37" t="s">
        <v>559</v>
      </c>
      <c r="K158" s="36" t="s">
        <v>560</v>
      </c>
      <c r="L158" s="36" t="s">
        <v>561</v>
      </c>
      <c r="M158" s="37" t="s">
        <v>242</v>
      </c>
      <c r="N158" s="37" t="s">
        <v>243</v>
      </c>
      <c r="O158" s="38" t="s">
        <v>556</v>
      </c>
      <c r="P158" s="39" t="s">
        <v>557</v>
      </c>
    </row>
    <row r="159" spans="1:16" ht="12.75" customHeight="1" thickBot="1" x14ac:dyDescent="0.25">
      <c r="A159" s="27" t="str">
        <f t="shared" si="24"/>
        <v>VSB 46 </v>
      </c>
      <c r="B159" s="21" t="str">
        <f t="shared" si="25"/>
        <v>II</v>
      </c>
      <c r="C159" s="27">
        <f t="shared" si="26"/>
        <v>54153.106099999997</v>
      </c>
      <c r="D159" s="4" t="str">
        <f t="shared" si="27"/>
        <v>vis</v>
      </c>
      <c r="E159" s="35">
        <f>VLOOKUP(C159,'Active 1'!C$21:E$947,3,FALSE)</f>
        <v>25577.365408742269</v>
      </c>
      <c r="F159" s="21" t="s">
        <v>124</v>
      </c>
      <c r="G159" s="4" t="str">
        <f t="shared" si="28"/>
        <v>54153.1061</v>
      </c>
      <c r="H159" s="27">
        <f t="shared" si="29"/>
        <v>25577.5</v>
      </c>
      <c r="I159" s="36" t="s">
        <v>567</v>
      </c>
      <c r="J159" s="37" t="s">
        <v>568</v>
      </c>
      <c r="K159" s="36" t="s">
        <v>569</v>
      </c>
      <c r="L159" s="36" t="s">
        <v>570</v>
      </c>
      <c r="M159" s="37" t="s">
        <v>423</v>
      </c>
      <c r="N159" s="37" t="s">
        <v>571</v>
      </c>
      <c r="O159" s="38" t="s">
        <v>444</v>
      </c>
      <c r="P159" s="39" t="s">
        <v>572</v>
      </c>
    </row>
    <row r="160" spans="1:16" ht="12.75" customHeight="1" thickBot="1" x14ac:dyDescent="0.25">
      <c r="A160" s="27" t="str">
        <f t="shared" si="24"/>
        <v> AOEB 12 </v>
      </c>
      <c r="B160" s="21" t="str">
        <f t="shared" si="25"/>
        <v>I</v>
      </c>
      <c r="C160" s="27">
        <f t="shared" si="26"/>
        <v>54217.690699999999</v>
      </c>
      <c r="D160" s="4" t="str">
        <f t="shared" si="27"/>
        <v>vis</v>
      </c>
      <c r="E160" s="35">
        <f>VLOOKUP(C160,'Active 1'!C$21:E$947,3,FALSE)</f>
        <v>25671.86938017244</v>
      </c>
      <c r="F160" s="21" t="s">
        <v>124</v>
      </c>
      <c r="G160" s="4" t="str">
        <f t="shared" si="28"/>
        <v>54217.6907</v>
      </c>
      <c r="H160" s="27">
        <f t="shared" si="29"/>
        <v>25672</v>
      </c>
      <c r="I160" s="36" t="s">
        <v>573</v>
      </c>
      <c r="J160" s="37" t="s">
        <v>574</v>
      </c>
      <c r="K160" s="36" t="s">
        <v>575</v>
      </c>
      <c r="L160" s="36" t="s">
        <v>576</v>
      </c>
      <c r="M160" s="37" t="s">
        <v>423</v>
      </c>
      <c r="N160" s="37" t="s">
        <v>424</v>
      </c>
      <c r="O160" s="38" t="s">
        <v>577</v>
      </c>
      <c r="P160" s="38" t="s">
        <v>534</v>
      </c>
    </row>
    <row r="161" spans="1:16" ht="12.75" customHeight="1" thickBot="1" x14ac:dyDescent="0.25">
      <c r="A161" s="27" t="str">
        <f t="shared" si="24"/>
        <v>VSB 50 </v>
      </c>
      <c r="B161" s="21" t="str">
        <f t="shared" si="25"/>
        <v>I</v>
      </c>
      <c r="C161" s="27">
        <f t="shared" si="26"/>
        <v>54851.205199999997</v>
      </c>
      <c r="D161" s="4" t="str">
        <f t="shared" si="27"/>
        <v>vis</v>
      </c>
      <c r="E161" s="35">
        <f>VLOOKUP(C161,'Active 1'!C$21:E$947,3,FALSE)</f>
        <v>26598.864921038177</v>
      </c>
      <c r="F161" s="21" t="s">
        <v>124</v>
      </c>
      <c r="G161" s="4" t="str">
        <f t="shared" si="28"/>
        <v>54851.2052</v>
      </c>
      <c r="H161" s="27">
        <f t="shared" si="29"/>
        <v>26599</v>
      </c>
      <c r="I161" s="36" t="s">
        <v>604</v>
      </c>
      <c r="J161" s="37" t="s">
        <v>605</v>
      </c>
      <c r="K161" s="36" t="s">
        <v>606</v>
      </c>
      <c r="L161" s="36" t="s">
        <v>607</v>
      </c>
      <c r="M161" s="37" t="s">
        <v>423</v>
      </c>
      <c r="N161" s="37" t="s">
        <v>124</v>
      </c>
      <c r="O161" s="38" t="s">
        <v>608</v>
      </c>
      <c r="P161" s="39" t="s">
        <v>609</v>
      </c>
    </row>
    <row r="162" spans="1:16" ht="12.75" customHeight="1" thickBot="1" x14ac:dyDescent="0.25">
      <c r="A162" s="27" t="str">
        <f t="shared" si="24"/>
        <v>VSB 51 </v>
      </c>
      <c r="B162" s="21" t="str">
        <f t="shared" si="25"/>
        <v>II</v>
      </c>
      <c r="C162" s="27">
        <f t="shared" si="26"/>
        <v>55267.070500000002</v>
      </c>
      <c r="D162" s="4" t="str">
        <f t="shared" si="27"/>
        <v>vis</v>
      </c>
      <c r="E162" s="35">
        <f>VLOOKUP(C162,'Active 1'!C$21:E$947,3,FALSE)</f>
        <v>27207.383398043516</v>
      </c>
      <c r="F162" s="21" t="s">
        <v>124</v>
      </c>
      <c r="G162" s="4" t="str">
        <f t="shared" si="28"/>
        <v>55267.0705</v>
      </c>
      <c r="H162" s="27">
        <f t="shared" si="29"/>
        <v>27207.5</v>
      </c>
      <c r="I162" s="36" t="s">
        <v>624</v>
      </c>
      <c r="J162" s="37" t="s">
        <v>625</v>
      </c>
      <c r="K162" s="36" t="s">
        <v>626</v>
      </c>
      <c r="L162" s="36" t="s">
        <v>627</v>
      </c>
      <c r="M162" s="37" t="s">
        <v>423</v>
      </c>
      <c r="N162" s="37" t="s">
        <v>628</v>
      </c>
      <c r="O162" s="38" t="s">
        <v>444</v>
      </c>
      <c r="P162" s="39" t="s">
        <v>629</v>
      </c>
    </row>
    <row r="163" spans="1:16" ht="12.75" customHeight="1" thickBot="1" x14ac:dyDescent="0.25">
      <c r="A163" s="27" t="str">
        <f t="shared" si="24"/>
        <v>VSB 56 </v>
      </c>
      <c r="B163" s="21" t="str">
        <f t="shared" si="25"/>
        <v>I</v>
      </c>
      <c r="C163" s="27">
        <f t="shared" si="26"/>
        <v>56358.103600000002</v>
      </c>
      <c r="D163" s="4" t="str">
        <f t="shared" si="27"/>
        <v>vis</v>
      </c>
      <c r="E163" s="35">
        <f>VLOOKUP(C163,'Active 1'!C$21:E$947,3,FALSE)</f>
        <v>28803.846965391895</v>
      </c>
      <c r="F163" s="21" t="s">
        <v>124</v>
      </c>
      <c r="G163" s="4" t="str">
        <f t="shared" si="28"/>
        <v>56358.1036</v>
      </c>
      <c r="H163" s="27">
        <f t="shared" si="29"/>
        <v>28804</v>
      </c>
      <c r="I163" s="36" t="s">
        <v>665</v>
      </c>
      <c r="J163" s="37" t="s">
        <v>666</v>
      </c>
      <c r="K163" s="36" t="s">
        <v>667</v>
      </c>
      <c r="L163" s="36" t="s">
        <v>668</v>
      </c>
      <c r="M163" s="37" t="s">
        <v>423</v>
      </c>
      <c r="N163" s="37" t="s">
        <v>124</v>
      </c>
      <c r="O163" s="38" t="s">
        <v>608</v>
      </c>
      <c r="P163" s="39" t="s">
        <v>669</v>
      </c>
    </row>
    <row r="164" spans="1:16" ht="12.75" customHeight="1" thickBot="1" x14ac:dyDescent="0.25">
      <c r="A164" s="27" t="str">
        <f t="shared" si="24"/>
        <v>IBVS 6131 </v>
      </c>
      <c r="B164" s="21" t="str">
        <f t="shared" si="25"/>
        <v>II</v>
      </c>
      <c r="C164" s="27">
        <f t="shared" si="26"/>
        <v>56687.843000000001</v>
      </c>
      <c r="D164" s="4" t="str">
        <f t="shared" si="27"/>
        <v>vis</v>
      </c>
      <c r="E164" s="35" t="e">
        <f>VLOOKUP(C164,'Active 1'!C$21:E$947,3,FALSE)</f>
        <v>#N/A</v>
      </c>
      <c r="F164" s="21" t="s">
        <v>124</v>
      </c>
      <c r="G164" s="4" t="str">
        <f t="shared" si="28"/>
        <v>56687.843</v>
      </c>
      <c r="H164" s="27">
        <f t="shared" si="29"/>
        <v>29286.5</v>
      </c>
      <c r="I164" s="36" t="s">
        <v>670</v>
      </c>
      <c r="J164" s="37" t="s">
        <v>671</v>
      </c>
      <c r="K164" s="36" t="s">
        <v>672</v>
      </c>
      <c r="L164" s="36" t="s">
        <v>673</v>
      </c>
      <c r="M164" s="37" t="s">
        <v>423</v>
      </c>
      <c r="N164" s="37" t="s">
        <v>117</v>
      </c>
      <c r="O164" s="38" t="s">
        <v>490</v>
      </c>
      <c r="P164" s="39" t="s">
        <v>674</v>
      </c>
    </row>
    <row r="165" spans="1:16" ht="12.75" customHeight="1" thickBot="1" x14ac:dyDescent="0.25">
      <c r="A165" s="27" t="str">
        <f t="shared" si="24"/>
        <v>BAVM 241 (=IBVS 6157) </v>
      </c>
      <c r="B165" s="21" t="str">
        <f t="shared" si="25"/>
        <v>II</v>
      </c>
      <c r="C165" s="27">
        <f t="shared" si="26"/>
        <v>57090.362999999998</v>
      </c>
      <c r="D165" s="4" t="str">
        <f t="shared" si="27"/>
        <v>vis</v>
      </c>
      <c r="E165" s="35">
        <f>VLOOKUP(C165,'Active 1'!C$21:E$947,3,FALSE)</f>
        <v>29875.331830469204</v>
      </c>
      <c r="F165" s="21" t="s">
        <v>124</v>
      </c>
      <c r="G165" s="4" t="str">
        <f t="shared" si="28"/>
        <v>57090.363</v>
      </c>
      <c r="H165" s="27">
        <f t="shared" si="29"/>
        <v>29875.5</v>
      </c>
      <c r="I165" s="36" t="s">
        <v>693</v>
      </c>
      <c r="J165" s="37" t="s">
        <v>694</v>
      </c>
      <c r="K165" s="36" t="s">
        <v>695</v>
      </c>
      <c r="L165" s="36" t="s">
        <v>696</v>
      </c>
      <c r="M165" s="37" t="s">
        <v>423</v>
      </c>
      <c r="N165" s="37" t="s">
        <v>451</v>
      </c>
      <c r="O165" s="38" t="s">
        <v>401</v>
      </c>
      <c r="P165" s="39" t="s">
        <v>697</v>
      </c>
    </row>
    <row r="166" spans="1:16" ht="12.75" customHeight="1" thickBot="1" x14ac:dyDescent="0.25">
      <c r="A166" s="27" t="str">
        <f t="shared" si="24"/>
        <v>BAVM 241 (=IBVS 6157) </v>
      </c>
      <c r="B166" s="21" t="str">
        <f t="shared" si="25"/>
        <v>I</v>
      </c>
      <c r="C166" s="27">
        <f t="shared" si="26"/>
        <v>57091.391100000001</v>
      </c>
      <c r="D166" s="4" t="str">
        <f t="shared" si="27"/>
        <v>vis</v>
      </c>
      <c r="E166" s="35">
        <f>VLOOKUP(C166,'Active 1'!C$21:E$947,3,FALSE)</f>
        <v>29876.836206636704</v>
      </c>
      <c r="F166" s="21" t="s">
        <v>124</v>
      </c>
      <c r="G166" s="4" t="str">
        <f t="shared" si="28"/>
        <v>57091.3911</v>
      </c>
      <c r="H166" s="27">
        <f t="shared" si="29"/>
        <v>29877</v>
      </c>
      <c r="I166" s="36" t="s">
        <v>698</v>
      </c>
      <c r="J166" s="37" t="s">
        <v>699</v>
      </c>
      <c r="K166" s="36" t="s">
        <v>700</v>
      </c>
      <c r="L166" s="36" t="s">
        <v>701</v>
      </c>
      <c r="M166" s="37" t="s">
        <v>423</v>
      </c>
      <c r="N166" s="37" t="s">
        <v>124</v>
      </c>
      <c r="O166" s="38" t="s">
        <v>401</v>
      </c>
      <c r="P166" s="39" t="s">
        <v>697</v>
      </c>
    </row>
    <row r="167" spans="1:16" x14ac:dyDescent="0.2">
      <c r="B167" s="21"/>
      <c r="E167" s="35"/>
      <c r="F167" s="21"/>
    </row>
    <row r="168" spans="1:16" x14ac:dyDescent="0.2">
      <c r="B168" s="21"/>
      <c r="E168" s="35"/>
      <c r="F168" s="21"/>
    </row>
    <row r="169" spans="1:16" x14ac:dyDescent="0.2">
      <c r="B169" s="21"/>
      <c r="E169" s="35"/>
      <c r="F169" s="21"/>
    </row>
    <row r="170" spans="1:16" x14ac:dyDescent="0.2">
      <c r="B170" s="21"/>
      <c r="E170" s="35"/>
      <c r="F170" s="21"/>
    </row>
    <row r="171" spans="1:16" x14ac:dyDescent="0.2">
      <c r="B171" s="21"/>
      <c r="E171" s="35"/>
      <c r="F171" s="21"/>
    </row>
    <row r="172" spans="1:16" x14ac:dyDescent="0.2">
      <c r="B172" s="21"/>
      <c r="E172" s="35"/>
      <c r="F172" s="21"/>
    </row>
    <row r="173" spans="1:16" x14ac:dyDescent="0.2">
      <c r="B173" s="21"/>
      <c r="E173" s="35"/>
      <c r="F173" s="21"/>
    </row>
    <row r="174" spans="1:16" x14ac:dyDescent="0.2">
      <c r="B174" s="21"/>
      <c r="E174" s="35"/>
      <c r="F174" s="21"/>
    </row>
    <row r="175" spans="1:16" x14ac:dyDescent="0.2">
      <c r="B175" s="21"/>
      <c r="E175" s="35"/>
      <c r="F175" s="21"/>
    </row>
    <row r="176" spans="1:16" x14ac:dyDescent="0.2">
      <c r="B176" s="21"/>
      <c r="E176" s="35"/>
      <c r="F176" s="21"/>
    </row>
    <row r="177" spans="2:6" x14ac:dyDescent="0.2">
      <c r="B177" s="21"/>
      <c r="E177" s="35"/>
      <c r="F177" s="21"/>
    </row>
    <row r="178" spans="2:6" x14ac:dyDescent="0.2">
      <c r="B178" s="21"/>
      <c r="E178" s="35"/>
      <c r="F178" s="21"/>
    </row>
    <row r="179" spans="2:6" x14ac:dyDescent="0.2">
      <c r="B179" s="21"/>
      <c r="E179" s="35"/>
      <c r="F179" s="21"/>
    </row>
    <row r="180" spans="2:6" x14ac:dyDescent="0.2">
      <c r="B180" s="21"/>
      <c r="E180" s="35"/>
      <c r="F180" s="21"/>
    </row>
    <row r="181" spans="2:6" x14ac:dyDescent="0.2">
      <c r="B181" s="21"/>
      <c r="E181" s="35"/>
      <c r="F181" s="21"/>
    </row>
    <row r="182" spans="2:6" x14ac:dyDescent="0.2">
      <c r="B182" s="21"/>
      <c r="E182" s="35"/>
      <c r="F182" s="21"/>
    </row>
    <row r="183" spans="2:6" x14ac:dyDescent="0.2">
      <c r="B183" s="21"/>
      <c r="E183" s="35"/>
      <c r="F183" s="21"/>
    </row>
    <row r="184" spans="2:6" x14ac:dyDescent="0.2">
      <c r="B184" s="21"/>
      <c r="E184" s="35"/>
      <c r="F184" s="21"/>
    </row>
    <row r="185" spans="2:6" x14ac:dyDescent="0.2">
      <c r="B185" s="21"/>
      <c r="E185" s="35"/>
      <c r="F185" s="21"/>
    </row>
    <row r="186" spans="2:6" x14ac:dyDescent="0.2">
      <c r="B186" s="21"/>
      <c r="E186" s="35"/>
      <c r="F186" s="21"/>
    </row>
    <row r="187" spans="2:6" x14ac:dyDescent="0.2">
      <c r="B187" s="21"/>
      <c r="E187" s="35"/>
      <c r="F187" s="21"/>
    </row>
    <row r="188" spans="2:6" x14ac:dyDescent="0.2">
      <c r="B188" s="21"/>
      <c r="E188" s="35"/>
      <c r="F188" s="21"/>
    </row>
    <row r="189" spans="2:6" x14ac:dyDescent="0.2">
      <c r="B189" s="21"/>
      <c r="E189" s="35"/>
      <c r="F189" s="21"/>
    </row>
    <row r="190" spans="2:6" x14ac:dyDescent="0.2">
      <c r="B190" s="21"/>
      <c r="E190" s="35"/>
      <c r="F190" s="21"/>
    </row>
    <row r="191" spans="2:6" x14ac:dyDescent="0.2">
      <c r="B191" s="21"/>
      <c r="E191" s="35"/>
      <c r="F191" s="21"/>
    </row>
    <row r="192" spans="2:6" x14ac:dyDescent="0.2">
      <c r="B192" s="21"/>
      <c r="E192" s="35"/>
      <c r="F192" s="21"/>
    </row>
    <row r="193" spans="2:6" x14ac:dyDescent="0.2">
      <c r="B193" s="21"/>
      <c r="E193" s="35"/>
      <c r="F193" s="21"/>
    </row>
    <row r="194" spans="2:6" x14ac:dyDescent="0.2">
      <c r="B194" s="21"/>
      <c r="E194" s="35"/>
      <c r="F194" s="21"/>
    </row>
    <row r="195" spans="2:6" x14ac:dyDescent="0.2">
      <c r="B195" s="21"/>
      <c r="E195" s="35"/>
      <c r="F195" s="21"/>
    </row>
    <row r="196" spans="2:6" x14ac:dyDescent="0.2">
      <c r="B196" s="21"/>
      <c r="E196" s="35"/>
      <c r="F196" s="21"/>
    </row>
    <row r="197" spans="2:6" x14ac:dyDescent="0.2">
      <c r="B197" s="21"/>
      <c r="E197" s="35"/>
      <c r="F197" s="21"/>
    </row>
    <row r="198" spans="2:6" x14ac:dyDescent="0.2">
      <c r="B198" s="21"/>
      <c r="E198" s="35"/>
      <c r="F198" s="21"/>
    </row>
    <row r="199" spans="2:6" x14ac:dyDescent="0.2">
      <c r="B199" s="21"/>
      <c r="E199" s="35"/>
      <c r="F199" s="21"/>
    </row>
    <row r="200" spans="2:6" x14ac:dyDescent="0.2">
      <c r="B200" s="21"/>
      <c r="E200" s="35"/>
      <c r="F200" s="21"/>
    </row>
    <row r="201" spans="2:6" x14ac:dyDescent="0.2">
      <c r="B201" s="21"/>
      <c r="E201" s="35"/>
      <c r="F201" s="21"/>
    </row>
    <row r="202" spans="2:6" x14ac:dyDescent="0.2">
      <c r="B202" s="21"/>
      <c r="E202" s="35"/>
      <c r="F202" s="21"/>
    </row>
    <row r="203" spans="2:6" x14ac:dyDescent="0.2">
      <c r="B203" s="21"/>
      <c r="E203" s="35"/>
      <c r="F203" s="21"/>
    </row>
    <row r="204" spans="2:6" x14ac:dyDescent="0.2">
      <c r="B204" s="21"/>
      <c r="E204" s="35"/>
      <c r="F204" s="21"/>
    </row>
    <row r="205" spans="2:6" x14ac:dyDescent="0.2">
      <c r="B205" s="21"/>
      <c r="E205" s="35"/>
      <c r="F205" s="21"/>
    </row>
    <row r="206" spans="2:6" x14ac:dyDescent="0.2">
      <c r="B206" s="21"/>
      <c r="E206" s="35"/>
      <c r="F206" s="21"/>
    </row>
    <row r="207" spans="2:6" x14ac:dyDescent="0.2">
      <c r="B207" s="21"/>
      <c r="E207" s="35"/>
      <c r="F207" s="21"/>
    </row>
    <row r="208" spans="2:6" x14ac:dyDescent="0.2">
      <c r="B208" s="21"/>
      <c r="E208" s="35"/>
      <c r="F208" s="21"/>
    </row>
    <row r="209" spans="2:6" x14ac:dyDescent="0.2">
      <c r="B209" s="21"/>
      <c r="E209" s="35"/>
      <c r="F209" s="21"/>
    </row>
    <row r="210" spans="2:6" x14ac:dyDescent="0.2">
      <c r="B210" s="21"/>
      <c r="E210" s="35"/>
      <c r="F210" s="21"/>
    </row>
    <row r="211" spans="2:6" x14ac:dyDescent="0.2">
      <c r="B211" s="21"/>
      <c r="E211" s="35"/>
      <c r="F211" s="21"/>
    </row>
    <row r="212" spans="2:6" x14ac:dyDescent="0.2">
      <c r="B212" s="21"/>
      <c r="E212" s="35"/>
      <c r="F212" s="21"/>
    </row>
    <row r="213" spans="2:6" x14ac:dyDescent="0.2">
      <c r="B213" s="21"/>
      <c r="E213" s="35"/>
      <c r="F213" s="21"/>
    </row>
    <row r="214" spans="2:6" x14ac:dyDescent="0.2">
      <c r="B214" s="21"/>
      <c r="E214" s="35"/>
      <c r="F214" s="21"/>
    </row>
    <row r="215" spans="2:6" x14ac:dyDescent="0.2">
      <c r="B215" s="21"/>
      <c r="E215" s="35"/>
      <c r="F215" s="21"/>
    </row>
    <row r="216" spans="2:6" x14ac:dyDescent="0.2">
      <c r="B216" s="21"/>
      <c r="E216" s="35"/>
      <c r="F216" s="21"/>
    </row>
    <row r="217" spans="2:6" x14ac:dyDescent="0.2">
      <c r="B217" s="21"/>
      <c r="E217" s="35"/>
      <c r="F217" s="21"/>
    </row>
    <row r="218" spans="2:6" x14ac:dyDescent="0.2">
      <c r="B218" s="21"/>
      <c r="E218" s="35"/>
      <c r="F218" s="21"/>
    </row>
    <row r="219" spans="2:6" x14ac:dyDescent="0.2">
      <c r="B219" s="21"/>
      <c r="E219" s="35"/>
      <c r="F219" s="21"/>
    </row>
    <row r="220" spans="2:6" x14ac:dyDescent="0.2">
      <c r="B220" s="21"/>
      <c r="E220" s="35"/>
      <c r="F220" s="21"/>
    </row>
    <row r="221" spans="2:6" x14ac:dyDescent="0.2">
      <c r="B221" s="21"/>
      <c r="E221" s="35"/>
      <c r="F221" s="21"/>
    </row>
    <row r="222" spans="2:6" x14ac:dyDescent="0.2">
      <c r="B222" s="21"/>
      <c r="E222" s="35"/>
      <c r="F222" s="21"/>
    </row>
    <row r="223" spans="2:6" x14ac:dyDescent="0.2">
      <c r="B223" s="21"/>
      <c r="E223" s="35"/>
      <c r="F223" s="21"/>
    </row>
    <row r="224" spans="2:6" x14ac:dyDescent="0.2">
      <c r="B224" s="21"/>
      <c r="E224" s="35"/>
      <c r="F224" s="21"/>
    </row>
    <row r="225" spans="2:6" x14ac:dyDescent="0.2">
      <c r="B225" s="21"/>
      <c r="E225" s="35"/>
      <c r="F225" s="21"/>
    </row>
    <row r="226" spans="2:6" x14ac:dyDescent="0.2">
      <c r="B226" s="21"/>
      <c r="E226" s="35"/>
      <c r="F226" s="21"/>
    </row>
    <row r="227" spans="2:6" x14ac:dyDescent="0.2">
      <c r="B227" s="21"/>
      <c r="E227" s="35"/>
      <c r="F227" s="21"/>
    </row>
    <row r="228" spans="2:6" x14ac:dyDescent="0.2">
      <c r="B228" s="21"/>
      <c r="E228" s="35"/>
      <c r="F228" s="21"/>
    </row>
    <row r="229" spans="2:6" x14ac:dyDescent="0.2">
      <c r="B229" s="21"/>
      <c r="E229" s="35"/>
      <c r="F229" s="21"/>
    </row>
    <row r="230" spans="2:6" x14ac:dyDescent="0.2">
      <c r="B230" s="21"/>
      <c r="E230" s="35"/>
      <c r="F230" s="21"/>
    </row>
    <row r="231" spans="2:6" x14ac:dyDescent="0.2">
      <c r="B231" s="21"/>
      <c r="E231" s="35"/>
      <c r="F231" s="21"/>
    </row>
    <row r="232" spans="2:6" x14ac:dyDescent="0.2">
      <c r="B232" s="21"/>
      <c r="E232" s="35"/>
      <c r="F232" s="21"/>
    </row>
    <row r="233" spans="2:6" x14ac:dyDescent="0.2">
      <c r="B233" s="21"/>
      <c r="E233" s="35"/>
      <c r="F233" s="21"/>
    </row>
    <row r="234" spans="2:6" x14ac:dyDescent="0.2">
      <c r="B234" s="21"/>
      <c r="E234" s="35"/>
      <c r="F234" s="21"/>
    </row>
    <row r="235" spans="2:6" x14ac:dyDescent="0.2">
      <c r="B235" s="21"/>
      <c r="E235" s="35"/>
      <c r="F235" s="21"/>
    </row>
    <row r="236" spans="2:6" x14ac:dyDescent="0.2">
      <c r="B236" s="21"/>
      <c r="E236" s="35"/>
      <c r="F236" s="21"/>
    </row>
    <row r="237" spans="2:6" x14ac:dyDescent="0.2">
      <c r="B237" s="21"/>
      <c r="E237" s="35"/>
      <c r="F237" s="21"/>
    </row>
    <row r="238" spans="2:6" x14ac:dyDescent="0.2">
      <c r="B238" s="21"/>
      <c r="E238" s="35"/>
      <c r="F238" s="21"/>
    </row>
    <row r="239" spans="2:6" x14ac:dyDescent="0.2">
      <c r="B239" s="21"/>
      <c r="E239" s="35"/>
      <c r="F239" s="21"/>
    </row>
    <row r="240" spans="2:6" x14ac:dyDescent="0.2">
      <c r="B240" s="21"/>
      <c r="E240" s="35"/>
      <c r="F240" s="21"/>
    </row>
    <row r="241" spans="2:6" x14ac:dyDescent="0.2">
      <c r="B241" s="21"/>
      <c r="E241" s="35"/>
      <c r="F241" s="21"/>
    </row>
    <row r="242" spans="2:6" x14ac:dyDescent="0.2">
      <c r="B242" s="21"/>
      <c r="E242" s="35"/>
      <c r="F242" s="21"/>
    </row>
    <row r="243" spans="2:6" x14ac:dyDescent="0.2">
      <c r="B243" s="21"/>
      <c r="E243" s="35"/>
      <c r="F243" s="21"/>
    </row>
    <row r="244" spans="2:6" x14ac:dyDescent="0.2">
      <c r="B244" s="21"/>
      <c r="E244" s="35"/>
      <c r="F244" s="21"/>
    </row>
    <row r="245" spans="2:6" x14ac:dyDescent="0.2">
      <c r="B245" s="21"/>
      <c r="E245" s="35"/>
      <c r="F245" s="21"/>
    </row>
    <row r="246" spans="2:6" x14ac:dyDescent="0.2">
      <c r="B246" s="21"/>
      <c r="E246" s="35"/>
      <c r="F246" s="21"/>
    </row>
    <row r="247" spans="2:6" x14ac:dyDescent="0.2">
      <c r="B247" s="21"/>
      <c r="E247" s="35"/>
      <c r="F247" s="21"/>
    </row>
    <row r="248" spans="2:6" x14ac:dyDescent="0.2">
      <c r="B248" s="21"/>
      <c r="E248" s="35"/>
      <c r="F248" s="21"/>
    </row>
    <row r="249" spans="2:6" x14ac:dyDescent="0.2">
      <c r="B249" s="21"/>
      <c r="E249" s="35"/>
      <c r="F249" s="21"/>
    </row>
    <row r="250" spans="2:6" x14ac:dyDescent="0.2">
      <c r="B250" s="21"/>
      <c r="E250" s="35"/>
      <c r="F250" s="21"/>
    </row>
    <row r="251" spans="2:6" x14ac:dyDescent="0.2">
      <c r="B251" s="21"/>
      <c r="E251" s="35"/>
      <c r="F251" s="21"/>
    </row>
    <row r="252" spans="2:6" x14ac:dyDescent="0.2">
      <c r="B252" s="21"/>
      <c r="E252" s="35"/>
      <c r="F252" s="21"/>
    </row>
    <row r="253" spans="2:6" x14ac:dyDescent="0.2">
      <c r="B253" s="21"/>
      <c r="E253" s="35"/>
      <c r="F253" s="21"/>
    </row>
    <row r="254" spans="2:6" x14ac:dyDescent="0.2">
      <c r="B254" s="21"/>
      <c r="E254" s="35"/>
      <c r="F254" s="21"/>
    </row>
    <row r="255" spans="2:6" x14ac:dyDescent="0.2">
      <c r="B255" s="21"/>
      <c r="E255" s="35"/>
      <c r="F255" s="21"/>
    </row>
    <row r="256" spans="2:6" x14ac:dyDescent="0.2">
      <c r="B256" s="21"/>
      <c r="E256" s="35"/>
      <c r="F256" s="21"/>
    </row>
    <row r="257" spans="2:6" x14ac:dyDescent="0.2">
      <c r="B257" s="21"/>
      <c r="E257" s="35"/>
      <c r="F257" s="21"/>
    </row>
    <row r="258" spans="2:6" x14ac:dyDescent="0.2">
      <c r="B258" s="21"/>
      <c r="E258" s="35"/>
      <c r="F258" s="21"/>
    </row>
    <row r="259" spans="2:6" x14ac:dyDescent="0.2">
      <c r="B259" s="21"/>
      <c r="E259" s="35"/>
      <c r="F259" s="21"/>
    </row>
    <row r="260" spans="2:6" x14ac:dyDescent="0.2">
      <c r="B260" s="21"/>
      <c r="E260" s="35"/>
      <c r="F260" s="21"/>
    </row>
    <row r="261" spans="2:6" x14ac:dyDescent="0.2">
      <c r="B261" s="21"/>
      <c r="E261" s="35"/>
      <c r="F261" s="21"/>
    </row>
    <row r="262" spans="2:6" x14ac:dyDescent="0.2">
      <c r="B262" s="21"/>
      <c r="E262" s="35"/>
      <c r="F262" s="21"/>
    </row>
    <row r="263" spans="2:6" x14ac:dyDescent="0.2">
      <c r="B263" s="21"/>
      <c r="E263" s="35"/>
      <c r="F263" s="21"/>
    </row>
    <row r="264" spans="2:6" x14ac:dyDescent="0.2">
      <c r="B264" s="21"/>
      <c r="E264" s="35"/>
      <c r="F264" s="21"/>
    </row>
    <row r="265" spans="2:6" x14ac:dyDescent="0.2">
      <c r="B265" s="21"/>
      <c r="E265" s="35"/>
      <c r="F265" s="21"/>
    </row>
    <row r="266" spans="2:6" x14ac:dyDescent="0.2">
      <c r="B266" s="21"/>
      <c r="E266" s="35"/>
      <c r="F266" s="21"/>
    </row>
    <row r="267" spans="2:6" x14ac:dyDescent="0.2">
      <c r="B267" s="21"/>
      <c r="E267" s="35"/>
      <c r="F267" s="21"/>
    </row>
    <row r="268" spans="2:6" x14ac:dyDescent="0.2">
      <c r="B268" s="21"/>
      <c r="E268" s="35"/>
      <c r="F268" s="21"/>
    </row>
    <row r="269" spans="2:6" x14ac:dyDescent="0.2">
      <c r="B269" s="21"/>
      <c r="E269" s="35"/>
      <c r="F269" s="21"/>
    </row>
    <row r="270" spans="2:6" x14ac:dyDescent="0.2">
      <c r="B270" s="21"/>
      <c r="E270" s="35"/>
      <c r="F270" s="21"/>
    </row>
    <row r="271" spans="2:6" x14ac:dyDescent="0.2">
      <c r="B271" s="21"/>
      <c r="E271" s="35"/>
      <c r="F271" s="21"/>
    </row>
    <row r="272" spans="2:6" x14ac:dyDescent="0.2">
      <c r="B272" s="21"/>
      <c r="E272" s="35"/>
      <c r="F272" s="21"/>
    </row>
    <row r="273" spans="2:6" x14ac:dyDescent="0.2">
      <c r="B273" s="21"/>
      <c r="E273" s="35"/>
      <c r="F273" s="21"/>
    </row>
    <row r="274" spans="2:6" x14ac:dyDescent="0.2">
      <c r="B274" s="21"/>
      <c r="E274" s="35"/>
      <c r="F274" s="21"/>
    </row>
    <row r="275" spans="2:6" x14ac:dyDescent="0.2">
      <c r="B275" s="21"/>
      <c r="E275" s="35"/>
      <c r="F275" s="21"/>
    </row>
    <row r="276" spans="2:6" x14ac:dyDescent="0.2">
      <c r="B276" s="21"/>
      <c r="E276" s="35"/>
      <c r="F276" s="21"/>
    </row>
    <row r="277" spans="2:6" x14ac:dyDescent="0.2">
      <c r="B277" s="21"/>
      <c r="E277" s="35"/>
      <c r="F277" s="21"/>
    </row>
    <row r="278" spans="2:6" x14ac:dyDescent="0.2">
      <c r="B278" s="21"/>
      <c r="E278" s="35"/>
      <c r="F278" s="21"/>
    </row>
    <row r="279" spans="2:6" x14ac:dyDescent="0.2">
      <c r="B279" s="21"/>
      <c r="E279" s="35"/>
      <c r="F279" s="21"/>
    </row>
    <row r="280" spans="2:6" x14ac:dyDescent="0.2">
      <c r="B280" s="21"/>
      <c r="E280" s="35"/>
      <c r="F280" s="21"/>
    </row>
    <row r="281" spans="2:6" x14ac:dyDescent="0.2">
      <c r="B281" s="21"/>
      <c r="E281" s="35"/>
      <c r="F281" s="21"/>
    </row>
    <row r="282" spans="2:6" x14ac:dyDescent="0.2">
      <c r="B282" s="21"/>
      <c r="E282" s="35"/>
      <c r="F282" s="21"/>
    </row>
    <row r="283" spans="2:6" x14ac:dyDescent="0.2">
      <c r="B283" s="21"/>
      <c r="E283" s="35"/>
      <c r="F283" s="21"/>
    </row>
    <row r="284" spans="2:6" x14ac:dyDescent="0.2">
      <c r="B284" s="21"/>
      <c r="E284" s="35"/>
      <c r="F284" s="21"/>
    </row>
    <row r="285" spans="2:6" x14ac:dyDescent="0.2">
      <c r="B285" s="21"/>
      <c r="F285" s="21"/>
    </row>
    <row r="286" spans="2:6" x14ac:dyDescent="0.2">
      <c r="B286" s="21"/>
      <c r="F286" s="21"/>
    </row>
    <row r="287" spans="2:6" x14ac:dyDescent="0.2">
      <c r="B287" s="21"/>
      <c r="F287" s="21"/>
    </row>
    <row r="288" spans="2:6" x14ac:dyDescent="0.2">
      <c r="B288" s="21"/>
      <c r="F288" s="21"/>
    </row>
    <row r="289" spans="2:6" x14ac:dyDescent="0.2">
      <c r="B289" s="21"/>
      <c r="F289" s="21"/>
    </row>
    <row r="290" spans="2:6" x14ac:dyDescent="0.2">
      <c r="B290" s="21"/>
      <c r="F290" s="21"/>
    </row>
    <row r="291" spans="2:6" x14ac:dyDescent="0.2">
      <c r="B291" s="21"/>
      <c r="F291" s="21"/>
    </row>
    <row r="292" spans="2:6" x14ac:dyDescent="0.2">
      <c r="B292" s="21"/>
      <c r="F292" s="21"/>
    </row>
    <row r="293" spans="2:6" x14ac:dyDescent="0.2">
      <c r="B293" s="21"/>
      <c r="F293" s="21"/>
    </row>
    <row r="294" spans="2:6" x14ac:dyDescent="0.2">
      <c r="B294" s="21"/>
      <c r="F294" s="21"/>
    </row>
    <row r="295" spans="2:6" x14ac:dyDescent="0.2">
      <c r="B295" s="21"/>
      <c r="F295" s="21"/>
    </row>
    <row r="296" spans="2:6" x14ac:dyDescent="0.2">
      <c r="B296" s="21"/>
      <c r="F296" s="21"/>
    </row>
    <row r="297" spans="2:6" x14ac:dyDescent="0.2">
      <c r="B297" s="21"/>
      <c r="F297" s="21"/>
    </row>
    <row r="298" spans="2:6" x14ac:dyDescent="0.2">
      <c r="B298" s="21"/>
      <c r="F298" s="21"/>
    </row>
    <row r="299" spans="2:6" x14ac:dyDescent="0.2">
      <c r="B299" s="21"/>
      <c r="F299" s="21"/>
    </row>
    <row r="300" spans="2:6" x14ac:dyDescent="0.2">
      <c r="B300" s="21"/>
      <c r="F300" s="21"/>
    </row>
    <row r="301" spans="2:6" x14ac:dyDescent="0.2">
      <c r="B301" s="21"/>
      <c r="F301" s="21"/>
    </row>
    <row r="302" spans="2:6" x14ac:dyDescent="0.2">
      <c r="B302" s="21"/>
      <c r="F302" s="21"/>
    </row>
    <row r="303" spans="2:6" x14ac:dyDescent="0.2">
      <c r="B303" s="21"/>
      <c r="F303" s="21"/>
    </row>
    <row r="304" spans="2:6" x14ac:dyDescent="0.2">
      <c r="B304" s="21"/>
      <c r="F304" s="21"/>
    </row>
    <row r="305" spans="2:6" x14ac:dyDescent="0.2">
      <c r="B305" s="21"/>
      <c r="F305" s="21"/>
    </row>
    <row r="306" spans="2:6" x14ac:dyDescent="0.2">
      <c r="B306" s="21"/>
      <c r="F306" s="21"/>
    </row>
    <row r="307" spans="2:6" x14ac:dyDescent="0.2">
      <c r="B307" s="21"/>
      <c r="F307" s="21"/>
    </row>
    <row r="308" spans="2:6" x14ac:dyDescent="0.2">
      <c r="B308" s="21"/>
      <c r="F308" s="21"/>
    </row>
    <row r="309" spans="2:6" x14ac:dyDescent="0.2">
      <c r="B309" s="21"/>
      <c r="F309" s="21"/>
    </row>
    <row r="310" spans="2:6" x14ac:dyDescent="0.2">
      <c r="B310" s="21"/>
      <c r="F310" s="21"/>
    </row>
    <row r="311" spans="2:6" x14ac:dyDescent="0.2">
      <c r="B311" s="21"/>
      <c r="F311" s="21"/>
    </row>
    <row r="312" spans="2:6" x14ac:dyDescent="0.2">
      <c r="B312" s="21"/>
      <c r="F312" s="21"/>
    </row>
    <row r="313" spans="2:6" x14ac:dyDescent="0.2">
      <c r="B313" s="21"/>
      <c r="F313" s="21"/>
    </row>
    <row r="314" spans="2:6" x14ac:dyDescent="0.2">
      <c r="B314" s="21"/>
      <c r="F314" s="21"/>
    </row>
    <row r="315" spans="2:6" x14ac:dyDescent="0.2">
      <c r="B315" s="21"/>
      <c r="F315" s="21"/>
    </row>
    <row r="316" spans="2:6" x14ac:dyDescent="0.2">
      <c r="B316" s="21"/>
      <c r="F316" s="21"/>
    </row>
    <row r="317" spans="2:6" x14ac:dyDescent="0.2">
      <c r="B317" s="21"/>
      <c r="F317" s="21"/>
    </row>
    <row r="318" spans="2:6" x14ac:dyDescent="0.2">
      <c r="B318" s="21"/>
      <c r="F318" s="21"/>
    </row>
    <row r="319" spans="2:6" x14ac:dyDescent="0.2">
      <c r="B319" s="21"/>
      <c r="F319" s="21"/>
    </row>
    <row r="320" spans="2:6" x14ac:dyDescent="0.2">
      <c r="B320" s="21"/>
      <c r="F320" s="21"/>
    </row>
    <row r="321" spans="2:6" x14ac:dyDescent="0.2">
      <c r="B321" s="21"/>
      <c r="F321" s="21"/>
    </row>
    <row r="322" spans="2:6" x14ac:dyDescent="0.2">
      <c r="B322" s="21"/>
      <c r="F322" s="21"/>
    </row>
    <row r="323" spans="2:6" x14ac:dyDescent="0.2">
      <c r="B323" s="21"/>
      <c r="F323" s="21"/>
    </row>
    <row r="324" spans="2:6" x14ac:dyDescent="0.2">
      <c r="B324" s="21"/>
      <c r="F324" s="21"/>
    </row>
    <row r="325" spans="2:6" x14ac:dyDescent="0.2">
      <c r="B325" s="21"/>
      <c r="F325" s="21"/>
    </row>
    <row r="326" spans="2:6" x14ac:dyDescent="0.2">
      <c r="B326" s="21"/>
      <c r="F326" s="21"/>
    </row>
    <row r="327" spans="2:6" x14ac:dyDescent="0.2">
      <c r="B327" s="21"/>
      <c r="F327" s="21"/>
    </row>
    <row r="328" spans="2:6" x14ac:dyDescent="0.2">
      <c r="B328" s="21"/>
      <c r="F328" s="21"/>
    </row>
    <row r="329" spans="2:6" x14ac:dyDescent="0.2">
      <c r="B329" s="21"/>
      <c r="F329" s="21"/>
    </row>
    <row r="330" spans="2:6" x14ac:dyDescent="0.2">
      <c r="B330" s="21"/>
      <c r="F330" s="21"/>
    </row>
    <row r="331" spans="2:6" x14ac:dyDescent="0.2">
      <c r="B331" s="21"/>
      <c r="F331" s="21"/>
    </row>
    <row r="332" spans="2:6" x14ac:dyDescent="0.2">
      <c r="B332" s="21"/>
      <c r="F332" s="21"/>
    </row>
    <row r="333" spans="2:6" x14ac:dyDescent="0.2">
      <c r="B333" s="21"/>
      <c r="F333" s="21"/>
    </row>
    <row r="334" spans="2:6" x14ac:dyDescent="0.2">
      <c r="B334" s="21"/>
      <c r="F334" s="21"/>
    </row>
    <row r="335" spans="2:6" x14ac:dyDescent="0.2">
      <c r="B335" s="21"/>
      <c r="F335" s="21"/>
    </row>
    <row r="336" spans="2:6" x14ac:dyDescent="0.2">
      <c r="B336" s="21"/>
      <c r="F336" s="21"/>
    </row>
    <row r="337" spans="2:6" x14ac:dyDescent="0.2">
      <c r="B337" s="21"/>
      <c r="F337" s="21"/>
    </row>
    <row r="338" spans="2:6" x14ac:dyDescent="0.2">
      <c r="B338" s="21"/>
      <c r="F338" s="21"/>
    </row>
    <row r="339" spans="2:6" x14ac:dyDescent="0.2">
      <c r="B339" s="21"/>
      <c r="F339" s="21"/>
    </row>
    <row r="340" spans="2:6" x14ac:dyDescent="0.2">
      <c r="B340" s="21"/>
      <c r="F340" s="21"/>
    </row>
    <row r="341" spans="2:6" x14ac:dyDescent="0.2">
      <c r="B341" s="21"/>
      <c r="F341" s="21"/>
    </row>
    <row r="342" spans="2:6" x14ac:dyDescent="0.2">
      <c r="B342" s="21"/>
      <c r="F342" s="21"/>
    </row>
    <row r="343" spans="2:6" x14ac:dyDescent="0.2">
      <c r="B343" s="21"/>
      <c r="F343" s="21"/>
    </row>
    <row r="344" spans="2:6" x14ac:dyDescent="0.2">
      <c r="B344" s="21"/>
      <c r="F344" s="21"/>
    </row>
    <row r="345" spans="2:6" x14ac:dyDescent="0.2">
      <c r="B345" s="21"/>
      <c r="F345" s="21"/>
    </row>
    <row r="346" spans="2:6" x14ac:dyDescent="0.2">
      <c r="B346" s="21"/>
      <c r="F346" s="21"/>
    </row>
    <row r="347" spans="2:6" x14ac:dyDescent="0.2">
      <c r="B347" s="21"/>
      <c r="F347" s="21"/>
    </row>
    <row r="348" spans="2:6" x14ac:dyDescent="0.2">
      <c r="B348" s="21"/>
      <c r="F348" s="21"/>
    </row>
    <row r="349" spans="2:6" x14ac:dyDescent="0.2">
      <c r="B349" s="21"/>
      <c r="F349" s="21"/>
    </row>
    <row r="350" spans="2:6" x14ac:dyDescent="0.2">
      <c r="B350" s="21"/>
      <c r="F350" s="21"/>
    </row>
    <row r="351" spans="2:6" x14ac:dyDescent="0.2">
      <c r="B351" s="21"/>
      <c r="F351" s="21"/>
    </row>
    <row r="352" spans="2:6" x14ac:dyDescent="0.2">
      <c r="B352" s="21"/>
      <c r="F352" s="21"/>
    </row>
    <row r="353" spans="2:6" x14ac:dyDescent="0.2">
      <c r="B353" s="21"/>
      <c r="F353" s="21"/>
    </row>
    <row r="354" spans="2:6" x14ac:dyDescent="0.2">
      <c r="B354" s="21"/>
      <c r="F354" s="21"/>
    </row>
    <row r="355" spans="2:6" x14ac:dyDescent="0.2">
      <c r="B355" s="21"/>
      <c r="F355" s="21"/>
    </row>
    <row r="356" spans="2:6" x14ac:dyDescent="0.2">
      <c r="B356" s="21"/>
      <c r="F356" s="21"/>
    </row>
    <row r="357" spans="2:6" x14ac:dyDescent="0.2">
      <c r="B357" s="21"/>
      <c r="F357" s="21"/>
    </row>
    <row r="358" spans="2:6" x14ac:dyDescent="0.2">
      <c r="B358" s="21"/>
      <c r="F358" s="21"/>
    </row>
    <row r="359" spans="2:6" x14ac:dyDescent="0.2">
      <c r="B359" s="21"/>
      <c r="F359" s="21"/>
    </row>
    <row r="360" spans="2:6" x14ac:dyDescent="0.2">
      <c r="B360" s="21"/>
      <c r="F360" s="21"/>
    </row>
    <row r="361" spans="2:6" x14ac:dyDescent="0.2">
      <c r="B361" s="21"/>
      <c r="F361" s="21"/>
    </row>
    <row r="362" spans="2:6" x14ac:dyDescent="0.2">
      <c r="B362" s="21"/>
      <c r="F362" s="21"/>
    </row>
    <row r="363" spans="2:6" x14ac:dyDescent="0.2">
      <c r="B363" s="21"/>
      <c r="F363" s="21"/>
    </row>
    <row r="364" spans="2:6" x14ac:dyDescent="0.2">
      <c r="B364" s="21"/>
      <c r="F364" s="21"/>
    </row>
    <row r="365" spans="2:6" x14ac:dyDescent="0.2">
      <c r="B365" s="21"/>
      <c r="F365" s="21"/>
    </row>
    <row r="366" spans="2:6" x14ac:dyDescent="0.2">
      <c r="B366" s="21"/>
      <c r="F366" s="21"/>
    </row>
    <row r="367" spans="2:6" x14ac:dyDescent="0.2">
      <c r="B367" s="21"/>
      <c r="F367" s="21"/>
    </row>
    <row r="368" spans="2:6" x14ac:dyDescent="0.2">
      <c r="B368" s="21"/>
      <c r="F368" s="21"/>
    </row>
    <row r="369" spans="2:6" x14ac:dyDescent="0.2">
      <c r="B369" s="21"/>
      <c r="F369" s="21"/>
    </row>
    <row r="370" spans="2:6" x14ac:dyDescent="0.2">
      <c r="B370" s="21"/>
      <c r="F370" s="21"/>
    </row>
    <row r="371" spans="2:6" x14ac:dyDescent="0.2">
      <c r="B371" s="21"/>
      <c r="F371" s="21"/>
    </row>
    <row r="372" spans="2:6" x14ac:dyDescent="0.2">
      <c r="B372" s="21"/>
      <c r="F372" s="21"/>
    </row>
    <row r="373" spans="2:6" x14ac:dyDescent="0.2">
      <c r="B373" s="21"/>
      <c r="F373" s="21"/>
    </row>
    <row r="374" spans="2:6" x14ac:dyDescent="0.2">
      <c r="B374" s="21"/>
      <c r="F374" s="21"/>
    </row>
    <row r="375" spans="2:6" x14ac:dyDescent="0.2">
      <c r="B375" s="21"/>
      <c r="F375" s="21"/>
    </row>
    <row r="376" spans="2:6" x14ac:dyDescent="0.2">
      <c r="B376" s="21"/>
      <c r="F376" s="21"/>
    </row>
    <row r="377" spans="2:6" x14ac:dyDescent="0.2">
      <c r="B377" s="21"/>
      <c r="F377" s="21"/>
    </row>
    <row r="378" spans="2:6" x14ac:dyDescent="0.2">
      <c r="B378" s="21"/>
      <c r="F378" s="21"/>
    </row>
    <row r="379" spans="2:6" x14ac:dyDescent="0.2">
      <c r="B379" s="21"/>
      <c r="F379" s="21"/>
    </row>
    <row r="380" spans="2:6" x14ac:dyDescent="0.2">
      <c r="B380" s="21"/>
      <c r="F380" s="21"/>
    </row>
    <row r="381" spans="2:6" x14ac:dyDescent="0.2">
      <c r="B381" s="21"/>
      <c r="F381" s="21"/>
    </row>
    <row r="382" spans="2:6" x14ac:dyDescent="0.2">
      <c r="B382" s="21"/>
      <c r="F382" s="21"/>
    </row>
    <row r="383" spans="2:6" x14ac:dyDescent="0.2">
      <c r="B383" s="21"/>
      <c r="F383" s="21"/>
    </row>
    <row r="384" spans="2:6" x14ac:dyDescent="0.2">
      <c r="B384" s="21"/>
      <c r="F384" s="21"/>
    </row>
    <row r="385" spans="2:6" x14ac:dyDescent="0.2">
      <c r="B385" s="21"/>
      <c r="F385" s="21"/>
    </row>
    <row r="386" spans="2:6" x14ac:dyDescent="0.2">
      <c r="B386" s="21"/>
      <c r="F386" s="21"/>
    </row>
    <row r="387" spans="2:6" x14ac:dyDescent="0.2">
      <c r="B387" s="21"/>
      <c r="F387" s="21"/>
    </row>
    <row r="388" spans="2:6" x14ac:dyDescent="0.2">
      <c r="B388" s="21"/>
      <c r="F388" s="21"/>
    </row>
    <row r="389" spans="2:6" x14ac:dyDescent="0.2">
      <c r="B389" s="21"/>
      <c r="F389" s="21"/>
    </row>
    <row r="390" spans="2:6" x14ac:dyDescent="0.2">
      <c r="B390" s="21"/>
      <c r="F390" s="21"/>
    </row>
    <row r="391" spans="2:6" x14ac:dyDescent="0.2">
      <c r="B391" s="21"/>
      <c r="F391" s="21"/>
    </row>
    <row r="392" spans="2:6" x14ac:dyDescent="0.2">
      <c r="B392" s="21"/>
      <c r="F392" s="21"/>
    </row>
    <row r="393" spans="2:6" x14ac:dyDescent="0.2">
      <c r="B393" s="21"/>
      <c r="F393" s="21"/>
    </row>
    <row r="394" spans="2:6" x14ac:dyDescent="0.2">
      <c r="B394" s="21"/>
      <c r="F394" s="21"/>
    </row>
    <row r="395" spans="2:6" x14ac:dyDescent="0.2">
      <c r="B395" s="21"/>
      <c r="F395" s="21"/>
    </row>
    <row r="396" spans="2:6" x14ac:dyDescent="0.2">
      <c r="B396" s="21"/>
      <c r="F396" s="21"/>
    </row>
    <row r="397" spans="2:6" x14ac:dyDescent="0.2">
      <c r="B397" s="21"/>
      <c r="F397" s="21"/>
    </row>
    <row r="398" spans="2:6" x14ac:dyDescent="0.2">
      <c r="B398" s="21"/>
      <c r="F398" s="21"/>
    </row>
    <row r="399" spans="2:6" x14ac:dyDescent="0.2">
      <c r="B399" s="21"/>
      <c r="F399" s="21"/>
    </row>
    <row r="400" spans="2:6" x14ac:dyDescent="0.2">
      <c r="B400" s="21"/>
      <c r="F400" s="21"/>
    </row>
    <row r="401" spans="2:6" x14ac:dyDescent="0.2">
      <c r="B401" s="21"/>
      <c r="F401" s="21"/>
    </row>
    <row r="402" spans="2:6" x14ac:dyDescent="0.2">
      <c r="B402" s="21"/>
      <c r="F402" s="21"/>
    </row>
    <row r="403" spans="2:6" x14ac:dyDescent="0.2">
      <c r="B403" s="21"/>
      <c r="F403" s="21"/>
    </row>
    <row r="404" spans="2:6" x14ac:dyDescent="0.2">
      <c r="B404" s="21"/>
      <c r="F404" s="21"/>
    </row>
    <row r="405" spans="2:6" x14ac:dyDescent="0.2">
      <c r="B405" s="21"/>
      <c r="F405" s="21"/>
    </row>
    <row r="406" spans="2:6" x14ac:dyDescent="0.2">
      <c r="B406" s="21"/>
      <c r="F406" s="21"/>
    </row>
    <row r="407" spans="2:6" x14ac:dyDescent="0.2">
      <c r="B407" s="21"/>
      <c r="F407" s="21"/>
    </row>
    <row r="408" spans="2:6" x14ac:dyDescent="0.2">
      <c r="B408" s="21"/>
      <c r="F408" s="21"/>
    </row>
    <row r="409" spans="2:6" x14ac:dyDescent="0.2">
      <c r="B409" s="21"/>
      <c r="F409" s="21"/>
    </row>
    <row r="410" spans="2:6" x14ac:dyDescent="0.2">
      <c r="B410" s="21"/>
      <c r="F410" s="21"/>
    </row>
    <row r="411" spans="2:6" x14ac:dyDescent="0.2">
      <c r="B411" s="21"/>
      <c r="F411" s="21"/>
    </row>
    <row r="412" spans="2:6" x14ac:dyDescent="0.2">
      <c r="B412" s="21"/>
      <c r="F412" s="21"/>
    </row>
    <row r="413" spans="2:6" x14ac:dyDescent="0.2">
      <c r="B413" s="21"/>
      <c r="F413" s="21"/>
    </row>
    <row r="414" spans="2:6" x14ac:dyDescent="0.2">
      <c r="B414" s="21"/>
      <c r="F414" s="21"/>
    </row>
    <row r="415" spans="2:6" x14ac:dyDescent="0.2">
      <c r="B415" s="21"/>
      <c r="F415" s="21"/>
    </row>
    <row r="416" spans="2:6" x14ac:dyDescent="0.2">
      <c r="B416" s="21"/>
      <c r="F416" s="21"/>
    </row>
    <row r="417" spans="2:6" x14ac:dyDescent="0.2">
      <c r="B417" s="21"/>
      <c r="F417" s="21"/>
    </row>
    <row r="418" spans="2:6" x14ac:dyDescent="0.2">
      <c r="B418" s="21"/>
      <c r="F418" s="21"/>
    </row>
    <row r="419" spans="2:6" x14ac:dyDescent="0.2">
      <c r="B419" s="21"/>
      <c r="F419" s="21"/>
    </row>
    <row r="420" spans="2:6" x14ac:dyDescent="0.2">
      <c r="B420" s="21"/>
      <c r="F420" s="21"/>
    </row>
    <row r="421" spans="2:6" x14ac:dyDescent="0.2">
      <c r="B421" s="21"/>
      <c r="F421" s="21"/>
    </row>
    <row r="422" spans="2:6" x14ac:dyDescent="0.2">
      <c r="B422" s="21"/>
      <c r="F422" s="21"/>
    </row>
    <row r="423" spans="2:6" x14ac:dyDescent="0.2">
      <c r="B423" s="21"/>
      <c r="F423" s="21"/>
    </row>
    <row r="424" spans="2:6" x14ac:dyDescent="0.2">
      <c r="B424" s="21"/>
      <c r="F424" s="21"/>
    </row>
    <row r="425" spans="2:6" x14ac:dyDescent="0.2">
      <c r="B425" s="21"/>
      <c r="F425" s="21"/>
    </row>
    <row r="426" spans="2:6" x14ac:dyDescent="0.2">
      <c r="B426" s="21"/>
      <c r="F426" s="21"/>
    </row>
    <row r="427" spans="2:6" x14ac:dyDescent="0.2">
      <c r="B427" s="21"/>
      <c r="F427" s="21"/>
    </row>
    <row r="428" spans="2:6" x14ac:dyDescent="0.2">
      <c r="B428" s="21"/>
      <c r="F428" s="21"/>
    </row>
    <row r="429" spans="2:6" x14ac:dyDescent="0.2">
      <c r="B429" s="21"/>
      <c r="F429" s="21"/>
    </row>
    <row r="430" spans="2:6" x14ac:dyDescent="0.2">
      <c r="B430" s="21"/>
      <c r="F430" s="21"/>
    </row>
    <row r="431" spans="2:6" x14ac:dyDescent="0.2">
      <c r="B431" s="21"/>
      <c r="F431" s="21"/>
    </row>
    <row r="432" spans="2:6" x14ac:dyDescent="0.2">
      <c r="B432" s="21"/>
      <c r="F432" s="21"/>
    </row>
    <row r="433" spans="2:6" x14ac:dyDescent="0.2">
      <c r="B433" s="21"/>
      <c r="F433" s="21"/>
    </row>
    <row r="434" spans="2:6" x14ac:dyDescent="0.2">
      <c r="B434" s="21"/>
      <c r="F434" s="21"/>
    </row>
    <row r="435" spans="2:6" x14ac:dyDescent="0.2">
      <c r="B435" s="21"/>
      <c r="F435" s="21"/>
    </row>
    <row r="436" spans="2:6" x14ac:dyDescent="0.2">
      <c r="B436" s="21"/>
      <c r="F436" s="21"/>
    </row>
    <row r="437" spans="2:6" x14ac:dyDescent="0.2">
      <c r="B437" s="21"/>
      <c r="F437" s="21"/>
    </row>
    <row r="438" spans="2:6" x14ac:dyDescent="0.2">
      <c r="B438" s="21"/>
      <c r="F438" s="21"/>
    </row>
    <row r="439" spans="2:6" x14ac:dyDescent="0.2">
      <c r="B439" s="21"/>
      <c r="F439" s="21"/>
    </row>
    <row r="440" spans="2:6" x14ac:dyDescent="0.2">
      <c r="B440" s="21"/>
      <c r="F440" s="21"/>
    </row>
    <row r="441" spans="2:6" x14ac:dyDescent="0.2">
      <c r="B441" s="21"/>
      <c r="F441" s="21"/>
    </row>
    <row r="442" spans="2:6" x14ac:dyDescent="0.2">
      <c r="B442" s="21"/>
      <c r="F442" s="21"/>
    </row>
    <row r="443" spans="2:6" x14ac:dyDescent="0.2">
      <c r="B443" s="21"/>
      <c r="F443" s="21"/>
    </row>
    <row r="444" spans="2:6" x14ac:dyDescent="0.2">
      <c r="B444" s="21"/>
      <c r="F444" s="21"/>
    </row>
    <row r="445" spans="2:6" x14ac:dyDescent="0.2">
      <c r="B445" s="21"/>
      <c r="F445" s="21"/>
    </row>
    <row r="446" spans="2:6" x14ac:dyDescent="0.2">
      <c r="B446" s="21"/>
      <c r="F446" s="21"/>
    </row>
    <row r="447" spans="2:6" x14ac:dyDescent="0.2">
      <c r="B447" s="21"/>
      <c r="F447" s="21"/>
    </row>
    <row r="448" spans="2:6" x14ac:dyDescent="0.2">
      <c r="B448" s="21"/>
      <c r="F448" s="21"/>
    </row>
    <row r="449" spans="2:6" x14ac:dyDescent="0.2">
      <c r="B449" s="21"/>
      <c r="F449" s="21"/>
    </row>
    <row r="450" spans="2:6" x14ac:dyDescent="0.2">
      <c r="B450" s="21"/>
      <c r="F450" s="21"/>
    </row>
    <row r="451" spans="2:6" x14ac:dyDescent="0.2">
      <c r="B451" s="21"/>
      <c r="F451" s="21"/>
    </row>
    <row r="452" spans="2:6" x14ac:dyDescent="0.2">
      <c r="B452" s="21"/>
      <c r="F452" s="21"/>
    </row>
    <row r="453" spans="2:6" x14ac:dyDescent="0.2">
      <c r="B453" s="21"/>
      <c r="F453" s="21"/>
    </row>
    <row r="454" spans="2:6" x14ac:dyDescent="0.2">
      <c r="B454" s="21"/>
      <c r="F454" s="21"/>
    </row>
    <row r="455" spans="2:6" x14ac:dyDescent="0.2">
      <c r="B455" s="21"/>
      <c r="F455" s="21"/>
    </row>
    <row r="456" spans="2:6" x14ac:dyDescent="0.2">
      <c r="B456" s="21"/>
      <c r="F456" s="21"/>
    </row>
    <row r="457" spans="2:6" x14ac:dyDescent="0.2">
      <c r="B457" s="21"/>
      <c r="F457" s="21"/>
    </row>
    <row r="458" spans="2:6" x14ac:dyDescent="0.2">
      <c r="B458" s="21"/>
      <c r="F458" s="21"/>
    </row>
    <row r="459" spans="2:6" x14ac:dyDescent="0.2">
      <c r="B459" s="21"/>
      <c r="F459" s="21"/>
    </row>
    <row r="460" spans="2:6" x14ac:dyDescent="0.2">
      <c r="B460" s="21"/>
      <c r="F460" s="21"/>
    </row>
    <row r="461" spans="2:6" x14ac:dyDescent="0.2">
      <c r="B461" s="21"/>
      <c r="F461" s="21"/>
    </row>
    <row r="462" spans="2:6" x14ac:dyDescent="0.2">
      <c r="B462" s="21"/>
      <c r="F462" s="21"/>
    </row>
    <row r="463" spans="2:6" x14ac:dyDescent="0.2">
      <c r="B463" s="21"/>
      <c r="F463" s="21"/>
    </row>
    <row r="464" spans="2:6" x14ac:dyDescent="0.2">
      <c r="B464" s="21"/>
      <c r="F464" s="21"/>
    </row>
    <row r="465" spans="2:6" x14ac:dyDescent="0.2">
      <c r="B465" s="21"/>
      <c r="F465" s="21"/>
    </row>
    <row r="466" spans="2:6" x14ac:dyDescent="0.2">
      <c r="B466" s="21"/>
      <c r="F466" s="21"/>
    </row>
    <row r="467" spans="2:6" x14ac:dyDescent="0.2">
      <c r="B467" s="21"/>
      <c r="F467" s="21"/>
    </row>
    <row r="468" spans="2:6" x14ac:dyDescent="0.2">
      <c r="B468" s="21"/>
      <c r="F468" s="21"/>
    </row>
    <row r="469" spans="2:6" x14ac:dyDescent="0.2">
      <c r="B469" s="21"/>
      <c r="F469" s="21"/>
    </row>
    <row r="470" spans="2:6" x14ac:dyDescent="0.2">
      <c r="B470" s="21"/>
      <c r="F470" s="21"/>
    </row>
    <row r="471" spans="2:6" x14ac:dyDescent="0.2">
      <c r="B471" s="21"/>
      <c r="F471" s="21"/>
    </row>
    <row r="472" spans="2:6" x14ac:dyDescent="0.2">
      <c r="B472" s="21"/>
      <c r="F472" s="21"/>
    </row>
    <row r="473" spans="2:6" x14ac:dyDescent="0.2">
      <c r="B473" s="21"/>
      <c r="F473" s="21"/>
    </row>
    <row r="474" spans="2:6" x14ac:dyDescent="0.2">
      <c r="B474" s="21"/>
      <c r="F474" s="21"/>
    </row>
    <row r="475" spans="2:6" x14ac:dyDescent="0.2">
      <c r="B475" s="21"/>
      <c r="F475" s="21"/>
    </row>
    <row r="476" spans="2:6" x14ac:dyDescent="0.2">
      <c r="B476" s="21"/>
      <c r="F476" s="21"/>
    </row>
    <row r="477" spans="2:6" x14ac:dyDescent="0.2">
      <c r="B477" s="21"/>
      <c r="F477" s="21"/>
    </row>
    <row r="478" spans="2:6" x14ac:dyDescent="0.2">
      <c r="B478" s="21"/>
      <c r="F478" s="21"/>
    </row>
    <row r="479" spans="2:6" x14ac:dyDescent="0.2">
      <c r="B479" s="21"/>
      <c r="F479" s="21"/>
    </row>
    <row r="480" spans="2:6" x14ac:dyDescent="0.2">
      <c r="B480" s="21"/>
      <c r="F480" s="21"/>
    </row>
    <row r="481" spans="2:6" x14ac:dyDescent="0.2">
      <c r="B481" s="21"/>
      <c r="F481" s="21"/>
    </row>
    <row r="482" spans="2:6" x14ac:dyDescent="0.2">
      <c r="B482" s="21"/>
      <c r="F482" s="21"/>
    </row>
    <row r="483" spans="2:6" x14ac:dyDescent="0.2">
      <c r="B483" s="21"/>
      <c r="F483" s="21"/>
    </row>
    <row r="484" spans="2:6" x14ac:dyDescent="0.2">
      <c r="B484" s="21"/>
      <c r="F484" s="21"/>
    </row>
    <row r="485" spans="2:6" x14ac:dyDescent="0.2">
      <c r="B485" s="21"/>
      <c r="F485" s="21"/>
    </row>
    <row r="486" spans="2:6" x14ac:dyDescent="0.2">
      <c r="B486" s="21"/>
      <c r="F486" s="21"/>
    </row>
    <row r="487" spans="2:6" x14ac:dyDescent="0.2">
      <c r="B487" s="21"/>
      <c r="F487" s="21"/>
    </row>
    <row r="488" spans="2:6" x14ac:dyDescent="0.2">
      <c r="B488" s="21"/>
      <c r="F488" s="21"/>
    </row>
    <row r="489" spans="2:6" x14ac:dyDescent="0.2">
      <c r="B489" s="21"/>
      <c r="F489" s="21"/>
    </row>
    <row r="490" spans="2:6" x14ac:dyDescent="0.2">
      <c r="B490" s="21"/>
      <c r="F490" s="21"/>
    </row>
    <row r="491" spans="2:6" x14ac:dyDescent="0.2">
      <c r="B491" s="21"/>
      <c r="F491" s="21"/>
    </row>
    <row r="492" spans="2:6" x14ac:dyDescent="0.2">
      <c r="B492" s="21"/>
      <c r="F492" s="21"/>
    </row>
    <row r="493" spans="2:6" x14ac:dyDescent="0.2">
      <c r="B493" s="21"/>
      <c r="F493" s="21"/>
    </row>
    <row r="494" spans="2:6" x14ac:dyDescent="0.2">
      <c r="B494" s="21"/>
      <c r="F494" s="21"/>
    </row>
    <row r="495" spans="2:6" x14ac:dyDescent="0.2">
      <c r="B495" s="21"/>
      <c r="F495" s="21"/>
    </row>
    <row r="496" spans="2:6" x14ac:dyDescent="0.2">
      <c r="B496" s="21"/>
      <c r="F496" s="21"/>
    </row>
    <row r="497" spans="2:6" x14ac:dyDescent="0.2">
      <c r="B497" s="21"/>
      <c r="F497" s="21"/>
    </row>
    <row r="498" spans="2:6" x14ac:dyDescent="0.2">
      <c r="B498" s="21"/>
      <c r="F498" s="21"/>
    </row>
    <row r="499" spans="2:6" x14ac:dyDescent="0.2">
      <c r="B499" s="21"/>
      <c r="F499" s="21"/>
    </row>
    <row r="500" spans="2:6" x14ac:dyDescent="0.2">
      <c r="B500" s="21"/>
      <c r="F500" s="21"/>
    </row>
    <row r="501" spans="2:6" x14ac:dyDescent="0.2">
      <c r="B501" s="21"/>
      <c r="F501" s="21"/>
    </row>
    <row r="502" spans="2:6" x14ac:dyDescent="0.2">
      <c r="B502" s="21"/>
      <c r="F502" s="21"/>
    </row>
    <row r="503" spans="2:6" x14ac:dyDescent="0.2">
      <c r="B503" s="21"/>
      <c r="F503" s="21"/>
    </row>
    <row r="504" spans="2:6" x14ac:dyDescent="0.2">
      <c r="B504" s="21"/>
      <c r="F504" s="21"/>
    </row>
    <row r="505" spans="2:6" x14ac:dyDescent="0.2">
      <c r="B505" s="21"/>
      <c r="F505" s="21"/>
    </row>
    <row r="506" spans="2:6" x14ac:dyDescent="0.2">
      <c r="B506" s="21"/>
      <c r="F506" s="21"/>
    </row>
    <row r="507" spans="2:6" x14ac:dyDescent="0.2">
      <c r="B507" s="21"/>
      <c r="F507" s="21"/>
    </row>
    <row r="508" spans="2:6" x14ac:dyDescent="0.2">
      <c r="B508" s="21"/>
      <c r="F508" s="21"/>
    </row>
    <row r="509" spans="2:6" x14ac:dyDescent="0.2">
      <c r="B509" s="21"/>
      <c r="F509" s="21"/>
    </row>
    <row r="510" spans="2:6" x14ac:dyDescent="0.2">
      <c r="B510" s="21"/>
      <c r="F510" s="21"/>
    </row>
    <row r="511" spans="2:6" x14ac:dyDescent="0.2">
      <c r="B511" s="21"/>
      <c r="F511" s="21"/>
    </row>
    <row r="512" spans="2:6" x14ac:dyDescent="0.2">
      <c r="B512" s="21"/>
      <c r="F512" s="21"/>
    </row>
    <row r="513" spans="2:6" x14ac:dyDescent="0.2">
      <c r="B513" s="21"/>
      <c r="F513" s="21"/>
    </row>
    <row r="514" spans="2:6" x14ac:dyDescent="0.2">
      <c r="B514" s="21"/>
      <c r="F514" s="21"/>
    </row>
    <row r="515" spans="2:6" x14ac:dyDescent="0.2">
      <c r="B515" s="21"/>
      <c r="F515" s="21"/>
    </row>
    <row r="516" spans="2:6" x14ac:dyDescent="0.2">
      <c r="B516" s="21"/>
      <c r="F516" s="21"/>
    </row>
    <row r="517" spans="2:6" x14ac:dyDescent="0.2">
      <c r="B517" s="21"/>
      <c r="F517" s="21"/>
    </row>
    <row r="518" spans="2:6" x14ac:dyDescent="0.2">
      <c r="B518" s="21"/>
      <c r="F518" s="21"/>
    </row>
    <row r="519" spans="2:6" x14ac:dyDescent="0.2">
      <c r="B519" s="21"/>
      <c r="F519" s="21"/>
    </row>
    <row r="520" spans="2:6" x14ac:dyDescent="0.2">
      <c r="B520" s="21"/>
      <c r="F520" s="21"/>
    </row>
    <row r="521" spans="2:6" x14ac:dyDescent="0.2">
      <c r="B521" s="21"/>
      <c r="F521" s="21"/>
    </row>
    <row r="522" spans="2:6" x14ac:dyDescent="0.2">
      <c r="B522" s="21"/>
      <c r="F522" s="21"/>
    </row>
    <row r="523" spans="2:6" x14ac:dyDescent="0.2">
      <c r="B523" s="21"/>
      <c r="F523" s="21"/>
    </row>
    <row r="524" spans="2:6" x14ac:dyDescent="0.2">
      <c r="B524" s="21"/>
      <c r="F524" s="21"/>
    </row>
    <row r="525" spans="2:6" x14ac:dyDescent="0.2">
      <c r="B525" s="21"/>
      <c r="F525" s="21"/>
    </row>
    <row r="526" spans="2:6" x14ac:dyDescent="0.2">
      <c r="B526" s="21"/>
      <c r="F526" s="21"/>
    </row>
    <row r="527" spans="2:6" x14ac:dyDescent="0.2">
      <c r="B527" s="21"/>
      <c r="F527" s="21"/>
    </row>
    <row r="528" spans="2:6" x14ac:dyDescent="0.2">
      <c r="B528" s="21"/>
      <c r="F528" s="21"/>
    </row>
    <row r="529" spans="2:6" x14ac:dyDescent="0.2">
      <c r="B529" s="21"/>
      <c r="F529" s="21"/>
    </row>
    <row r="530" spans="2:6" x14ac:dyDescent="0.2">
      <c r="B530" s="21"/>
      <c r="F530" s="21"/>
    </row>
    <row r="531" spans="2:6" x14ac:dyDescent="0.2">
      <c r="B531" s="21"/>
      <c r="F531" s="21"/>
    </row>
    <row r="532" spans="2:6" x14ac:dyDescent="0.2">
      <c r="B532" s="21"/>
      <c r="F532" s="21"/>
    </row>
    <row r="533" spans="2:6" x14ac:dyDescent="0.2">
      <c r="B533" s="21"/>
      <c r="F533" s="21"/>
    </row>
    <row r="534" spans="2:6" x14ac:dyDescent="0.2">
      <c r="B534" s="21"/>
      <c r="F534" s="21"/>
    </row>
    <row r="535" spans="2:6" x14ac:dyDescent="0.2">
      <c r="B535" s="21"/>
      <c r="F535" s="21"/>
    </row>
    <row r="536" spans="2:6" x14ac:dyDescent="0.2">
      <c r="B536" s="21"/>
      <c r="F536" s="21"/>
    </row>
    <row r="537" spans="2:6" x14ac:dyDescent="0.2">
      <c r="B537" s="21"/>
      <c r="F537" s="21"/>
    </row>
    <row r="538" spans="2:6" x14ac:dyDescent="0.2">
      <c r="B538" s="21"/>
      <c r="F538" s="21"/>
    </row>
    <row r="539" spans="2:6" x14ac:dyDescent="0.2">
      <c r="B539" s="21"/>
      <c r="F539" s="21"/>
    </row>
    <row r="540" spans="2:6" x14ac:dyDescent="0.2">
      <c r="B540" s="21"/>
      <c r="F540" s="21"/>
    </row>
    <row r="541" spans="2:6" x14ac:dyDescent="0.2">
      <c r="B541" s="21"/>
      <c r="F541" s="21"/>
    </row>
    <row r="542" spans="2:6" x14ac:dyDescent="0.2">
      <c r="B542" s="21"/>
      <c r="F542" s="21"/>
    </row>
    <row r="543" spans="2:6" x14ac:dyDescent="0.2">
      <c r="B543" s="21"/>
      <c r="F543" s="21"/>
    </row>
    <row r="544" spans="2:6" x14ac:dyDescent="0.2">
      <c r="B544" s="21"/>
      <c r="F544" s="21"/>
    </row>
    <row r="545" spans="2:6" x14ac:dyDescent="0.2">
      <c r="B545" s="21"/>
      <c r="F545" s="21"/>
    </row>
    <row r="546" spans="2:6" x14ac:dyDescent="0.2">
      <c r="B546" s="21"/>
      <c r="F546" s="21"/>
    </row>
    <row r="547" spans="2:6" x14ac:dyDescent="0.2">
      <c r="B547" s="21"/>
      <c r="F547" s="21"/>
    </row>
    <row r="548" spans="2:6" x14ac:dyDescent="0.2">
      <c r="B548" s="21"/>
      <c r="F548" s="21"/>
    </row>
    <row r="549" spans="2:6" x14ac:dyDescent="0.2">
      <c r="B549" s="21"/>
      <c r="F549" s="21"/>
    </row>
    <row r="550" spans="2:6" x14ac:dyDescent="0.2">
      <c r="B550" s="21"/>
      <c r="F550" s="21"/>
    </row>
    <row r="551" spans="2:6" x14ac:dyDescent="0.2">
      <c r="B551" s="21"/>
      <c r="F551" s="21"/>
    </row>
    <row r="552" spans="2:6" x14ac:dyDescent="0.2">
      <c r="B552" s="21"/>
      <c r="F552" s="21"/>
    </row>
    <row r="553" spans="2:6" x14ac:dyDescent="0.2">
      <c r="B553" s="21"/>
      <c r="F553" s="21"/>
    </row>
    <row r="554" spans="2:6" x14ac:dyDescent="0.2">
      <c r="B554" s="21"/>
      <c r="F554" s="21"/>
    </row>
    <row r="555" spans="2:6" x14ac:dyDescent="0.2">
      <c r="B555" s="21"/>
      <c r="F555" s="21"/>
    </row>
    <row r="556" spans="2:6" x14ac:dyDescent="0.2">
      <c r="B556" s="21"/>
      <c r="F556" s="21"/>
    </row>
    <row r="557" spans="2:6" x14ac:dyDescent="0.2">
      <c r="B557" s="21"/>
      <c r="F557" s="21"/>
    </row>
    <row r="558" spans="2:6" x14ac:dyDescent="0.2">
      <c r="B558" s="21"/>
      <c r="F558" s="21"/>
    </row>
    <row r="559" spans="2:6" x14ac:dyDescent="0.2">
      <c r="B559" s="21"/>
      <c r="F559" s="21"/>
    </row>
    <row r="560" spans="2:6" x14ac:dyDescent="0.2">
      <c r="B560" s="21"/>
      <c r="F560" s="21"/>
    </row>
    <row r="561" spans="2:6" x14ac:dyDescent="0.2">
      <c r="B561" s="21"/>
      <c r="F561" s="21"/>
    </row>
    <row r="562" spans="2:6" x14ac:dyDescent="0.2">
      <c r="B562" s="21"/>
      <c r="F562" s="21"/>
    </row>
    <row r="563" spans="2:6" x14ac:dyDescent="0.2">
      <c r="B563" s="21"/>
      <c r="F563" s="21"/>
    </row>
    <row r="564" spans="2:6" x14ac:dyDescent="0.2">
      <c r="B564" s="21"/>
      <c r="F564" s="21"/>
    </row>
    <row r="565" spans="2:6" x14ac:dyDescent="0.2">
      <c r="B565" s="21"/>
      <c r="F565" s="21"/>
    </row>
    <row r="566" spans="2:6" x14ac:dyDescent="0.2">
      <c r="B566" s="21"/>
      <c r="F566" s="21"/>
    </row>
    <row r="567" spans="2:6" x14ac:dyDescent="0.2">
      <c r="B567" s="21"/>
      <c r="F567" s="21"/>
    </row>
    <row r="568" spans="2:6" x14ac:dyDescent="0.2">
      <c r="B568" s="21"/>
      <c r="F568" s="21"/>
    </row>
    <row r="569" spans="2:6" x14ac:dyDescent="0.2">
      <c r="B569" s="21"/>
      <c r="F569" s="21"/>
    </row>
    <row r="570" spans="2:6" x14ac:dyDescent="0.2">
      <c r="B570" s="21"/>
      <c r="F570" s="21"/>
    </row>
    <row r="571" spans="2:6" x14ac:dyDescent="0.2">
      <c r="B571" s="21"/>
      <c r="F571" s="21"/>
    </row>
    <row r="572" spans="2:6" x14ac:dyDescent="0.2">
      <c r="B572" s="21"/>
      <c r="F572" s="21"/>
    </row>
    <row r="573" spans="2:6" x14ac:dyDescent="0.2">
      <c r="B573" s="21"/>
      <c r="F573" s="21"/>
    </row>
    <row r="574" spans="2:6" x14ac:dyDescent="0.2">
      <c r="B574" s="21"/>
      <c r="F574" s="21"/>
    </row>
    <row r="575" spans="2:6" x14ac:dyDescent="0.2">
      <c r="B575" s="21"/>
      <c r="F575" s="21"/>
    </row>
    <row r="576" spans="2:6" x14ac:dyDescent="0.2">
      <c r="B576" s="21"/>
      <c r="F576" s="21"/>
    </row>
    <row r="577" spans="2:6" x14ac:dyDescent="0.2">
      <c r="B577" s="21"/>
      <c r="F577" s="21"/>
    </row>
    <row r="578" spans="2:6" x14ac:dyDescent="0.2">
      <c r="B578" s="21"/>
      <c r="F578" s="21"/>
    </row>
    <row r="579" spans="2:6" x14ac:dyDescent="0.2">
      <c r="B579" s="21"/>
      <c r="F579" s="21"/>
    </row>
    <row r="580" spans="2:6" x14ac:dyDescent="0.2">
      <c r="B580" s="21"/>
      <c r="F580" s="21"/>
    </row>
    <row r="581" spans="2:6" x14ac:dyDescent="0.2">
      <c r="B581" s="21"/>
      <c r="F581" s="21"/>
    </row>
    <row r="582" spans="2:6" x14ac:dyDescent="0.2">
      <c r="B582" s="21"/>
      <c r="F582" s="21"/>
    </row>
    <row r="583" spans="2:6" x14ac:dyDescent="0.2">
      <c r="B583" s="21"/>
      <c r="F583" s="21"/>
    </row>
    <row r="584" spans="2:6" x14ac:dyDescent="0.2">
      <c r="B584" s="21"/>
      <c r="F584" s="21"/>
    </row>
    <row r="585" spans="2:6" x14ac:dyDescent="0.2">
      <c r="B585" s="21"/>
      <c r="F585" s="21"/>
    </row>
    <row r="586" spans="2:6" x14ac:dyDescent="0.2">
      <c r="B586" s="21"/>
      <c r="F586" s="21"/>
    </row>
    <row r="587" spans="2:6" x14ac:dyDescent="0.2">
      <c r="B587" s="21"/>
      <c r="F587" s="21"/>
    </row>
    <row r="588" spans="2:6" x14ac:dyDescent="0.2">
      <c r="B588" s="21"/>
      <c r="F588" s="21"/>
    </row>
    <row r="589" spans="2:6" x14ac:dyDescent="0.2">
      <c r="B589" s="21"/>
      <c r="F589" s="21"/>
    </row>
    <row r="590" spans="2:6" x14ac:dyDescent="0.2">
      <c r="B590" s="21"/>
      <c r="F590" s="21"/>
    </row>
    <row r="591" spans="2:6" x14ac:dyDescent="0.2">
      <c r="B591" s="21"/>
      <c r="F591" s="21"/>
    </row>
    <row r="592" spans="2:6" x14ac:dyDescent="0.2">
      <c r="B592" s="21"/>
      <c r="F592" s="21"/>
    </row>
    <row r="593" spans="2:6" x14ac:dyDescent="0.2">
      <c r="B593" s="21"/>
      <c r="F593" s="21"/>
    </row>
    <row r="594" spans="2:6" x14ac:dyDescent="0.2">
      <c r="B594" s="21"/>
      <c r="F594" s="21"/>
    </row>
    <row r="595" spans="2:6" x14ac:dyDescent="0.2">
      <c r="B595" s="21"/>
      <c r="F595" s="21"/>
    </row>
    <row r="596" spans="2:6" x14ac:dyDescent="0.2">
      <c r="B596" s="21"/>
      <c r="F596" s="21"/>
    </row>
    <row r="597" spans="2:6" x14ac:dyDescent="0.2">
      <c r="B597" s="21"/>
      <c r="F597" s="21"/>
    </row>
    <row r="598" spans="2:6" x14ac:dyDescent="0.2">
      <c r="B598" s="21"/>
      <c r="F598" s="21"/>
    </row>
    <row r="599" spans="2:6" x14ac:dyDescent="0.2">
      <c r="B599" s="21"/>
      <c r="F599" s="21"/>
    </row>
    <row r="600" spans="2:6" x14ac:dyDescent="0.2">
      <c r="B600" s="21"/>
      <c r="F600" s="21"/>
    </row>
    <row r="601" spans="2:6" x14ac:dyDescent="0.2">
      <c r="B601" s="21"/>
      <c r="F601" s="21"/>
    </row>
    <row r="602" spans="2:6" x14ac:dyDescent="0.2">
      <c r="B602" s="21"/>
      <c r="F602" s="21"/>
    </row>
    <row r="603" spans="2:6" x14ac:dyDescent="0.2">
      <c r="B603" s="21"/>
      <c r="F603" s="21"/>
    </row>
    <row r="604" spans="2:6" x14ac:dyDescent="0.2">
      <c r="B604" s="21"/>
      <c r="F604" s="21"/>
    </row>
    <row r="605" spans="2:6" x14ac:dyDescent="0.2">
      <c r="B605" s="21"/>
      <c r="F605" s="21"/>
    </row>
    <row r="606" spans="2:6" x14ac:dyDescent="0.2">
      <c r="B606" s="21"/>
      <c r="F606" s="21"/>
    </row>
    <row r="607" spans="2:6" x14ac:dyDescent="0.2">
      <c r="B607" s="21"/>
      <c r="F607" s="21"/>
    </row>
    <row r="608" spans="2:6" x14ac:dyDescent="0.2">
      <c r="B608" s="21"/>
      <c r="F608" s="21"/>
    </row>
    <row r="609" spans="2:6" x14ac:dyDescent="0.2">
      <c r="B609" s="21"/>
      <c r="F609" s="21"/>
    </row>
    <row r="610" spans="2:6" x14ac:dyDescent="0.2">
      <c r="B610" s="21"/>
      <c r="F610" s="21"/>
    </row>
    <row r="611" spans="2:6" x14ac:dyDescent="0.2">
      <c r="B611" s="21"/>
      <c r="F611" s="21"/>
    </row>
    <row r="612" spans="2:6" x14ac:dyDescent="0.2">
      <c r="B612" s="21"/>
      <c r="F612" s="21"/>
    </row>
    <row r="613" spans="2:6" x14ac:dyDescent="0.2">
      <c r="B613" s="21"/>
      <c r="F613" s="21"/>
    </row>
    <row r="614" spans="2:6" x14ac:dyDescent="0.2">
      <c r="B614" s="21"/>
      <c r="F614" s="21"/>
    </row>
    <row r="615" spans="2:6" x14ac:dyDescent="0.2">
      <c r="B615" s="21"/>
      <c r="F615" s="21"/>
    </row>
    <row r="616" spans="2:6" x14ac:dyDescent="0.2">
      <c r="B616" s="21"/>
      <c r="F616" s="21"/>
    </row>
    <row r="617" spans="2:6" x14ac:dyDescent="0.2">
      <c r="B617" s="21"/>
      <c r="F617" s="21"/>
    </row>
    <row r="618" spans="2:6" x14ac:dyDescent="0.2">
      <c r="B618" s="21"/>
      <c r="F618" s="21"/>
    </row>
    <row r="619" spans="2:6" x14ac:dyDescent="0.2">
      <c r="B619" s="21"/>
      <c r="F619" s="21"/>
    </row>
    <row r="620" spans="2:6" x14ac:dyDescent="0.2">
      <c r="B620" s="21"/>
      <c r="F620" s="21"/>
    </row>
    <row r="621" spans="2:6" x14ac:dyDescent="0.2">
      <c r="B621" s="21"/>
      <c r="F621" s="21"/>
    </row>
    <row r="622" spans="2:6" x14ac:dyDescent="0.2">
      <c r="B622" s="21"/>
      <c r="F622" s="21"/>
    </row>
    <row r="623" spans="2:6" x14ac:dyDescent="0.2">
      <c r="B623" s="21"/>
      <c r="F623" s="21"/>
    </row>
    <row r="624" spans="2:6" x14ac:dyDescent="0.2">
      <c r="B624" s="21"/>
      <c r="F624" s="21"/>
    </row>
    <row r="625" spans="2:6" x14ac:dyDescent="0.2">
      <c r="B625" s="21"/>
      <c r="F625" s="21"/>
    </row>
    <row r="626" spans="2:6" x14ac:dyDescent="0.2">
      <c r="B626" s="21"/>
      <c r="F626" s="21"/>
    </row>
    <row r="627" spans="2:6" x14ac:dyDescent="0.2">
      <c r="B627" s="21"/>
      <c r="F627" s="21"/>
    </row>
    <row r="628" spans="2:6" x14ac:dyDescent="0.2">
      <c r="B628" s="21"/>
      <c r="F628" s="21"/>
    </row>
    <row r="629" spans="2:6" x14ac:dyDescent="0.2">
      <c r="B629" s="21"/>
      <c r="F629" s="21"/>
    </row>
    <row r="630" spans="2:6" x14ac:dyDescent="0.2">
      <c r="B630" s="21"/>
      <c r="F630" s="21"/>
    </row>
    <row r="631" spans="2:6" x14ac:dyDescent="0.2">
      <c r="B631" s="21"/>
      <c r="F631" s="21"/>
    </row>
    <row r="632" spans="2:6" x14ac:dyDescent="0.2">
      <c r="B632" s="21"/>
      <c r="F632" s="21"/>
    </row>
    <row r="633" spans="2:6" x14ac:dyDescent="0.2">
      <c r="B633" s="21"/>
      <c r="F633" s="21"/>
    </row>
    <row r="634" spans="2:6" x14ac:dyDescent="0.2">
      <c r="B634" s="21"/>
      <c r="F634" s="21"/>
    </row>
    <row r="635" spans="2:6" x14ac:dyDescent="0.2">
      <c r="B635" s="21"/>
      <c r="F635" s="21"/>
    </row>
    <row r="636" spans="2:6" x14ac:dyDescent="0.2">
      <c r="B636" s="21"/>
      <c r="F636" s="21"/>
    </row>
    <row r="637" spans="2:6" x14ac:dyDescent="0.2">
      <c r="B637" s="21"/>
      <c r="F637" s="21"/>
    </row>
    <row r="638" spans="2:6" x14ac:dyDescent="0.2">
      <c r="B638" s="21"/>
      <c r="F638" s="21"/>
    </row>
    <row r="639" spans="2:6" x14ac:dyDescent="0.2">
      <c r="B639" s="21"/>
      <c r="F639" s="21"/>
    </row>
    <row r="640" spans="2:6" x14ac:dyDescent="0.2">
      <c r="B640" s="21"/>
      <c r="F640" s="21"/>
    </row>
    <row r="641" spans="2:6" x14ac:dyDescent="0.2">
      <c r="B641" s="21"/>
      <c r="F641" s="21"/>
    </row>
    <row r="642" spans="2:6" x14ac:dyDescent="0.2">
      <c r="B642" s="21"/>
      <c r="F642" s="21"/>
    </row>
    <row r="643" spans="2:6" x14ac:dyDescent="0.2">
      <c r="B643" s="21"/>
      <c r="F643" s="21"/>
    </row>
    <row r="644" spans="2:6" x14ac:dyDescent="0.2">
      <c r="B644" s="21"/>
      <c r="F644" s="21"/>
    </row>
    <row r="645" spans="2:6" x14ac:dyDescent="0.2">
      <c r="B645" s="21"/>
      <c r="F645" s="21"/>
    </row>
    <row r="646" spans="2:6" x14ac:dyDescent="0.2">
      <c r="B646" s="21"/>
      <c r="F646" s="21"/>
    </row>
    <row r="647" spans="2:6" x14ac:dyDescent="0.2">
      <c r="B647" s="21"/>
      <c r="F647" s="21"/>
    </row>
    <row r="648" spans="2:6" x14ac:dyDescent="0.2">
      <c r="B648" s="21"/>
      <c r="F648" s="21"/>
    </row>
    <row r="649" spans="2:6" x14ac:dyDescent="0.2">
      <c r="B649" s="21"/>
      <c r="F649" s="21"/>
    </row>
    <row r="650" spans="2:6" x14ac:dyDescent="0.2">
      <c r="B650" s="21"/>
      <c r="F650" s="21"/>
    </row>
    <row r="651" spans="2:6" x14ac:dyDescent="0.2">
      <c r="B651" s="21"/>
      <c r="F651" s="21"/>
    </row>
    <row r="652" spans="2:6" x14ac:dyDescent="0.2">
      <c r="B652" s="21"/>
      <c r="F652" s="21"/>
    </row>
    <row r="653" spans="2:6" x14ac:dyDescent="0.2">
      <c r="B653" s="21"/>
      <c r="F653" s="21"/>
    </row>
    <row r="654" spans="2:6" x14ac:dyDescent="0.2">
      <c r="B654" s="21"/>
      <c r="F654" s="21"/>
    </row>
    <row r="655" spans="2:6" x14ac:dyDescent="0.2">
      <c r="B655" s="21"/>
      <c r="F655" s="21"/>
    </row>
    <row r="656" spans="2:6" x14ac:dyDescent="0.2">
      <c r="B656" s="21"/>
      <c r="F656" s="21"/>
    </row>
    <row r="657" spans="2:6" x14ac:dyDescent="0.2">
      <c r="B657" s="21"/>
      <c r="F657" s="21"/>
    </row>
    <row r="658" spans="2:6" x14ac:dyDescent="0.2">
      <c r="B658" s="21"/>
      <c r="F658" s="21"/>
    </row>
    <row r="659" spans="2:6" x14ac:dyDescent="0.2">
      <c r="B659" s="21"/>
      <c r="F659" s="21"/>
    </row>
    <row r="660" spans="2:6" x14ac:dyDescent="0.2">
      <c r="B660" s="21"/>
      <c r="F660" s="21"/>
    </row>
    <row r="661" spans="2:6" x14ac:dyDescent="0.2">
      <c r="B661" s="21"/>
      <c r="F661" s="21"/>
    </row>
    <row r="662" spans="2:6" x14ac:dyDescent="0.2">
      <c r="B662" s="21"/>
      <c r="F662" s="21"/>
    </row>
    <row r="663" spans="2:6" x14ac:dyDescent="0.2">
      <c r="B663" s="21"/>
      <c r="F663" s="21"/>
    </row>
    <row r="664" spans="2:6" x14ac:dyDescent="0.2">
      <c r="B664" s="21"/>
      <c r="F664" s="21"/>
    </row>
    <row r="665" spans="2:6" x14ac:dyDescent="0.2">
      <c r="B665" s="21"/>
      <c r="F665" s="21"/>
    </row>
    <row r="666" spans="2:6" x14ac:dyDescent="0.2">
      <c r="B666" s="21"/>
      <c r="F666" s="21"/>
    </row>
    <row r="667" spans="2:6" x14ac:dyDescent="0.2">
      <c r="B667" s="21"/>
      <c r="F667" s="21"/>
    </row>
    <row r="668" spans="2:6" x14ac:dyDescent="0.2">
      <c r="B668" s="21"/>
      <c r="F668" s="21"/>
    </row>
    <row r="669" spans="2:6" x14ac:dyDescent="0.2">
      <c r="B669" s="21"/>
      <c r="F669" s="21"/>
    </row>
    <row r="670" spans="2:6" x14ac:dyDescent="0.2">
      <c r="B670" s="21"/>
      <c r="F670" s="21"/>
    </row>
    <row r="671" spans="2:6" x14ac:dyDescent="0.2">
      <c r="B671" s="21"/>
      <c r="F671" s="21"/>
    </row>
    <row r="672" spans="2:6" x14ac:dyDescent="0.2">
      <c r="B672" s="21"/>
      <c r="F672" s="21"/>
    </row>
    <row r="673" spans="2:6" x14ac:dyDescent="0.2">
      <c r="B673" s="21"/>
      <c r="F673" s="21"/>
    </row>
    <row r="674" spans="2:6" x14ac:dyDescent="0.2">
      <c r="B674" s="21"/>
      <c r="F674" s="21"/>
    </row>
    <row r="675" spans="2:6" x14ac:dyDescent="0.2">
      <c r="B675" s="21"/>
      <c r="F675" s="21"/>
    </row>
    <row r="676" spans="2:6" x14ac:dyDescent="0.2">
      <c r="B676" s="21"/>
      <c r="F676" s="21"/>
    </row>
    <row r="677" spans="2:6" x14ac:dyDescent="0.2">
      <c r="B677" s="21"/>
      <c r="F677" s="21"/>
    </row>
    <row r="678" spans="2:6" x14ac:dyDescent="0.2">
      <c r="B678" s="21"/>
      <c r="F678" s="21"/>
    </row>
    <row r="679" spans="2:6" x14ac:dyDescent="0.2">
      <c r="B679" s="21"/>
      <c r="F679" s="21"/>
    </row>
    <row r="680" spans="2:6" x14ac:dyDescent="0.2">
      <c r="B680" s="21"/>
      <c r="F680" s="21"/>
    </row>
    <row r="681" spans="2:6" x14ac:dyDescent="0.2">
      <c r="B681" s="21"/>
      <c r="F681" s="21"/>
    </row>
    <row r="682" spans="2:6" x14ac:dyDescent="0.2">
      <c r="B682" s="21"/>
      <c r="F682" s="21"/>
    </row>
    <row r="683" spans="2:6" x14ac:dyDescent="0.2">
      <c r="B683" s="21"/>
      <c r="F683" s="21"/>
    </row>
    <row r="684" spans="2:6" x14ac:dyDescent="0.2">
      <c r="B684" s="21"/>
      <c r="F684" s="21"/>
    </row>
    <row r="685" spans="2:6" x14ac:dyDescent="0.2">
      <c r="B685" s="21"/>
      <c r="F685" s="21"/>
    </row>
    <row r="686" spans="2:6" x14ac:dyDescent="0.2">
      <c r="B686" s="21"/>
      <c r="F686" s="21"/>
    </row>
    <row r="687" spans="2:6" x14ac:dyDescent="0.2">
      <c r="B687" s="21"/>
      <c r="F687" s="21"/>
    </row>
    <row r="688" spans="2:6" x14ac:dyDescent="0.2">
      <c r="B688" s="21"/>
      <c r="F688" s="21"/>
    </row>
    <row r="689" spans="2:6" x14ac:dyDescent="0.2">
      <c r="B689" s="21"/>
      <c r="F689" s="21"/>
    </row>
    <row r="690" spans="2:6" x14ac:dyDescent="0.2">
      <c r="B690" s="21"/>
      <c r="F690" s="21"/>
    </row>
    <row r="691" spans="2:6" x14ac:dyDescent="0.2">
      <c r="B691" s="21"/>
      <c r="F691" s="21"/>
    </row>
    <row r="692" spans="2:6" x14ac:dyDescent="0.2">
      <c r="B692" s="21"/>
      <c r="F692" s="21"/>
    </row>
    <row r="693" spans="2:6" x14ac:dyDescent="0.2">
      <c r="B693" s="21"/>
      <c r="F693" s="21"/>
    </row>
    <row r="694" spans="2:6" x14ac:dyDescent="0.2">
      <c r="B694" s="21"/>
      <c r="F694" s="21"/>
    </row>
    <row r="695" spans="2:6" x14ac:dyDescent="0.2">
      <c r="B695" s="21"/>
      <c r="F695" s="21"/>
    </row>
    <row r="696" spans="2:6" x14ac:dyDescent="0.2">
      <c r="B696" s="21"/>
      <c r="F696" s="21"/>
    </row>
    <row r="697" spans="2:6" x14ac:dyDescent="0.2">
      <c r="B697" s="21"/>
      <c r="F697" s="21"/>
    </row>
    <row r="698" spans="2:6" x14ac:dyDescent="0.2">
      <c r="B698" s="21"/>
      <c r="F698" s="21"/>
    </row>
    <row r="699" spans="2:6" x14ac:dyDescent="0.2">
      <c r="B699" s="21"/>
      <c r="F699" s="21"/>
    </row>
    <row r="700" spans="2:6" x14ac:dyDescent="0.2">
      <c r="B700" s="21"/>
      <c r="F700" s="21"/>
    </row>
    <row r="701" spans="2:6" x14ac:dyDescent="0.2">
      <c r="B701" s="21"/>
      <c r="F701" s="21"/>
    </row>
    <row r="702" spans="2:6" x14ac:dyDescent="0.2">
      <c r="B702" s="21"/>
      <c r="F702" s="21"/>
    </row>
    <row r="703" spans="2:6" x14ac:dyDescent="0.2">
      <c r="B703" s="21"/>
      <c r="F703" s="21"/>
    </row>
    <row r="704" spans="2:6" x14ac:dyDescent="0.2">
      <c r="B704" s="21"/>
      <c r="F704" s="21"/>
    </row>
    <row r="705" spans="2:6" x14ac:dyDescent="0.2">
      <c r="B705" s="21"/>
      <c r="F705" s="21"/>
    </row>
    <row r="706" spans="2:6" x14ac:dyDescent="0.2">
      <c r="B706" s="21"/>
      <c r="F706" s="21"/>
    </row>
    <row r="707" spans="2:6" x14ac:dyDescent="0.2">
      <c r="B707" s="21"/>
      <c r="F707" s="21"/>
    </row>
    <row r="708" spans="2:6" x14ac:dyDescent="0.2">
      <c r="B708" s="21"/>
      <c r="F708" s="21"/>
    </row>
    <row r="709" spans="2:6" x14ac:dyDescent="0.2">
      <c r="B709" s="21"/>
      <c r="F709" s="21"/>
    </row>
    <row r="710" spans="2:6" x14ac:dyDescent="0.2">
      <c r="B710" s="21"/>
      <c r="F710" s="21"/>
    </row>
    <row r="711" spans="2:6" x14ac:dyDescent="0.2">
      <c r="B711" s="21"/>
      <c r="F711" s="21"/>
    </row>
    <row r="712" spans="2:6" x14ac:dyDescent="0.2">
      <c r="B712" s="21"/>
      <c r="F712" s="21"/>
    </row>
    <row r="713" spans="2:6" x14ac:dyDescent="0.2">
      <c r="B713" s="21"/>
      <c r="F713" s="21"/>
    </row>
    <row r="714" spans="2:6" x14ac:dyDescent="0.2">
      <c r="B714" s="21"/>
      <c r="F714" s="21"/>
    </row>
    <row r="715" spans="2:6" x14ac:dyDescent="0.2">
      <c r="B715" s="21"/>
      <c r="F715" s="21"/>
    </row>
    <row r="716" spans="2:6" x14ac:dyDescent="0.2">
      <c r="B716" s="21"/>
      <c r="F716" s="21"/>
    </row>
    <row r="717" spans="2:6" x14ac:dyDescent="0.2">
      <c r="B717" s="21"/>
      <c r="F717" s="21"/>
    </row>
    <row r="718" spans="2:6" x14ac:dyDescent="0.2">
      <c r="B718" s="21"/>
      <c r="F718" s="21"/>
    </row>
    <row r="719" spans="2:6" x14ac:dyDescent="0.2">
      <c r="B719" s="21"/>
      <c r="F719" s="21"/>
    </row>
    <row r="720" spans="2:6" x14ac:dyDescent="0.2">
      <c r="B720" s="21"/>
      <c r="F720" s="21"/>
    </row>
    <row r="721" spans="2:6" x14ac:dyDescent="0.2">
      <c r="B721" s="21"/>
      <c r="F721" s="21"/>
    </row>
    <row r="722" spans="2:6" x14ac:dyDescent="0.2">
      <c r="B722" s="21"/>
      <c r="F722" s="21"/>
    </row>
    <row r="723" spans="2:6" x14ac:dyDescent="0.2">
      <c r="B723" s="21"/>
      <c r="F723" s="21"/>
    </row>
    <row r="724" spans="2:6" x14ac:dyDescent="0.2">
      <c r="B724" s="21"/>
      <c r="F724" s="21"/>
    </row>
    <row r="725" spans="2:6" x14ac:dyDescent="0.2">
      <c r="B725" s="21"/>
      <c r="F725" s="21"/>
    </row>
    <row r="726" spans="2:6" x14ac:dyDescent="0.2">
      <c r="B726" s="21"/>
      <c r="F726" s="21"/>
    </row>
    <row r="727" spans="2:6" x14ac:dyDescent="0.2">
      <c r="B727" s="21"/>
      <c r="F727" s="21"/>
    </row>
    <row r="728" spans="2:6" x14ac:dyDescent="0.2">
      <c r="B728" s="21"/>
      <c r="F728" s="21"/>
    </row>
    <row r="729" spans="2:6" x14ac:dyDescent="0.2">
      <c r="B729" s="21"/>
      <c r="F729" s="21"/>
    </row>
    <row r="730" spans="2:6" x14ac:dyDescent="0.2">
      <c r="B730" s="21"/>
      <c r="F730" s="21"/>
    </row>
    <row r="731" spans="2:6" x14ac:dyDescent="0.2">
      <c r="B731" s="21"/>
      <c r="F731" s="21"/>
    </row>
    <row r="732" spans="2:6" x14ac:dyDescent="0.2">
      <c r="B732" s="21"/>
      <c r="F732" s="21"/>
    </row>
    <row r="733" spans="2:6" x14ac:dyDescent="0.2">
      <c r="B733" s="21"/>
      <c r="F733" s="21"/>
    </row>
    <row r="734" spans="2:6" x14ac:dyDescent="0.2">
      <c r="B734" s="21"/>
      <c r="F734" s="21"/>
    </row>
    <row r="735" spans="2:6" x14ac:dyDescent="0.2">
      <c r="B735" s="21"/>
      <c r="F735" s="21"/>
    </row>
    <row r="736" spans="2:6" x14ac:dyDescent="0.2">
      <c r="B736" s="21"/>
      <c r="F736" s="21"/>
    </row>
    <row r="737" spans="2:6" x14ac:dyDescent="0.2">
      <c r="B737" s="21"/>
      <c r="F737" s="21"/>
    </row>
    <row r="738" spans="2:6" x14ac:dyDescent="0.2">
      <c r="B738" s="21"/>
      <c r="F738" s="21"/>
    </row>
    <row r="739" spans="2:6" x14ac:dyDescent="0.2">
      <c r="B739" s="21"/>
      <c r="F739" s="21"/>
    </row>
    <row r="740" spans="2:6" x14ac:dyDescent="0.2">
      <c r="B740" s="21"/>
      <c r="F740" s="21"/>
    </row>
    <row r="741" spans="2:6" x14ac:dyDescent="0.2">
      <c r="B741" s="21"/>
      <c r="F741" s="21"/>
    </row>
    <row r="742" spans="2:6" x14ac:dyDescent="0.2">
      <c r="B742" s="21"/>
      <c r="F742" s="21"/>
    </row>
    <row r="743" spans="2:6" x14ac:dyDescent="0.2">
      <c r="B743" s="21"/>
      <c r="F743" s="21"/>
    </row>
    <row r="744" spans="2:6" x14ac:dyDescent="0.2">
      <c r="B744" s="21"/>
      <c r="F744" s="21"/>
    </row>
    <row r="745" spans="2:6" x14ac:dyDescent="0.2">
      <c r="B745" s="21"/>
      <c r="F745" s="21"/>
    </row>
    <row r="746" spans="2:6" x14ac:dyDescent="0.2">
      <c r="B746" s="21"/>
      <c r="F746" s="21"/>
    </row>
    <row r="747" spans="2:6" x14ac:dyDescent="0.2">
      <c r="B747" s="21"/>
      <c r="F747" s="21"/>
    </row>
    <row r="748" spans="2:6" x14ac:dyDescent="0.2">
      <c r="B748" s="21"/>
      <c r="F748" s="21"/>
    </row>
    <row r="749" spans="2:6" x14ac:dyDescent="0.2">
      <c r="B749" s="21"/>
      <c r="F749" s="21"/>
    </row>
    <row r="750" spans="2:6" x14ac:dyDescent="0.2">
      <c r="B750" s="21"/>
      <c r="F750" s="21"/>
    </row>
    <row r="751" spans="2:6" x14ac:dyDescent="0.2">
      <c r="B751" s="21"/>
      <c r="F751" s="21"/>
    </row>
    <row r="752" spans="2:6" x14ac:dyDescent="0.2">
      <c r="B752" s="21"/>
      <c r="F752" s="21"/>
    </row>
    <row r="753" spans="2:6" x14ac:dyDescent="0.2">
      <c r="B753" s="21"/>
      <c r="F753" s="21"/>
    </row>
    <row r="754" spans="2:6" x14ac:dyDescent="0.2">
      <c r="B754" s="21"/>
      <c r="F754" s="21"/>
    </row>
    <row r="755" spans="2:6" x14ac:dyDescent="0.2">
      <c r="B755" s="21"/>
      <c r="F755" s="21"/>
    </row>
    <row r="756" spans="2:6" x14ac:dyDescent="0.2">
      <c r="B756" s="21"/>
      <c r="F756" s="21"/>
    </row>
    <row r="757" spans="2:6" x14ac:dyDescent="0.2">
      <c r="B757" s="21"/>
      <c r="F757" s="21"/>
    </row>
    <row r="758" spans="2:6" x14ac:dyDescent="0.2">
      <c r="B758" s="21"/>
      <c r="F758" s="21"/>
    </row>
    <row r="759" spans="2:6" x14ac:dyDescent="0.2">
      <c r="B759" s="21"/>
      <c r="F759" s="21"/>
    </row>
    <row r="760" spans="2:6" x14ac:dyDescent="0.2">
      <c r="B760" s="21"/>
      <c r="F760" s="21"/>
    </row>
    <row r="761" spans="2:6" x14ac:dyDescent="0.2">
      <c r="B761" s="21"/>
      <c r="F761" s="21"/>
    </row>
    <row r="762" spans="2:6" x14ac:dyDescent="0.2">
      <c r="B762" s="21"/>
      <c r="F762" s="21"/>
    </row>
    <row r="763" spans="2:6" x14ac:dyDescent="0.2">
      <c r="B763" s="21"/>
      <c r="F763" s="21"/>
    </row>
    <row r="764" spans="2:6" x14ac:dyDescent="0.2">
      <c r="B764" s="21"/>
      <c r="F764" s="21"/>
    </row>
    <row r="765" spans="2:6" x14ac:dyDescent="0.2">
      <c r="B765" s="21"/>
      <c r="F765" s="21"/>
    </row>
    <row r="766" spans="2:6" x14ac:dyDescent="0.2">
      <c r="B766" s="21"/>
      <c r="F766" s="21"/>
    </row>
    <row r="767" spans="2:6" x14ac:dyDescent="0.2">
      <c r="B767" s="21"/>
      <c r="F767" s="21"/>
    </row>
    <row r="768" spans="2:6" x14ac:dyDescent="0.2">
      <c r="B768" s="21"/>
      <c r="F768" s="21"/>
    </row>
    <row r="769" spans="2:6" x14ac:dyDescent="0.2">
      <c r="B769" s="21"/>
      <c r="F769" s="21"/>
    </row>
    <row r="770" spans="2:6" x14ac:dyDescent="0.2">
      <c r="B770" s="21"/>
      <c r="F770" s="21"/>
    </row>
    <row r="771" spans="2:6" x14ac:dyDescent="0.2">
      <c r="B771" s="21"/>
      <c r="F771" s="21"/>
    </row>
    <row r="772" spans="2:6" x14ac:dyDescent="0.2">
      <c r="B772" s="21"/>
      <c r="F772" s="21"/>
    </row>
    <row r="773" spans="2:6" x14ac:dyDescent="0.2">
      <c r="B773" s="21"/>
      <c r="F773" s="21"/>
    </row>
    <row r="774" spans="2:6" x14ac:dyDescent="0.2">
      <c r="B774" s="21"/>
      <c r="F774" s="21"/>
    </row>
    <row r="775" spans="2:6" x14ac:dyDescent="0.2">
      <c r="B775" s="21"/>
      <c r="F775" s="21"/>
    </row>
    <row r="776" spans="2:6" x14ac:dyDescent="0.2">
      <c r="B776" s="21"/>
      <c r="F776" s="21"/>
    </row>
    <row r="777" spans="2:6" x14ac:dyDescent="0.2">
      <c r="B777" s="21"/>
      <c r="F777" s="21"/>
    </row>
    <row r="778" spans="2:6" x14ac:dyDescent="0.2">
      <c r="B778" s="21"/>
      <c r="F778" s="21"/>
    </row>
    <row r="779" spans="2:6" x14ac:dyDescent="0.2">
      <c r="B779" s="21"/>
      <c r="F779" s="21"/>
    </row>
    <row r="780" spans="2:6" x14ac:dyDescent="0.2">
      <c r="B780" s="21"/>
      <c r="F780" s="21"/>
    </row>
    <row r="781" spans="2:6" x14ac:dyDescent="0.2">
      <c r="B781" s="21"/>
      <c r="F781" s="21"/>
    </row>
    <row r="782" spans="2:6" x14ac:dyDescent="0.2">
      <c r="B782" s="21"/>
      <c r="F782" s="21"/>
    </row>
    <row r="783" spans="2:6" x14ac:dyDescent="0.2">
      <c r="B783" s="21"/>
      <c r="F783" s="21"/>
    </row>
    <row r="784" spans="2:6" x14ac:dyDescent="0.2">
      <c r="B784" s="21"/>
      <c r="F784" s="21"/>
    </row>
    <row r="785" spans="2:6" x14ac:dyDescent="0.2">
      <c r="B785" s="21"/>
      <c r="F785" s="21"/>
    </row>
    <row r="786" spans="2:6" x14ac:dyDescent="0.2">
      <c r="B786" s="21"/>
      <c r="F786" s="21"/>
    </row>
    <row r="787" spans="2:6" x14ac:dyDescent="0.2">
      <c r="B787" s="21"/>
      <c r="F787" s="21"/>
    </row>
    <row r="788" spans="2:6" x14ac:dyDescent="0.2">
      <c r="B788" s="21"/>
      <c r="F788" s="21"/>
    </row>
    <row r="789" spans="2:6" x14ac:dyDescent="0.2">
      <c r="B789" s="21"/>
      <c r="F789" s="21"/>
    </row>
    <row r="790" spans="2:6" x14ac:dyDescent="0.2">
      <c r="B790" s="21"/>
      <c r="F790" s="21"/>
    </row>
    <row r="791" spans="2:6" x14ac:dyDescent="0.2">
      <c r="B791" s="21"/>
      <c r="F791" s="21"/>
    </row>
    <row r="792" spans="2:6" x14ac:dyDescent="0.2">
      <c r="B792" s="21"/>
      <c r="F792" s="21"/>
    </row>
    <row r="793" spans="2:6" x14ac:dyDescent="0.2">
      <c r="B793" s="21"/>
      <c r="F793" s="21"/>
    </row>
    <row r="794" spans="2:6" x14ac:dyDescent="0.2">
      <c r="B794" s="21"/>
      <c r="F794" s="21"/>
    </row>
    <row r="795" spans="2:6" x14ac:dyDescent="0.2">
      <c r="B795" s="21"/>
      <c r="F795" s="21"/>
    </row>
    <row r="796" spans="2:6" x14ac:dyDescent="0.2">
      <c r="B796" s="21"/>
      <c r="F796" s="21"/>
    </row>
    <row r="797" spans="2:6" x14ac:dyDescent="0.2">
      <c r="B797" s="21"/>
      <c r="F797" s="21"/>
    </row>
    <row r="798" spans="2:6" x14ac:dyDescent="0.2">
      <c r="B798" s="21"/>
      <c r="F798" s="21"/>
    </row>
    <row r="799" spans="2:6" x14ac:dyDescent="0.2">
      <c r="B799" s="21"/>
      <c r="F799" s="21"/>
    </row>
    <row r="800" spans="2:6" x14ac:dyDescent="0.2">
      <c r="B800" s="21"/>
      <c r="F800" s="21"/>
    </row>
    <row r="801" spans="2:6" x14ac:dyDescent="0.2">
      <c r="B801" s="21"/>
      <c r="F801" s="21"/>
    </row>
    <row r="802" spans="2:6" x14ac:dyDescent="0.2">
      <c r="B802" s="21"/>
      <c r="F802" s="21"/>
    </row>
    <row r="803" spans="2:6" x14ac:dyDescent="0.2">
      <c r="B803" s="21"/>
      <c r="F803" s="21"/>
    </row>
    <row r="804" spans="2:6" x14ac:dyDescent="0.2">
      <c r="B804" s="21"/>
      <c r="F804" s="21"/>
    </row>
    <row r="805" spans="2:6" x14ac:dyDescent="0.2">
      <c r="B805" s="21"/>
      <c r="F805" s="21"/>
    </row>
    <row r="806" spans="2:6" x14ac:dyDescent="0.2">
      <c r="B806" s="21"/>
      <c r="F806" s="21"/>
    </row>
    <row r="807" spans="2:6" x14ac:dyDescent="0.2">
      <c r="B807" s="21"/>
      <c r="F807" s="21"/>
    </row>
    <row r="808" spans="2:6" x14ac:dyDescent="0.2">
      <c r="B808" s="21"/>
      <c r="F808" s="21"/>
    </row>
    <row r="809" spans="2:6" x14ac:dyDescent="0.2">
      <c r="B809" s="21"/>
      <c r="F809" s="21"/>
    </row>
    <row r="810" spans="2:6" x14ac:dyDescent="0.2">
      <c r="B810" s="21"/>
      <c r="F810" s="21"/>
    </row>
    <row r="811" spans="2:6" x14ac:dyDescent="0.2">
      <c r="B811" s="21"/>
      <c r="F811" s="21"/>
    </row>
    <row r="812" spans="2:6" x14ac:dyDescent="0.2">
      <c r="B812" s="21"/>
      <c r="F812" s="21"/>
    </row>
    <row r="813" spans="2:6" x14ac:dyDescent="0.2">
      <c r="B813" s="21"/>
      <c r="F813" s="21"/>
    </row>
    <row r="814" spans="2:6" x14ac:dyDescent="0.2">
      <c r="B814" s="21"/>
      <c r="F814" s="21"/>
    </row>
    <row r="815" spans="2:6" x14ac:dyDescent="0.2">
      <c r="B815" s="21"/>
      <c r="F815" s="21"/>
    </row>
    <row r="816" spans="2:6" x14ac:dyDescent="0.2">
      <c r="B816" s="21"/>
      <c r="F816" s="21"/>
    </row>
    <row r="817" spans="2:6" x14ac:dyDescent="0.2">
      <c r="B817" s="21"/>
      <c r="F817" s="21"/>
    </row>
    <row r="818" spans="2:6" x14ac:dyDescent="0.2">
      <c r="B818" s="21"/>
      <c r="F818" s="21"/>
    </row>
    <row r="819" spans="2:6" x14ac:dyDescent="0.2">
      <c r="B819" s="21"/>
      <c r="F819" s="21"/>
    </row>
    <row r="820" spans="2:6" x14ac:dyDescent="0.2">
      <c r="B820" s="21"/>
      <c r="F820" s="21"/>
    </row>
    <row r="821" spans="2:6" x14ac:dyDescent="0.2">
      <c r="B821" s="21"/>
      <c r="F821" s="21"/>
    </row>
    <row r="822" spans="2:6" x14ac:dyDescent="0.2">
      <c r="B822" s="21"/>
      <c r="F822" s="21"/>
    </row>
    <row r="823" spans="2:6" x14ac:dyDescent="0.2">
      <c r="B823" s="21"/>
      <c r="F823" s="21"/>
    </row>
    <row r="824" spans="2:6" x14ac:dyDescent="0.2">
      <c r="B824" s="21"/>
      <c r="F824" s="21"/>
    </row>
    <row r="825" spans="2:6" x14ac:dyDescent="0.2">
      <c r="B825" s="21"/>
      <c r="F825" s="21"/>
    </row>
    <row r="826" spans="2:6" x14ac:dyDescent="0.2">
      <c r="B826" s="21"/>
      <c r="F826" s="21"/>
    </row>
    <row r="827" spans="2:6" x14ac:dyDescent="0.2">
      <c r="B827" s="21"/>
      <c r="F827" s="21"/>
    </row>
    <row r="828" spans="2:6" x14ac:dyDescent="0.2">
      <c r="B828" s="21"/>
      <c r="F828" s="21"/>
    </row>
    <row r="829" spans="2:6" x14ac:dyDescent="0.2">
      <c r="B829" s="21"/>
      <c r="F829" s="21"/>
    </row>
    <row r="830" spans="2:6" x14ac:dyDescent="0.2">
      <c r="B830" s="21"/>
      <c r="F830" s="21"/>
    </row>
    <row r="831" spans="2:6" x14ac:dyDescent="0.2">
      <c r="B831" s="21"/>
      <c r="F831" s="21"/>
    </row>
    <row r="832" spans="2:6" x14ac:dyDescent="0.2">
      <c r="B832" s="21"/>
      <c r="F832" s="21"/>
    </row>
    <row r="833" spans="2:6" x14ac:dyDescent="0.2">
      <c r="B833" s="21"/>
      <c r="F833" s="21"/>
    </row>
    <row r="834" spans="2:6" x14ac:dyDescent="0.2">
      <c r="B834" s="21"/>
      <c r="F834" s="21"/>
    </row>
    <row r="835" spans="2:6" x14ac:dyDescent="0.2">
      <c r="B835" s="21"/>
      <c r="F835" s="21"/>
    </row>
    <row r="836" spans="2:6" x14ac:dyDescent="0.2">
      <c r="B836" s="21"/>
      <c r="F836" s="21"/>
    </row>
    <row r="837" spans="2:6" x14ac:dyDescent="0.2">
      <c r="B837" s="21"/>
      <c r="F837" s="21"/>
    </row>
    <row r="838" spans="2:6" x14ac:dyDescent="0.2">
      <c r="B838" s="21"/>
      <c r="F838" s="21"/>
    </row>
    <row r="839" spans="2:6" x14ac:dyDescent="0.2">
      <c r="B839" s="21"/>
      <c r="F839" s="21"/>
    </row>
    <row r="840" spans="2:6" x14ac:dyDescent="0.2">
      <c r="B840" s="21"/>
      <c r="F840" s="21"/>
    </row>
    <row r="841" spans="2:6" x14ac:dyDescent="0.2">
      <c r="B841" s="21"/>
      <c r="F841" s="21"/>
    </row>
    <row r="842" spans="2:6" x14ac:dyDescent="0.2">
      <c r="B842" s="21"/>
      <c r="F842" s="21"/>
    </row>
    <row r="843" spans="2:6" x14ac:dyDescent="0.2">
      <c r="B843" s="21"/>
      <c r="F843" s="21"/>
    </row>
    <row r="844" spans="2:6" x14ac:dyDescent="0.2">
      <c r="B844" s="21"/>
      <c r="F844" s="21"/>
    </row>
    <row r="845" spans="2:6" x14ac:dyDescent="0.2">
      <c r="B845" s="21"/>
      <c r="F845" s="21"/>
    </row>
    <row r="846" spans="2:6" x14ac:dyDescent="0.2">
      <c r="B846" s="21"/>
      <c r="F846" s="21"/>
    </row>
    <row r="847" spans="2:6" x14ac:dyDescent="0.2">
      <c r="B847" s="21"/>
      <c r="F847" s="21"/>
    </row>
    <row r="848" spans="2:6" x14ac:dyDescent="0.2">
      <c r="B848" s="21"/>
      <c r="F848" s="21"/>
    </row>
    <row r="849" spans="2:6" x14ac:dyDescent="0.2">
      <c r="B849" s="21"/>
      <c r="F849" s="21"/>
    </row>
    <row r="850" spans="2:6" x14ac:dyDescent="0.2">
      <c r="B850" s="21"/>
      <c r="F850" s="21"/>
    </row>
    <row r="851" spans="2:6" x14ac:dyDescent="0.2">
      <c r="B851" s="21"/>
      <c r="F851" s="21"/>
    </row>
    <row r="852" spans="2:6" x14ac:dyDescent="0.2">
      <c r="B852" s="21"/>
      <c r="F852" s="21"/>
    </row>
    <row r="853" spans="2:6" x14ac:dyDescent="0.2">
      <c r="B853" s="21"/>
      <c r="F853" s="21"/>
    </row>
    <row r="854" spans="2:6" x14ac:dyDescent="0.2">
      <c r="B854" s="21"/>
      <c r="F854" s="21"/>
    </row>
    <row r="855" spans="2:6" x14ac:dyDescent="0.2">
      <c r="B855" s="21"/>
      <c r="F855" s="21"/>
    </row>
    <row r="856" spans="2:6" x14ac:dyDescent="0.2">
      <c r="B856" s="21"/>
      <c r="F856" s="21"/>
    </row>
    <row r="857" spans="2:6" x14ac:dyDescent="0.2">
      <c r="B857" s="21"/>
      <c r="F857" s="21"/>
    </row>
    <row r="858" spans="2:6" x14ac:dyDescent="0.2">
      <c r="B858" s="21"/>
      <c r="F858" s="21"/>
    </row>
    <row r="859" spans="2:6" x14ac:dyDescent="0.2">
      <c r="B859" s="21"/>
      <c r="F859" s="21"/>
    </row>
    <row r="860" spans="2:6" x14ac:dyDescent="0.2">
      <c r="B860" s="21"/>
      <c r="F860" s="21"/>
    </row>
    <row r="861" spans="2:6" x14ac:dyDescent="0.2">
      <c r="B861" s="21"/>
      <c r="F861" s="21"/>
    </row>
    <row r="862" spans="2:6" x14ac:dyDescent="0.2">
      <c r="B862" s="21"/>
      <c r="F862" s="21"/>
    </row>
    <row r="863" spans="2:6" x14ac:dyDescent="0.2">
      <c r="B863" s="21"/>
      <c r="F863" s="21"/>
    </row>
    <row r="864" spans="2:6" x14ac:dyDescent="0.2">
      <c r="B864" s="21"/>
      <c r="F864" s="21"/>
    </row>
    <row r="865" spans="2:6" x14ac:dyDescent="0.2">
      <c r="B865" s="21"/>
      <c r="F865" s="21"/>
    </row>
    <row r="866" spans="2:6" x14ac:dyDescent="0.2">
      <c r="B866" s="21"/>
      <c r="F866" s="21"/>
    </row>
    <row r="867" spans="2:6" x14ac:dyDescent="0.2">
      <c r="B867" s="21"/>
      <c r="F867" s="21"/>
    </row>
    <row r="868" spans="2:6" x14ac:dyDescent="0.2">
      <c r="B868" s="21"/>
      <c r="F868" s="21"/>
    </row>
    <row r="869" spans="2:6" x14ac:dyDescent="0.2">
      <c r="B869" s="21"/>
      <c r="F869" s="21"/>
    </row>
    <row r="870" spans="2:6" x14ac:dyDescent="0.2">
      <c r="B870" s="21"/>
      <c r="F870" s="21"/>
    </row>
    <row r="871" spans="2:6" x14ac:dyDescent="0.2">
      <c r="B871" s="21"/>
      <c r="F871" s="21"/>
    </row>
    <row r="872" spans="2:6" x14ac:dyDescent="0.2">
      <c r="B872" s="21"/>
      <c r="F872" s="21"/>
    </row>
    <row r="873" spans="2:6" x14ac:dyDescent="0.2">
      <c r="B873" s="21"/>
      <c r="F873" s="21"/>
    </row>
    <row r="874" spans="2:6" x14ac:dyDescent="0.2">
      <c r="B874" s="21"/>
      <c r="F874" s="21"/>
    </row>
    <row r="875" spans="2:6" x14ac:dyDescent="0.2">
      <c r="B875" s="21"/>
      <c r="F875" s="21"/>
    </row>
    <row r="876" spans="2:6" x14ac:dyDescent="0.2">
      <c r="B876" s="21"/>
      <c r="F876" s="21"/>
    </row>
    <row r="877" spans="2:6" x14ac:dyDescent="0.2">
      <c r="B877" s="21"/>
      <c r="F877" s="21"/>
    </row>
    <row r="878" spans="2:6" x14ac:dyDescent="0.2">
      <c r="B878" s="21"/>
      <c r="F878" s="21"/>
    </row>
    <row r="879" spans="2:6" x14ac:dyDescent="0.2">
      <c r="B879" s="21"/>
      <c r="F879" s="21"/>
    </row>
    <row r="880" spans="2:6" x14ac:dyDescent="0.2">
      <c r="B880" s="21"/>
      <c r="F880" s="21"/>
    </row>
    <row r="881" spans="2:6" x14ac:dyDescent="0.2">
      <c r="B881" s="21"/>
      <c r="F881" s="21"/>
    </row>
    <row r="882" spans="2:6" x14ac:dyDescent="0.2">
      <c r="B882" s="21"/>
      <c r="F882" s="21"/>
    </row>
    <row r="883" spans="2:6" x14ac:dyDescent="0.2">
      <c r="B883" s="21"/>
      <c r="F883" s="21"/>
    </row>
    <row r="884" spans="2:6" x14ac:dyDescent="0.2">
      <c r="B884" s="21"/>
      <c r="F884" s="21"/>
    </row>
    <row r="885" spans="2:6" x14ac:dyDescent="0.2">
      <c r="B885" s="21"/>
      <c r="F885" s="21"/>
    </row>
    <row r="886" spans="2:6" x14ac:dyDescent="0.2">
      <c r="B886" s="21"/>
      <c r="F886" s="21"/>
    </row>
    <row r="887" spans="2:6" x14ac:dyDescent="0.2">
      <c r="B887" s="21"/>
      <c r="F887" s="21"/>
    </row>
    <row r="888" spans="2:6" x14ac:dyDescent="0.2">
      <c r="B888" s="21"/>
      <c r="F888" s="21"/>
    </row>
    <row r="889" spans="2:6" x14ac:dyDescent="0.2">
      <c r="B889" s="21"/>
      <c r="F889" s="21"/>
    </row>
    <row r="890" spans="2:6" x14ac:dyDescent="0.2">
      <c r="B890" s="21"/>
      <c r="F890" s="21"/>
    </row>
    <row r="891" spans="2:6" x14ac:dyDescent="0.2">
      <c r="B891" s="21"/>
      <c r="F891" s="21"/>
    </row>
    <row r="892" spans="2:6" x14ac:dyDescent="0.2">
      <c r="B892" s="21"/>
      <c r="F892" s="21"/>
    </row>
    <row r="893" spans="2:6" x14ac:dyDescent="0.2">
      <c r="B893" s="21"/>
      <c r="F893" s="21"/>
    </row>
    <row r="894" spans="2:6" x14ac:dyDescent="0.2">
      <c r="B894" s="21"/>
      <c r="F894" s="21"/>
    </row>
    <row r="895" spans="2:6" x14ac:dyDescent="0.2">
      <c r="B895" s="21"/>
      <c r="F895" s="21"/>
    </row>
    <row r="896" spans="2:6" x14ac:dyDescent="0.2">
      <c r="B896" s="21"/>
      <c r="F896" s="21"/>
    </row>
    <row r="897" spans="2:6" x14ac:dyDescent="0.2">
      <c r="B897" s="21"/>
      <c r="F897" s="21"/>
    </row>
    <row r="898" spans="2:6" x14ac:dyDescent="0.2">
      <c r="B898" s="21"/>
      <c r="F898" s="21"/>
    </row>
    <row r="899" spans="2:6" x14ac:dyDescent="0.2">
      <c r="B899" s="21"/>
      <c r="F899" s="21"/>
    </row>
    <row r="900" spans="2:6" x14ac:dyDescent="0.2">
      <c r="B900" s="21"/>
      <c r="F900" s="21"/>
    </row>
    <row r="901" spans="2:6" x14ac:dyDescent="0.2">
      <c r="B901" s="21"/>
      <c r="F901" s="21"/>
    </row>
    <row r="902" spans="2:6" x14ac:dyDescent="0.2">
      <c r="B902" s="21"/>
      <c r="F902" s="21"/>
    </row>
    <row r="903" spans="2:6" x14ac:dyDescent="0.2">
      <c r="B903" s="21"/>
      <c r="F903" s="21"/>
    </row>
    <row r="904" spans="2:6" x14ac:dyDescent="0.2">
      <c r="B904" s="21"/>
      <c r="F904" s="21"/>
    </row>
    <row r="905" spans="2:6" x14ac:dyDescent="0.2">
      <c r="B905" s="21"/>
      <c r="F905" s="21"/>
    </row>
    <row r="906" spans="2:6" x14ac:dyDescent="0.2">
      <c r="B906" s="21"/>
      <c r="F906" s="21"/>
    </row>
    <row r="907" spans="2:6" x14ac:dyDescent="0.2">
      <c r="B907" s="21"/>
      <c r="F907" s="21"/>
    </row>
    <row r="908" spans="2:6" x14ac:dyDescent="0.2">
      <c r="B908" s="21"/>
      <c r="F908" s="21"/>
    </row>
    <row r="909" spans="2:6" x14ac:dyDescent="0.2">
      <c r="B909" s="21"/>
      <c r="F909" s="21"/>
    </row>
    <row r="910" spans="2:6" x14ac:dyDescent="0.2">
      <c r="B910" s="21"/>
      <c r="F910" s="21"/>
    </row>
    <row r="911" spans="2:6" x14ac:dyDescent="0.2">
      <c r="B911" s="21"/>
      <c r="F911" s="21"/>
    </row>
    <row r="912" spans="2:6" x14ac:dyDescent="0.2">
      <c r="B912" s="21"/>
      <c r="F912" s="21"/>
    </row>
    <row r="913" spans="2:6" x14ac:dyDescent="0.2">
      <c r="B913" s="21"/>
      <c r="F913" s="21"/>
    </row>
    <row r="914" spans="2:6" x14ac:dyDescent="0.2">
      <c r="B914" s="21"/>
      <c r="F914" s="21"/>
    </row>
    <row r="915" spans="2:6" x14ac:dyDescent="0.2">
      <c r="B915" s="21"/>
      <c r="F915" s="21"/>
    </row>
    <row r="916" spans="2:6" x14ac:dyDescent="0.2">
      <c r="B916" s="21"/>
      <c r="F916" s="21"/>
    </row>
    <row r="917" spans="2:6" x14ac:dyDescent="0.2">
      <c r="B917" s="21"/>
      <c r="F917" s="21"/>
    </row>
    <row r="918" spans="2:6" x14ac:dyDescent="0.2">
      <c r="B918" s="21"/>
      <c r="F918" s="21"/>
    </row>
    <row r="919" spans="2:6" x14ac:dyDescent="0.2">
      <c r="B919" s="21"/>
      <c r="F919" s="21"/>
    </row>
    <row r="920" spans="2:6" x14ac:dyDescent="0.2">
      <c r="B920" s="21"/>
      <c r="F920" s="21"/>
    </row>
    <row r="921" spans="2:6" x14ac:dyDescent="0.2">
      <c r="B921" s="21"/>
      <c r="F921" s="21"/>
    </row>
    <row r="922" spans="2:6" x14ac:dyDescent="0.2">
      <c r="B922" s="21"/>
      <c r="F922" s="21"/>
    </row>
    <row r="923" spans="2:6" x14ac:dyDescent="0.2">
      <c r="B923" s="21"/>
      <c r="F923" s="21"/>
    </row>
    <row r="924" spans="2:6" x14ac:dyDescent="0.2">
      <c r="B924" s="21"/>
      <c r="F924" s="21"/>
    </row>
    <row r="925" spans="2:6" x14ac:dyDescent="0.2">
      <c r="B925" s="21"/>
      <c r="F925" s="21"/>
    </row>
    <row r="926" spans="2:6" x14ac:dyDescent="0.2">
      <c r="B926" s="21"/>
      <c r="F926" s="21"/>
    </row>
    <row r="927" spans="2:6" x14ac:dyDescent="0.2">
      <c r="B927" s="21"/>
      <c r="F927" s="21"/>
    </row>
    <row r="928" spans="2:6" x14ac:dyDescent="0.2">
      <c r="B928" s="21"/>
      <c r="F928" s="21"/>
    </row>
    <row r="929" spans="2:6" x14ac:dyDescent="0.2">
      <c r="B929" s="21"/>
      <c r="F929" s="21"/>
    </row>
    <row r="930" spans="2:6" x14ac:dyDescent="0.2">
      <c r="B930" s="21"/>
      <c r="F930" s="21"/>
    </row>
    <row r="931" spans="2:6" x14ac:dyDescent="0.2">
      <c r="B931" s="21"/>
      <c r="F931" s="21"/>
    </row>
    <row r="932" spans="2:6" x14ac:dyDescent="0.2">
      <c r="B932" s="21"/>
      <c r="F932" s="21"/>
    </row>
    <row r="933" spans="2:6" x14ac:dyDescent="0.2">
      <c r="B933" s="21"/>
      <c r="F933" s="21"/>
    </row>
    <row r="934" spans="2:6" x14ac:dyDescent="0.2">
      <c r="B934" s="21"/>
      <c r="F934" s="21"/>
    </row>
    <row r="935" spans="2:6" x14ac:dyDescent="0.2">
      <c r="B935" s="21"/>
      <c r="F935" s="21"/>
    </row>
    <row r="936" spans="2:6" x14ac:dyDescent="0.2">
      <c r="B936" s="21"/>
      <c r="F936" s="21"/>
    </row>
    <row r="937" spans="2:6" x14ac:dyDescent="0.2">
      <c r="B937" s="21"/>
      <c r="F937" s="21"/>
    </row>
    <row r="938" spans="2:6" x14ac:dyDescent="0.2">
      <c r="B938" s="21"/>
      <c r="F938" s="21"/>
    </row>
    <row r="939" spans="2:6" x14ac:dyDescent="0.2">
      <c r="B939" s="21"/>
      <c r="F939" s="21"/>
    </row>
    <row r="940" spans="2:6" x14ac:dyDescent="0.2">
      <c r="B940" s="21"/>
      <c r="F940" s="21"/>
    </row>
    <row r="941" spans="2:6" x14ac:dyDescent="0.2">
      <c r="B941" s="21"/>
      <c r="F941" s="21"/>
    </row>
    <row r="942" spans="2:6" x14ac:dyDescent="0.2">
      <c r="B942" s="21"/>
      <c r="F942" s="21"/>
    </row>
    <row r="943" spans="2:6" x14ac:dyDescent="0.2">
      <c r="B943" s="21"/>
      <c r="F943" s="21"/>
    </row>
    <row r="944" spans="2:6" x14ac:dyDescent="0.2">
      <c r="B944" s="21"/>
      <c r="F944" s="21"/>
    </row>
    <row r="945" spans="2:6" x14ac:dyDescent="0.2">
      <c r="B945" s="21"/>
      <c r="F945" s="21"/>
    </row>
    <row r="946" spans="2:6" x14ac:dyDescent="0.2">
      <c r="B946" s="21"/>
      <c r="F946" s="21"/>
    </row>
    <row r="947" spans="2:6" x14ac:dyDescent="0.2">
      <c r="B947" s="21"/>
      <c r="F947" s="21"/>
    </row>
    <row r="948" spans="2:6" x14ac:dyDescent="0.2">
      <c r="B948" s="21"/>
      <c r="F948" s="21"/>
    </row>
    <row r="949" spans="2:6" x14ac:dyDescent="0.2">
      <c r="B949" s="21"/>
      <c r="F949" s="21"/>
    </row>
    <row r="950" spans="2:6" x14ac:dyDescent="0.2">
      <c r="B950" s="21"/>
      <c r="F950" s="21"/>
    </row>
    <row r="951" spans="2:6" x14ac:dyDescent="0.2">
      <c r="B951" s="21"/>
      <c r="F951" s="21"/>
    </row>
    <row r="952" spans="2:6" x14ac:dyDescent="0.2">
      <c r="B952" s="21"/>
      <c r="F952" s="21"/>
    </row>
    <row r="953" spans="2:6" x14ac:dyDescent="0.2">
      <c r="B953" s="21"/>
      <c r="F953" s="21"/>
    </row>
    <row r="954" spans="2:6" x14ac:dyDescent="0.2">
      <c r="B954" s="21"/>
      <c r="F954" s="21"/>
    </row>
    <row r="955" spans="2:6" x14ac:dyDescent="0.2">
      <c r="B955" s="21"/>
      <c r="F955" s="21"/>
    </row>
    <row r="956" spans="2:6" x14ac:dyDescent="0.2">
      <c r="B956" s="21"/>
      <c r="F956" s="21"/>
    </row>
    <row r="957" spans="2:6" x14ac:dyDescent="0.2">
      <c r="B957" s="21"/>
      <c r="F957" s="21"/>
    </row>
    <row r="958" spans="2:6" x14ac:dyDescent="0.2">
      <c r="B958" s="21"/>
      <c r="F958" s="21"/>
    </row>
    <row r="959" spans="2:6" x14ac:dyDescent="0.2">
      <c r="B959" s="21"/>
      <c r="F959" s="21"/>
    </row>
    <row r="960" spans="2:6" x14ac:dyDescent="0.2">
      <c r="B960" s="21"/>
      <c r="F960" s="21"/>
    </row>
    <row r="961" spans="2:6" x14ac:dyDescent="0.2">
      <c r="B961" s="21"/>
      <c r="F961" s="21"/>
    </row>
    <row r="962" spans="2:6" x14ac:dyDescent="0.2">
      <c r="B962" s="21"/>
      <c r="F962" s="21"/>
    </row>
    <row r="963" spans="2:6" x14ac:dyDescent="0.2">
      <c r="B963" s="21"/>
      <c r="F963" s="21"/>
    </row>
    <row r="964" spans="2:6" x14ac:dyDescent="0.2">
      <c r="B964" s="21"/>
      <c r="F964" s="21"/>
    </row>
    <row r="965" spans="2:6" x14ac:dyDescent="0.2">
      <c r="B965" s="21"/>
      <c r="F965" s="21"/>
    </row>
    <row r="966" spans="2:6" x14ac:dyDescent="0.2">
      <c r="B966" s="21"/>
      <c r="F966" s="21"/>
    </row>
    <row r="967" spans="2:6" x14ac:dyDescent="0.2">
      <c r="B967" s="21"/>
      <c r="F967" s="21"/>
    </row>
    <row r="968" spans="2:6" x14ac:dyDescent="0.2">
      <c r="B968" s="21"/>
      <c r="F968" s="21"/>
    </row>
    <row r="969" spans="2:6" x14ac:dyDescent="0.2">
      <c r="B969" s="21"/>
      <c r="F969" s="21"/>
    </row>
    <row r="970" spans="2:6" x14ac:dyDescent="0.2">
      <c r="B970" s="21"/>
      <c r="F970" s="21"/>
    </row>
    <row r="971" spans="2:6" x14ac:dyDescent="0.2">
      <c r="B971" s="21"/>
      <c r="F971" s="21"/>
    </row>
    <row r="972" spans="2:6" x14ac:dyDescent="0.2">
      <c r="B972" s="21"/>
      <c r="F972" s="21"/>
    </row>
    <row r="973" spans="2:6" x14ac:dyDescent="0.2">
      <c r="B973" s="21"/>
      <c r="F973" s="21"/>
    </row>
    <row r="974" spans="2:6" x14ac:dyDescent="0.2">
      <c r="B974" s="21"/>
      <c r="F974" s="21"/>
    </row>
    <row r="975" spans="2:6" x14ac:dyDescent="0.2">
      <c r="B975" s="21"/>
      <c r="F975" s="21"/>
    </row>
    <row r="976" spans="2:6" x14ac:dyDescent="0.2">
      <c r="B976" s="21"/>
      <c r="F976" s="21"/>
    </row>
    <row r="977" spans="2:6" x14ac:dyDescent="0.2">
      <c r="B977" s="21"/>
      <c r="F977" s="21"/>
    </row>
    <row r="978" spans="2:6" x14ac:dyDescent="0.2">
      <c r="B978" s="21"/>
      <c r="F978" s="21"/>
    </row>
    <row r="979" spans="2:6" x14ac:dyDescent="0.2">
      <c r="B979" s="21"/>
      <c r="F979" s="21"/>
    </row>
    <row r="980" spans="2:6" x14ac:dyDescent="0.2">
      <c r="B980" s="21"/>
      <c r="F980" s="21"/>
    </row>
    <row r="981" spans="2:6" x14ac:dyDescent="0.2">
      <c r="B981" s="21"/>
      <c r="F981" s="21"/>
    </row>
    <row r="982" spans="2:6" x14ac:dyDescent="0.2">
      <c r="B982" s="21"/>
      <c r="F982" s="21"/>
    </row>
    <row r="983" spans="2:6" x14ac:dyDescent="0.2">
      <c r="B983" s="21"/>
      <c r="F983" s="21"/>
    </row>
    <row r="984" spans="2:6" x14ac:dyDescent="0.2">
      <c r="B984" s="21"/>
      <c r="F984" s="21"/>
    </row>
    <row r="985" spans="2:6" x14ac:dyDescent="0.2">
      <c r="B985" s="21"/>
      <c r="F985" s="21"/>
    </row>
    <row r="986" spans="2:6" x14ac:dyDescent="0.2">
      <c r="B986" s="21"/>
      <c r="F986" s="21"/>
    </row>
    <row r="987" spans="2:6" x14ac:dyDescent="0.2">
      <c r="B987" s="21"/>
      <c r="F987" s="21"/>
    </row>
    <row r="988" spans="2:6" x14ac:dyDescent="0.2">
      <c r="B988" s="21"/>
      <c r="F988" s="21"/>
    </row>
    <row r="989" spans="2:6" x14ac:dyDescent="0.2">
      <c r="B989" s="21"/>
      <c r="F989" s="21"/>
    </row>
    <row r="990" spans="2:6" x14ac:dyDescent="0.2">
      <c r="B990" s="21"/>
      <c r="F990" s="21"/>
    </row>
    <row r="991" spans="2:6" x14ac:dyDescent="0.2">
      <c r="B991" s="21"/>
      <c r="F991" s="21"/>
    </row>
    <row r="992" spans="2:6" x14ac:dyDescent="0.2">
      <c r="B992" s="21"/>
      <c r="F992" s="21"/>
    </row>
    <row r="993" spans="2:6" x14ac:dyDescent="0.2">
      <c r="B993" s="21"/>
      <c r="F993" s="21"/>
    </row>
    <row r="994" spans="2:6" x14ac:dyDescent="0.2">
      <c r="B994" s="21"/>
      <c r="F994" s="21"/>
    </row>
    <row r="995" spans="2:6" x14ac:dyDescent="0.2">
      <c r="B995" s="21"/>
      <c r="F995" s="21"/>
    </row>
    <row r="996" spans="2:6" x14ac:dyDescent="0.2">
      <c r="B996" s="21"/>
      <c r="F996" s="21"/>
    </row>
    <row r="997" spans="2:6" x14ac:dyDescent="0.2">
      <c r="B997" s="21"/>
      <c r="F997" s="21"/>
    </row>
    <row r="998" spans="2:6" x14ac:dyDescent="0.2">
      <c r="B998" s="21"/>
      <c r="F998" s="21"/>
    </row>
    <row r="999" spans="2:6" x14ac:dyDescent="0.2">
      <c r="B999" s="21"/>
      <c r="F999" s="21"/>
    </row>
    <row r="1000" spans="2:6" x14ac:dyDescent="0.2">
      <c r="B1000" s="21"/>
      <c r="F1000" s="21"/>
    </row>
    <row r="1001" spans="2:6" x14ac:dyDescent="0.2">
      <c r="B1001" s="21"/>
      <c r="F1001" s="21"/>
    </row>
    <row r="1002" spans="2:6" x14ac:dyDescent="0.2">
      <c r="B1002" s="21"/>
      <c r="F1002" s="21"/>
    </row>
    <row r="1003" spans="2:6" x14ac:dyDescent="0.2">
      <c r="B1003" s="21"/>
      <c r="F1003" s="21"/>
    </row>
    <row r="1004" spans="2:6" x14ac:dyDescent="0.2">
      <c r="B1004" s="21"/>
      <c r="F1004" s="21"/>
    </row>
    <row r="1005" spans="2:6" x14ac:dyDescent="0.2">
      <c r="B1005" s="21"/>
      <c r="F1005" s="21"/>
    </row>
    <row r="1006" spans="2:6" x14ac:dyDescent="0.2">
      <c r="B1006" s="21"/>
      <c r="F1006" s="21"/>
    </row>
    <row r="1007" spans="2:6" x14ac:dyDescent="0.2">
      <c r="B1007" s="21"/>
      <c r="F1007" s="21"/>
    </row>
    <row r="1008" spans="2:6" x14ac:dyDescent="0.2">
      <c r="B1008" s="21"/>
      <c r="F1008" s="21"/>
    </row>
    <row r="1009" spans="2:6" x14ac:dyDescent="0.2">
      <c r="B1009" s="21"/>
      <c r="F1009" s="21"/>
    </row>
    <row r="1010" spans="2:6" x14ac:dyDescent="0.2">
      <c r="B1010" s="21"/>
      <c r="F1010" s="21"/>
    </row>
    <row r="1011" spans="2:6" x14ac:dyDescent="0.2">
      <c r="B1011" s="21"/>
      <c r="F1011" s="21"/>
    </row>
    <row r="1012" spans="2:6" x14ac:dyDescent="0.2">
      <c r="B1012" s="21"/>
      <c r="F1012" s="21"/>
    </row>
    <row r="1013" spans="2:6" x14ac:dyDescent="0.2">
      <c r="B1013" s="21"/>
      <c r="F1013" s="21"/>
    </row>
    <row r="1014" spans="2:6" x14ac:dyDescent="0.2">
      <c r="B1014" s="21"/>
      <c r="F1014" s="21"/>
    </row>
    <row r="1015" spans="2:6" x14ac:dyDescent="0.2">
      <c r="B1015" s="21"/>
      <c r="F1015" s="21"/>
    </row>
    <row r="1016" spans="2:6" x14ac:dyDescent="0.2">
      <c r="B1016" s="21"/>
      <c r="F1016" s="21"/>
    </row>
    <row r="1017" spans="2:6" x14ac:dyDescent="0.2">
      <c r="B1017" s="21"/>
      <c r="F1017" s="21"/>
    </row>
    <row r="1018" spans="2:6" x14ac:dyDescent="0.2">
      <c r="B1018" s="21"/>
      <c r="F1018" s="21"/>
    </row>
    <row r="1019" spans="2:6" x14ac:dyDescent="0.2">
      <c r="B1019" s="21"/>
      <c r="F1019" s="21"/>
    </row>
    <row r="1020" spans="2:6" x14ac:dyDescent="0.2">
      <c r="B1020" s="21"/>
      <c r="F1020" s="21"/>
    </row>
    <row r="1021" spans="2:6" x14ac:dyDescent="0.2">
      <c r="B1021" s="21"/>
      <c r="F1021" s="21"/>
    </row>
    <row r="1022" spans="2:6" x14ac:dyDescent="0.2">
      <c r="B1022" s="21"/>
      <c r="F1022" s="21"/>
    </row>
    <row r="1023" spans="2:6" x14ac:dyDescent="0.2">
      <c r="B1023" s="21"/>
      <c r="F1023" s="21"/>
    </row>
    <row r="1024" spans="2:6" x14ac:dyDescent="0.2">
      <c r="B1024" s="21"/>
      <c r="F1024" s="21"/>
    </row>
    <row r="1025" spans="2:6" x14ac:dyDescent="0.2">
      <c r="B1025" s="21"/>
      <c r="F1025" s="21"/>
    </row>
    <row r="1026" spans="2:6" x14ac:dyDescent="0.2">
      <c r="B1026" s="21"/>
      <c r="F1026" s="21"/>
    </row>
    <row r="1027" spans="2:6" x14ac:dyDescent="0.2">
      <c r="B1027" s="21"/>
      <c r="F1027" s="21"/>
    </row>
    <row r="1028" spans="2:6" x14ac:dyDescent="0.2">
      <c r="B1028" s="21"/>
      <c r="F1028" s="21"/>
    </row>
    <row r="1029" spans="2:6" x14ac:dyDescent="0.2">
      <c r="B1029" s="21"/>
      <c r="F1029" s="21"/>
    </row>
    <row r="1030" spans="2:6" x14ac:dyDescent="0.2">
      <c r="B1030" s="21"/>
      <c r="F1030" s="21"/>
    </row>
    <row r="1031" spans="2:6" x14ac:dyDescent="0.2">
      <c r="B1031" s="21"/>
      <c r="F1031" s="21"/>
    </row>
    <row r="1032" spans="2:6" x14ac:dyDescent="0.2">
      <c r="B1032" s="21"/>
      <c r="F1032" s="21"/>
    </row>
    <row r="1033" spans="2:6" x14ac:dyDescent="0.2">
      <c r="B1033" s="21"/>
      <c r="F1033" s="21"/>
    </row>
    <row r="1034" spans="2:6" x14ac:dyDescent="0.2">
      <c r="B1034" s="21"/>
      <c r="F1034" s="21"/>
    </row>
    <row r="1035" spans="2:6" x14ac:dyDescent="0.2">
      <c r="B1035" s="21"/>
      <c r="F1035" s="21"/>
    </row>
    <row r="1036" spans="2:6" x14ac:dyDescent="0.2">
      <c r="B1036" s="21"/>
      <c r="F1036" s="21"/>
    </row>
    <row r="1037" spans="2:6" x14ac:dyDescent="0.2">
      <c r="B1037" s="21"/>
      <c r="F1037" s="21"/>
    </row>
    <row r="1038" spans="2:6" x14ac:dyDescent="0.2">
      <c r="B1038" s="21"/>
      <c r="F1038" s="21"/>
    </row>
    <row r="1039" spans="2:6" x14ac:dyDescent="0.2">
      <c r="B1039" s="21"/>
      <c r="F1039" s="21"/>
    </row>
    <row r="1040" spans="2:6" x14ac:dyDescent="0.2">
      <c r="B1040" s="21"/>
      <c r="F1040" s="21"/>
    </row>
    <row r="1041" spans="2:6" x14ac:dyDescent="0.2">
      <c r="B1041" s="21"/>
      <c r="F1041" s="21"/>
    </row>
    <row r="1042" spans="2:6" x14ac:dyDescent="0.2">
      <c r="B1042" s="21"/>
      <c r="F1042" s="21"/>
    </row>
    <row r="1043" spans="2:6" x14ac:dyDescent="0.2">
      <c r="B1043" s="21"/>
      <c r="F1043" s="21"/>
    </row>
    <row r="1044" spans="2:6" x14ac:dyDescent="0.2">
      <c r="B1044" s="21"/>
      <c r="F1044" s="21"/>
    </row>
    <row r="1045" spans="2:6" x14ac:dyDescent="0.2">
      <c r="B1045" s="21"/>
      <c r="F1045" s="21"/>
    </row>
    <row r="1046" spans="2:6" x14ac:dyDescent="0.2">
      <c r="B1046" s="21"/>
      <c r="F1046" s="21"/>
    </row>
    <row r="1047" spans="2:6" x14ac:dyDescent="0.2">
      <c r="B1047" s="21"/>
      <c r="F1047" s="21"/>
    </row>
    <row r="1048" spans="2:6" x14ac:dyDescent="0.2">
      <c r="B1048" s="21"/>
      <c r="F1048" s="21"/>
    </row>
    <row r="1049" spans="2:6" x14ac:dyDescent="0.2">
      <c r="B1049" s="21"/>
      <c r="F1049" s="21"/>
    </row>
    <row r="1050" spans="2:6" x14ac:dyDescent="0.2">
      <c r="B1050" s="21"/>
      <c r="F1050" s="21"/>
    </row>
    <row r="1051" spans="2:6" x14ac:dyDescent="0.2">
      <c r="B1051" s="21"/>
      <c r="F1051" s="21"/>
    </row>
    <row r="1052" spans="2:6" x14ac:dyDescent="0.2">
      <c r="B1052" s="21"/>
      <c r="F1052" s="21"/>
    </row>
    <row r="1053" spans="2:6" x14ac:dyDescent="0.2">
      <c r="B1053" s="21"/>
      <c r="F1053" s="21"/>
    </row>
    <row r="1054" spans="2:6" x14ac:dyDescent="0.2">
      <c r="B1054" s="21"/>
      <c r="F1054" s="21"/>
    </row>
    <row r="1055" spans="2:6" x14ac:dyDescent="0.2">
      <c r="B1055" s="21"/>
      <c r="F1055" s="21"/>
    </row>
    <row r="1056" spans="2:6" x14ac:dyDescent="0.2">
      <c r="B1056" s="21"/>
      <c r="F1056" s="21"/>
    </row>
    <row r="1057" spans="2:6" x14ac:dyDescent="0.2">
      <c r="B1057" s="21"/>
      <c r="F1057" s="21"/>
    </row>
    <row r="1058" spans="2:6" x14ac:dyDescent="0.2">
      <c r="B1058" s="21"/>
      <c r="F1058" s="21"/>
    </row>
    <row r="1059" spans="2:6" x14ac:dyDescent="0.2">
      <c r="B1059" s="21"/>
      <c r="F1059" s="21"/>
    </row>
    <row r="1060" spans="2:6" x14ac:dyDescent="0.2">
      <c r="B1060" s="21"/>
      <c r="F1060" s="21"/>
    </row>
    <row r="1061" spans="2:6" x14ac:dyDescent="0.2">
      <c r="B1061" s="21"/>
      <c r="F1061" s="21"/>
    </row>
    <row r="1062" spans="2:6" x14ac:dyDescent="0.2">
      <c r="B1062" s="21"/>
      <c r="F1062" s="21"/>
    </row>
    <row r="1063" spans="2:6" x14ac:dyDescent="0.2">
      <c r="B1063" s="21"/>
      <c r="F1063" s="21"/>
    </row>
    <row r="1064" spans="2:6" x14ac:dyDescent="0.2">
      <c r="B1064" s="21"/>
      <c r="F1064" s="21"/>
    </row>
    <row r="1065" spans="2:6" x14ac:dyDescent="0.2">
      <c r="B1065" s="21"/>
      <c r="F1065" s="21"/>
    </row>
    <row r="1066" spans="2:6" x14ac:dyDescent="0.2">
      <c r="B1066" s="21"/>
      <c r="F1066" s="21"/>
    </row>
    <row r="1067" spans="2:6" x14ac:dyDescent="0.2">
      <c r="B1067" s="21"/>
      <c r="F1067" s="21"/>
    </row>
    <row r="1068" spans="2:6" x14ac:dyDescent="0.2">
      <c r="B1068" s="21"/>
      <c r="F1068" s="21"/>
    </row>
    <row r="1069" spans="2:6" x14ac:dyDescent="0.2">
      <c r="B1069" s="21"/>
      <c r="F1069" s="21"/>
    </row>
    <row r="1070" spans="2:6" x14ac:dyDescent="0.2">
      <c r="B1070" s="21"/>
      <c r="F1070" s="21"/>
    </row>
    <row r="1071" spans="2:6" x14ac:dyDescent="0.2">
      <c r="B1071" s="21"/>
      <c r="F1071" s="21"/>
    </row>
    <row r="1072" spans="2:6" x14ac:dyDescent="0.2">
      <c r="B1072" s="21"/>
      <c r="F1072" s="21"/>
    </row>
  </sheetData>
  <phoneticPr fontId="0" type="noConversion"/>
  <hyperlinks>
    <hyperlink ref="P12" r:id="rId1" display="http://www.konkoly.hu/cgi-bin/IBVS?779" xr:uid="{00000000-0004-0000-0300-000000000000}"/>
    <hyperlink ref="P38" r:id="rId2" display="http://www.bav-astro.de/sfs/BAVM_link.php?BAVMnr=36" xr:uid="{00000000-0004-0000-0300-000001000000}"/>
    <hyperlink ref="P63" r:id="rId3" display="http://www.bav-astro.de/sfs/BAVM_link.php?BAVMnr=56" xr:uid="{00000000-0004-0000-0300-000002000000}"/>
    <hyperlink ref="P74" r:id="rId4" display="http://www.bav-astro.de/sfs/BAVM_link.php?BAVMnr=68" xr:uid="{00000000-0004-0000-0300-000003000000}"/>
    <hyperlink ref="P75" r:id="rId5" display="http://www.bav-astro.de/sfs/BAVM_link.php?BAVMnr=68" xr:uid="{00000000-0004-0000-0300-000004000000}"/>
    <hyperlink ref="P76" r:id="rId6" display="http://www.bav-astro.de/sfs/BAVM_link.php?BAVMnr=91" xr:uid="{00000000-0004-0000-0300-000005000000}"/>
    <hyperlink ref="P77" r:id="rId7" display="http://www.bav-astro.de/sfs/BAVM_link.php?BAVMnr=91" xr:uid="{00000000-0004-0000-0300-000006000000}"/>
    <hyperlink ref="P78" r:id="rId8" display="http://www.bav-astro.de/sfs/BAVM_link.php?BAVMnr=91" xr:uid="{00000000-0004-0000-0300-000007000000}"/>
    <hyperlink ref="P79" r:id="rId9" display="http://www.bav-astro.de/sfs/BAVM_link.php?BAVMnr=91" xr:uid="{00000000-0004-0000-0300-000008000000}"/>
    <hyperlink ref="P138" r:id="rId10" display="http://vsolj.cetus-net.org/no47.pdf" xr:uid="{00000000-0004-0000-0300-000009000000}"/>
    <hyperlink ref="P82" r:id="rId11" display="http://www.bav-astro.de/sfs/BAVM_link.php?BAVMnr=102" xr:uid="{00000000-0004-0000-0300-00000A000000}"/>
    <hyperlink ref="P141" r:id="rId12" display="http://vsolj.cetus-net.org/no47.pdf" xr:uid="{00000000-0004-0000-0300-00000B000000}"/>
    <hyperlink ref="P142" r:id="rId13" display="http://vsolj.cetus-net.org/no47.pdf" xr:uid="{00000000-0004-0000-0300-00000C000000}"/>
    <hyperlink ref="P83" r:id="rId14" display="http://www.bav-astro.de/sfs/BAVM_link.php?BAVMnr=117" xr:uid="{00000000-0004-0000-0300-00000D000000}"/>
    <hyperlink ref="P143" r:id="rId15" display="http://vsolj.cetus-net.org/no47.pdf" xr:uid="{00000000-0004-0000-0300-00000E000000}"/>
    <hyperlink ref="P144" r:id="rId16" display="http://vsolj.cetus-net.org/no47.pdf" xr:uid="{00000000-0004-0000-0300-00000F000000}"/>
    <hyperlink ref="P84" r:id="rId17" display="http://www.bav-astro.de/sfs/BAVM_link.php?BAVMnr=152" xr:uid="{00000000-0004-0000-0300-000010000000}"/>
    <hyperlink ref="P85" r:id="rId18" display="http://www.bav-astro.de/sfs/BAVM_link.php?BAVMnr=152" xr:uid="{00000000-0004-0000-0300-000011000000}"/>
    <hyperlink ref="P148" r:id="rId19" display="http://www.konkoly.hu/cgi-bin/IBVS?5224" xr:uid="{00000000-0004-0000-0300-000012000000}"/>
    <hyperlink ref="P86" r:id="rId20" display="http://www.bav-astro.de/sfs/BAVM_link.php?BAVMnr=152" xr:uid="{00000000-0004-0000-0300-000013000000}"/>
    <hyperlink ref="P87" r:id="rId21" display="http://www.bav-astro.de/sfs/BAVM_link.php?BAVMnr=172" xr:uid="{00000000-0004-0000-0300-000014000000}"/>
    <hyperlink ref="P153" r:id="rId22" display="http://vsolj.cetus-net.org/no42.pdf" xr:uid="{00000000-0004-0000-0300-000015000000}"/>
    <hyperlink ref="P88" r:id="rId23" display="http://www.bav-astro.de/sfs/BAVM_link.php?BAVMnr=178" xr:uid="{00000000-0004-0000-0300-000016000000}"/>
    <hyperlink ref="P89" r:id="rId24" display="http://var.astro.cz/oejv/issues/oejv0073.pdf" xr:uid="{00000000-0004-0000-0300-000017000000}"/>
    <hyperlink ref="P90" r:id="rId25" display="http://var.astro.cz/oejv/issues/oejv0116.pdf" xr:uid="{00000000-0004-0000-0300-000018000000}"/>
    <hyperlink ref="P157" r:id="rId26" display="http://vsolj.cetus-net.org/no45.pdf" xr:uid="{00000000-0004-0000-0300-000019000000}"/>
    <hyperlink ref="P158" r:id="rId27" display="http://vsolj.cetus-net.org/no45.pdf" xr:uid="{00000000-0004-0000-0300-00001A000000}"/>
    <hyperlink ref="P91" r:id="rId28" display="http://www.bav-astro.de/sfs/BAVM_link.php?BAVMnr=186" xr:uid="{00000000-0004-0000-0300-00001B000000}"/>
    <hyperlink ref="P159" r:id="rId29" display="http://vsolj.cetus-net.org/no46.pdf" xr:uid="{00000000-0004-0000-0300-00001C000000}"/>
    <hyperlink ref="P92" r:id="rId30" display="http://www.bav-astro.de/sfs/BAVM_link.php?BAVMnr=201" xr:uid="{00000000-0004-0000-0300-00001D000000}"/>
    <hyperlink ref="P93" r:id="rId31" display="http://www.aavso.org/sites/default/files/jaavso/v36n2/171.pdf" xr:uid="{00000000-0004-0000-0300-00001E000000}"/>
    <hyperlink ref="P94" r:id="rId32" display="http://www.aavso.org/sites/default/files/jaavso/v36n2/186.pdf" xr:uid="{00000000-0004-0000-0300-00001F000000}"/>
    <hyperlink ref="P95" r:id="rId33" display="http://www.aavso.org/sites/default/files/jaavso/v37n1/44.pdf" xr:uid="{00000000-0004-0000-0300-000020000000}"/>
    <hyperlink ref="P96" r:id="rId34" display="http://www.konkoly.hu/cgi-bin/IBVS?5894" xr:uid="{00000000-0004-0000-0300-000021000000}"/>
    <hyperlink ref="P161" r:id="rId35" display="http://vsolj.cetus-net.org/vsoljno50.pdf" xr:uid="{00000000-0004-0000-0300-000022000000}"/>
    <hyperlink ref="P97" r:id="rId36" display="http://www.konkoly.hu/cgi-bin/IBVS?5945" xr:uid="{00000000-0004-0000-0300-000023000000}"/>
    <hyperlink ref="P162" r:id="rId37" display="http://vsolj.cetus-net.org/vsoljno51.pdf" xr:uid="{00000000-0004-0000-0300-000024000000}"/>
    <hyperlink ref="P101" r:id="rId38" display="http://www.bav-astro.de/sfs/BAVM_link.php?BAVMnr=214" xr:uid="{00000000-0004-0000-0300-000025000000}"/>
    <hyperlink ref="P102" r:id="rId39" display="http://www.bav-astro.de/sfs/BAVM_link.php?BAVMnr=214" xr:uid="{00000000-0004-0000-0300-000026000000}"/>
    <hyperlink ref="P103" r:id="rId40" display="http://www.konkoly.hu/cgi-bin/IBVS?5992" xr:uid="{00000000-0004-0000-0300-000027000000}"/>
    <hyperlink ref="P105" r:id="rId41" display="http://www.konkoly.hu/cgi-bin/IBVS?6029" xr:uid="{00000000-0004-0000-0300-000028000000}"/>
    <hyperlink ref="P163" r:id="rId42" display="http://vsolj.cetus-net.org/vsoljno56.pdf" xr:uid="{00000000-0004-0000-0300-000029000000}"/>
    <hyperlink ref="P164" r:id="rId43" display="http://www.konkoly.hu/cgi-bin/IBVS?6131" xr:uid="{00000000-0004-0000-0300-00002A000000}"/>
    <hyperlink ref="P107" r:id="rId44" display="http://www.bav-astro.de/sfs/BAVM_link.php?BAVMnr=238" xr:uid="{00000000-0004-0000-0300-00002B000000}"/>
    <hyperlink ref="P108" r:id="rId45" display="http://www.bav-astro.de/sfs/BAVM_link.php?BAVMnr=238" xr:uid="{00000000-0004-0000-0300-00002C000000}"/>
    <hyperlink ref="P109" r:id="rId46" display="http://www.bav-astro.de/sfs/BAVM_link.php?BAVMnr=238" xr:uid="{00000000-0004-0000-0300-00002D000000}"/>
    <hyperlink ref="P165" r:id="rId47" display="http://www.bav-astro.de/sfs/BAVM_link.php?BAVMnr=241" xr:uid="{00000000-0004-0000-0300-00002E000000}"/>
    <hyperlink ref="P166" r:id="rId48" display="http://www.bav-astro.de/sfs/BAVM_link.php?BAVMnr=241" xr:uid="{00000000-0004-0000-0300-00002F000000}"/>
  </hyperlinks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F41"/>
  <sheetViews>
    <sheetView workbookViewId="0">
      <selection sqref="A1:A41"/>
    </sheetView>
  </sheetViews>
  <sheetFormatPr defaultRowHeight="12.75" x14ac:dyDescent="0.2"/>
  <cols>
    <col min="1" max="16384" width="9.140625" style="8"/>
  </cols>
  <sheetData>
    <row r="1" spans="1:6" x14ac:dyDescent="0.2">
      <c r="A1" s="8">
        <v>42837.709000000003</v>
      </c>
      <c r="B1" s="8">
        <v>9020</v>
      </c>
      <c r="C1" s="8">
        <v>8.9999999999999993E-3</v>
      </c>
      <c r="D1" s="8">
        <v>16</v>
      </c>
      <c r="E1" s="8" t="s">
        <v>29</v>
      </c>
      <c r="F1" s="8" t="s">
        <v>30</v>
      </c>
    </row>
    <row r="2" spans="1:6" x14ac:dyDescent="0.2">
      <c r="A2" s="8">
        <v>42844.538</v>
      </c>
      <c r="B2" s="8">
        <v>9030</v>
      </c>
      <c r="C2" s="8">
        <v>4.0000000000000001E-3</v>
      </c>
      <c r="D2" s="8">
        <v>12</v>
      </c>
      <c r="E2" s="8" t="s">
        <v>29</v>
      </c>
      <c r="F2" s="8" t="s">
        <v>30</v>
      </c>
    </row>
    <row r="3" spans="1:6" x14ac:dyDescent="0.2">
      <c r="A3" s="8">
        <v>42861.637999999999</v>
      </c>
      <c r="B3" s="8">
        <v>9055</v>
      </c>
      <c r="C3" s="8">
        <v>1.9E-2</v>
      </c>
      <c r="D3" s="8">
        <v>16</v>
      </c>
      <c r="E3" s="8" t="s">
        <v>29</v>
      </c>
      <c r="F3" s="8" t="s">
        <v>30</v>
      </c>
    </row>
    <row r="4" spans="1:6" x14ac:dyDescent="0.2">
      <c r="A4" s="8">
        <v>42863.675000000003</v>
      </c>
      <c r="B4" s="8">
        <v>9058</v>
      </c>
      <c r="C4" s="8">
        <v>6.0000000000000001E-3</v>
      </c>
      <c r="D4" s="8">
        <v>13</v>
      </c>
      <c r="E4" s="8" t="s">
        <v>29</v>
      </c>
      <c r="F4" s="8" t="s">
        <v>30</v>
      </c>
    </row>
    <row r="5" spans="1:6" x14ac:dyDescent="0.2">
      <c r="A5" s="8">
        <v>42874.62</v>
      </c>
      <c r="B5" s="8">
        <v>9074</v>
      </c>
      <c r="C5" s="8">
        <v>1.6E-2</v>
      </c>
      <c r="D5" s="8">
        <v>13</v>
      </c>
      <c r="E5" s="8" t="s">
        <v>29</v>
      </c>
      <c r="F5" s="8" t="s">
        <v>30</v>
      </c>
    </row>
    <row r="6" spans="1:6" x14ac:dyDescent="0.2">
      <c r="A6" s="8" t="s">
        <v>31</v>
      </c>
      <c r="B6" s="8">
        <v>9093</v>
      </c>
      <c r="C6" s="8">
        <v>1.2999999999999999E-2</v>
      </c>
      <c r="D6" s="8">
        <v>9</v>
      </c>
      <c r="E6" s="8" t="s">
        <v>29</v>
      </c>
      <c r="F6" s="8" t="s">
        <v>30</v>
      </c>
    </row>
    <row r="7" spans="1:6" x14ac:dyDescent="0.2">
      <c r="A7" s="8">
        <v>42891.696000000004</v>
      </c>
      <c r="B7" s="8">
        <v>9099</v>
      </c>
      <c r="C7" s="8">
        <v>7.0000000000000001E-3</v>
      </c>
      <c r="D7" s="8">
        <v>10</v>
      </c>
      <c r="E7" s="8" t="s">
        <v>29</v>
      </c>
      <c r="F7" s="8" t="s">
        <v>30</v>
      </c>
    </row>
    <row r="8" spans="1:6" x14ac:dyDescent="0.2">
      <c r="A8" s="8">
        <v>43184.885000000002</v>
      </c>
      <c r="B8" s="8">
        <v>9528</v>
      </c>
      <c r="C8" s="8">
        <v>1.4999999999999999E-2</v>
      </c>
      <c r="D8" s="8">
        <v>11</v>
      </c>
      <c r="E8" s="8" t="s">
        <v>32</v>
      </c>
      <c r="F8" s="8" t="s">
        <v>33</v>
      </c>
    </row>
    <row r="9" spans="1:6" x14ac:dyDescent="0.2">
      <c r="A9" s="8">
        <v>43538.881999999998</v>
      </c>
      <c r="B9" s="8">
        <v>10046</v>
      </c>
      <c r="C9" s="8">
        <v>7.0000000000000001E-3</v>
      </c>
      <c r="D9" s="8">
        <v>15</v>
      </c>
      <c r="E9" s="8" t="s">
        <v>32</v>
      </c>
      <c r="F9" s="8" t="s">
        <v>33</v>
      </c>
    </row>
    <row r="10" spans="1:6" x14ac:dyDescent="0.2">
      <c r="A10" s="8">
        <v>43599.697</v>
      </c>
      <c r="B10" s="8">
        <v>10135</v>
      </c>
      <c r="C10" s="8">
        <v>-1E-3</v>
      </c>
      <c r="D10" s="8">
        <v>10</v>
      </c>
      <c r="E10" s="8" t="s">
        <v>29</v>
      </c>
      <c r="F10" s="8" t="s">
        <v>30</v>
      </c>
    </row>
    <row r="11" spans="1:6" x14ac:dyDescent="0.2">
      <c r="A11" s="8">
        <v>43610.642999999996</v>
      </c>
      <c r="B11" s="8">
        <v>10151</v>
      </c>
      <c r="C11" s="8">
        <v>1.0999999999999999E-2</v>
      </c>
      <c r="D11" s="8">
        <v>16</v>
      </c>
      <c r="E11" s="8" t="s">
        <v>29</v>
      </c>
      <c r="F11" s="8" t="s">
        <v>30</v>
      </c>
    </row>
    <row r="12" spans="1:6" x14ac:dyDescent="0.2">
      <c r="A12" s="8">
        <v>43612.697</v>
      </c>
      <c r="B12" s="8">
        <v>10154</v>
      </c>
      <c r="C12" s="8">
        <v>1.4E-2</v>
      </c>
      <c r="D12" s="8">
        <v>12</v>
      </c>
      <c r="E12" s="8" t="s">
        <v>29</v>
      </c>
      <c r="F12" s="8" t="s">
        <v>30</v>
      </c>
    </row>
    <row r="13" spans="1:6" x14ac:dyDescent="0.2">
      <c r="A13" s="8">
        <v>43979.682999999997</v>
      </c>
      <c r="B13" s="8">
        <v>10691</v>
      </c>
      <c r="C13" s="8">
        <v>1.0999999999999999E-2</v>
      </c>
      <c r="D13" s="8">
        <v>15</v>
      </c>
      <c r="E13" s="8" t="s">
        <v>32</v>
      </c>
      <c r="F13" s="8" t="s">
        <v>33</v>
      </c>
    </row>
    <row r="14" spans="1:6" x14ac:dyDescent="0.2">
      <c r="A14" s="8">
        <v>43992.652000000002</v>
      </c>
      <c r="B14" s="8">
        <v>10710</v>
      </c>
      <c r="C14" s="8">
        <v>-4.0000000000000001E-3</v>
      </c>
      <c r="D14" s="8">
        <v>10</v>
      </c>
      <c r="E14" s="8" t="s">
        <v>29</v>
      </c>
      <c r="F14" s="8" t="s">
        <v>34</v>
      </c>
    </row>
    <row r="15" spans="1:6" x14ac:dyDescent="0.2">
      <c r="A15" s="8">
        <v>44281.752</v>
      </c>
      <c r="B15" s="8">
        <v>11133</v>
      </c>
      <c r="C15" s="8">
        <v>1.4999999999999999E-2</v>
      </c>
      <c r="D15" s="8">
        <v>12</v>
      </c>
      <c r="E15" s="8" t="s">
        <v>32</v>
      </c>
      <c r="F15" s="8" t="s">
        <v>35</v>
      </c>
    </row>
    <row r="16" spans="1:6" x14ac:dyDescent="0.2">
      <c r="A16" s="8">
        <v>44318.652000000002</v>
      </c>
      <c r="B16" s="8">
        <v>11187</v>
      </c>
      <c r="C16" s="8">
        <v>1.0999999999999999E-2</v>
      </c>
      <c r="D16" s="8">
        <v>10</v>
      </c>
      <c r="E16" s="8" t="s">
        <v>32</v>
      </c>
      <c r="F16" s="8" t="s">
        <v>35</v>
      </c>
    </row>
    <row r="17" spans="1:6" x14ac:dyDescent="0.2">
      <c r="A17" s="8">
        <v>44622.767</v>
      </c>
      <c r="B17" s="8">
        <v>11632</v>
      </c>
      <c r="C17" s="8">
        <v>0.01</v>
      </c>
      <c r="D17" s="8">
        <v>12</v>
      </c>
      <c r="E17" s="8" t="s">
        <v>32</v>
      </c>
      <c r="F17" s="8" t="s">
        <v>35</v>
      </c>
    </row>
    <row r="18" spans="1:6" x14ac:dyDescent="0.2">
      <c r="A18" s="8">
        <v>44622.773000000001</v>
      </c>
      <c r="B18" s="8">
        <v>11632</v>
      </c>
      <c r="C18" s="8">
        <v>1.6E-2</v>
      </c>
      <c r="D18" s="8">
        <v>15</v>
      </c>
      <c r="E18" s="8" t="s">
        <v>32</v>
      </c>
      <c r="F18" s="8" t="s">
        <v>33</v>
      </c>
    </row>
    <row r="19" spans="1:6" x14ac:dyDescent="0.2">
      <c r="A19" s="8">
        <v>44672.663999999997</v>
      </c>
      <c r="B19" s="8">
        <v>11705</v>
      </c>
      <c r="C19" s="8">
        <v>1.7999999999999999E-2</v>
      </c>
      <c r="D19" s="8">
        <v>10</v>
      </c>
      <c r="E19" s="8" t="s">
        <v>32</v>
      </c>
      <c r="F19" s="8" t="s">
        <v>33</v>
      </c>
    </row>
    <row r="20" spans="1:6" x14ac:dyDescent="0.2">
      <c r="A20" s="8">
        <v>45026.654999999999</v>
      </c>
      <c r="B20" s="8">
        <v>12223</v>
      </c>
      <c r="C20" s="8">
        <v>5.0000000000000001E-3</v>
      </c>
      <c r="D20" s="8">
        <v>15</v>
      </c>
      <c r="E20" s="8" t="s">
        <v>32</v>
      </c>
      <c r="F20" s="8" t="s">
        <v>33</v>
      </c>
    </row>
    <row r="21" spans="1:6" x14ac:dyDescent="0.2">
      <c r="A21" s="8">
        <v>45753.800999999999</v>
      </c>
      <c r="B21" s="8">
        <v>13287</v>
      </c>
      <c r="C21" s="8">
        <v>7.0000000000000001E-3</v>
      </c>
      <c r="D21" s="8">
        <v>11</v>
      </c>
      <c r="E21" s="8" t="s">
        <v>32</v>
      </c>
      <c r="F21" s="8" t="s">
        <v>33</v>
      </c>
    </row>
    <row r="22" spans="1:6" x14ac:dyDescent="0.2">
      <c r="A22" s="8">
        <v>45762.690999999999</v>
      </c>
      <c r="B22" s="8">
        <v>13300</v>
      </c>
      <c r="C22" s="8">
        <v>1.2999999999999999E-2</v>
      </c>
      <c r="D22" s="8">
        <v>16</v>
      </c>
      <c r="E22" s="8" t="s">
        <v>32</v>
      </c>
      <c r="F22" s="8" t="s">
        <v>33</v>
      </c>
    </row>
    <row r="23" spans="1:6" x14ac:dyDescent="0.2">
      <c r="A23" s="8">
        <v>46120.771999999997</v>
      </c>
      <c r="B23" s="8">
        <v>13824</v>
      </c>
      <c r="C23" s="8">
        <v>-1.0999999999999999E-2</v>
      </c>
      <c r="D23" s="8">
        <v>8</v>
      </c>
      <c r="E23" s="8" t="s">
        <v>36</v>
      </c>
      <c r="F23" s="8" t="s">
        <v>37</v>
      </c>
    </row>
    <row r="24" spans="1:6" x14ac:dyDescent="0.2">
      <c r="A24" s="8">
        <v>46142.654000000002</v>
      </c>
      <c r="B24" s="8">
        <v>13856</v>
      </c>
      <c r="C24" s="8">
        <v>2E-3</v>
      </c>
      <c r="D24" s="8">
        <v>11</v>
      </c>
      <c r="E24" s="8" t="s">
        <v>38</v>
      </c>
      <c r="F24" s="8" t="s">
        <v>39</v>
      </c>
    </row>
    <row r="25" spans="1:6" x14ac:dyDescent="0.2">
      <c r="A25" s="8">
        <v>46142.661999999997</v>
      </c>
      <c r="B25" s="8">
        <v>13856</v>
      </c>
      <c r="C25" s="8">
        <v>0.01</v>
      </c>
      <c r="D25" s="8">
        <v>9</v>
      </c>
      <c r="E25" s="8" t="s">
        <v>29</v>
      </c>
      <c r="F25" s="8" t="s">
        <v>30</v>
      </c>
    </row>
    <row r="26" spans="1:6" x14ac:dyDescent="0.2">
      <c r="A26" s="8">
        <v>46148.809000000001</v>
      </c>
      <c r="B26" s="8">
        <v>13865</v>
      </c>
      <c r="C26" s="8">
        <v>6.0000000000000001E-3</v>
      </c>
      <c r="D26" s="8">
        <v>9</v>
      </c>
      <c r="E26" s="8" t="s">
        <v>36</v>
      </c>
      <c r="F26" s="8" t="s">
        <v>37</v>
      </c>
    </row>
    <row r="27" spans="1:6" x14ac:dyDescent="0.2">
      <c r="A27" s="8">
        <v>46168.63</v>
      </c>
      <c r="B27" s="8">
        <v>13894</v>
      </c>
      <c r="C27" s="8">
        <v>8.0000000000000002E-3</v>
      </c>
      <c r="D27" s="8">
        <v>10</v>
      </c>
      <c r="E27" s="8" t="s">
        <v>38</v>
      </c>
      <c r="F27" s="8" t="s">
        <v>39</v>
      </c>
    </row>
    <row r="28" spans="1:6" x14ac:dyDescent="0.2">
      <c r="A28" s="8" t="s">
        <v>40</v>
      </c>
      <c r="B28" s="8">
        <v>13913</v>
      </c>
      <c r="C28" s="8">
        <v>-1.4E-2</v>
      </c>
      <c r="D28" s="8">
        <v>10</v>
      </c>
      <c r="E28" s="8" t="s">
        <v>29</v>
      </c>
      <c r="F28" s="8" t="s">
        <v>30</v>
      </c>
    </row>
    <row r="29" spans="1:6" x14ac:dyDescent="0.2">
      <c r="A29" s="8">
        <v>46496.663</v>
      </c>
      <c r="B29" s="8">
        <v>14374</v>
      </c>
      <c r="C29" s="8">
        <v>6.0000000000000001E-3</v>
      </c>
      <c r="D29" s="8">
        <v>14</v>
      </c>
      <c r="E29" s="8" t="s">
        <v>32</v>
      </c>
      <c r="F29" s="8" t="s">
        <v>33</v>
      </c>
    </row>
    <row r="30" spans="1:6" x14ac:dyDescent="0.2">
      <c r="A30" s="8" t="s">
        <v>41</v>
      </c>
      <c r="B30" s="8">
        <v>14418</v>
      </c>
      <c r="C30" s="8">
        <v>-0.01</v>
      </c>
      <c r="D30" s="8">
        <v>6</v>
      </c>
      <c r="E30" s="8" t="s">
        <v>29</v>
      </c>
      <c r="F30" s="8" t="s">
        <v>30</v>
      </c>
    </row>
    <row r="31" spans="1:6" x14ac:dyDescent="0.2">
      <c r="A31" s="8" t="s">
        <v>42</v>
      </c>
      <c r="B31" s="8">
        <v>14453</v>
      </c>
      <c r="C31" s="8">
        <v>0</v>
      </c>
      <c r="D31" s="8">
        <v>20</v>
      </c>
      <c r="E31" s="8" t="s">
        <v>29</v>
      </c>
      <c r="F31" s="8" t="s">
        <v>30</v>
      </c>
    </row>
    <row r="32" spans="1:6" x14ac:dyDescent="0.2">
      <c r="A32" s="8">
        <v>46554.726999999999</v>
      </c>
      <c r="B32" s="8">
        <v>14459</v>
      </c>
      <c r="C32" s="8">
        <v>-1.9E-2</v>
      </c>
      <c r="D32" s="8">
        <v>7</v>
      </c>
      <c r="E32" s="8" t="s">
        <v>36</v>
      </c>
      <c r="F32" s="8" t="s">
        <v>37</v>
      </c>
    </row>
    <row r="33" spans="1:6" x14ac:dyDescent="0.2">
      <c r="A33" s="8">
        <v>46854.741999999998</v>
      </c>
      <c r="B33" s="8">
        <v>14898</v>
      </c>
      <c r="C33" s="8">
        <v>-0.02</v>
      </c>
      <c r="D33" s="8">
        <v>7</v>
      </c>
      <c r="E33" s="8" t="s">
        <v>36</v>
      </c>
      <c r="F33" s="8" t="s">
        <v>37</v>
      </c>
    </row>
    <row r="34" spans="1:6" x14ac:dyDescent="0.2">
      <c r="A34" s="8" t="s">
        <v>43</v>
      </c>
      <c r="B34" s="8">
        <v>14933</v>
      </c>
      <c r="C34" s="8">
        <v>-4.0000000000000001E-3</v>
      </c>
      <c r="D34" s="8">
        <v>12</v>
      </c>
      <c r="E34" s="8" t="s">
        <v>29</v>
      </c>
      <c r="F34" s="8" t="s">
        <v>30</v>
      </c>
    </row>
    <row r="35" spans="1:6" x14ac:dyDescent="0.2">
      <c r="A35" s="8">
        <v>46906.68</v>
      </c>
      <c r="B35" s="8">
        <v>14974</v>
      </c>
      <c r="C35" s="8">
        <v>-0.02</v>
      </c>
      <c r="D35" s="8">
        <v>13</v>
      </c>
      <c r="E35" s="8" t="s">
        <v>29</v>
      </c>
      <c r="F35" s="8" t="s">
        <v>30</v>
      </c>
    </row>
    <row r="36" spans="1:6" x14ac:dyDescent="0.2">
      <c r="A36" s="8">
        <v>47184.839</v>
      </c>
      <c r="B36" s="8">
        <v>15381</v>
      </c>
      <c r="C36" s="8">
        <v>-8.0000000000000002E-3</v>
      </c>
      <c r="D36" s="8">
        <v>11</v>
      </c>
      <c r="E36" s="8" t="s">
        <v>36</v>
      </c>
      <c r="F36" s="8" t="s">
        <v>37</v>
      </c>
    </row>
    <row r="37" spans="1:6" x14ac:dyDescent="0.2">
      <c r="A37" s="8">
        <v>47204.656999999999</v>
      </c>
      <c r="B37" s="8">
        <v>15410</v>
      </c>
      <c r="C37" s="8">
        <v>-8.9999999999999993E-3</v>
      </c>
      <c r="D37" s="8">
        <v>11</v>
      </c>
      <c r="E37" s="8" t="s">
        <v>29</v>
      </c>
      <c r="F37" s="8" t="s">
        <v>30</v>
      </c>
    </row>
    <row r="38" spans="1:6" x14ac:dyDescent="0.2">
      <c r="A38" s="8">
        <v>47232.677000000003</v>
      </c>
      <c r="B38" s="8">
        <v>15451</v>
      </c>
      <c r="C38" s="8">
        <v>-8.0000000000000002E-3</v>
      </c>
      <c r="D38" s="8">
        <v>13</v>
      </c>
      <c r="E38" s="8" t="s">
        <v>29</v>
      </c>
      <c r="F38" s="8" t="s">
        <v>30</v>
      </c>
    </row>
    <row r="39" spans="1:6" x14ac:dyDescent="0.2">
      <c r="A39" s="8">
        <v>47597.605000000003</v>
      </c>
      <c r="B39" s="8">
        <v>15985</v>
      </c>
      <c r="C39" s="8">
        <v>-1.9E-2</v>
      </c>
      <c r="D39" s="8">
        <v>11</v>
      </c>
      <c r="E39" s="8" t="s">
        <v>29</v>
      </c>
      <c r="F39" s="8" t="s">
        <v>30</v>
      </c>
    </row>
    <row r="40" spans="1:6" x14ac:dyDescent="0.2">
      <c r="A40" s="8">
        <v>47977.578999999998</v>
      </c>
      <c r="B40" s="8">
        <v>16541</v>
      </c>
      <c r="C40" s="8">
        <v>-1.9E-2</v>
      </c>
      <c r="D40" s="8">
        <v>9</v>
      </c>
      <c r="E40" s="8" t="s">
        <v>29</v>
      </c>
      <c r="F40" s="8" t="s">
        <v>30</v>
      </c>
    </row>
    <row r="41" spans="1:6" x14ac:dyDescent="0.2">
      <c r="A41" s="8">
        <v>48007.658000000003</v>
      </c>
      <c r="B41" s="8">
        <v>16585</v>
      </c>
      <c r="C41" s="8">
        <v>-0.01</v>
      </c>
      <c r="D41" s="8">
        <v>14</v>
      </c>
      <c r="E41" s="8" t="s">
        <v>29</v>
      </c>
      <c r="F41" s="8" t="s">
        <v>30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Active 1</vt:lpstr>
      <vt:lpstr>Graphs 1</vt:lpstr>
      <vt:lpstr>Active 2</vt:lpstr>
      <vt:lpstr>Graphs 2</vt:lpstr>
      <vt:lpstr>Active 3</vt:lpstr>
      <vt:lpstr>Graphs 3</vt:lpstr>
      <vt:lpstr>BAV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2003-01-01T20:44:37Z</cp:lastPrinted>
  <dcterms:created xsi:type="dcterms:W3CDTF">2001-10-14T00:21:18Z</dcterms:created>
  <dcterms:modified xsi:type="dcterms:W3CDTF">2024-09-27T05:03:26Z</dcterms:modified>
</cp:coreProperties>
</file>