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0A6AEAF-DB2B-46BD-ABB6-6FAC5ED0B5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E32" i="2"/>
  <c r="F32" i="2" s="1"/>
  <c r="G32" i="2" s="1"/>
  <c r="K32" i="2" s="1"/>
  <c r="Q32" i="2"/>
  <c r="E29" i="2"/>
  <c r="F29" i="2"/>
  <c r="G29" i="2"/>
  <c r="K29" i="2"/>
  <c r="Q29" i="2"/>
  <c r="E30" i="2"/>
  <c r="F30" i="2"/>
  <c r="G30" i="2"/>
  <c r="K30" i="2"/>
  <c r="Q30" i="2"/>
  <c r="E31" i="2"/>
  <c r="F31" i="2"/>
  <c r="G31" i="2"/>
  <c r="K31" i="2"/>
  <c r="Q31" i="2"/>
  <c r="Q29" i="1"/>
  <c r="Q30" i="1"/>
  <c r="Q31" i="1"/>
  <c r="C7" i="2"/>
  <c r="C8" i="2"/>
  <c r="C9" i="2"/>
  <c r="D9" i="2"/>
  <c r="C17" i="2"/>
  <c r="F17" i="2"/>
  <c r="A21" i="2"/>
  <c r="C21" i="2"/>
  <c r="Q21" i="2"/>
  <c r="Q22" i="2"/>
  <c r="Q23" i="2"/>
  <c r="Q24" i="2"/>
  <c r="Q25" i="2"/>
  <c r="Q26" i="2"/>
  <c r="Q27" i="2"/>
  <c r="Q28" i="2"/>
  <c r="D9" i="1"/>
  <c r="C9" i="1"/>
  <c r="Q28" i="1"/>
  <c r="Q26" i="1"/>
  <c r="Q27" i="1"/>
  <c r="Q25" i="1"/>
  <c r="Q24" i="1"/>
  <c r="Q23" i="1"/>
  <c r="C21" i="1"/>
  <c r="C17" i="1"/>
  <c r="C7" i="1"/>
  <c r="E29" i="1"/>
  <c r="F29" i="1"/>
  <c r="Q22" i="1"/>
  <c r="A21" i="1"/>
  <c r="F17" i="1"/>
  <c r="E26" i="1"/>
  <c r="F26" i="1"/>
  <c r="Q21" i="1"/>
  <c r="G27" i="2"/>
  <c r="K27" i="2"/>
  <c r="E26" i="2"/>
  <c r="F26" i="2"/>
  <c r="G26" i="2"/>
  <c r="K26" i="2"/>
  <c r="E22" i="2"/>
  <c r="F22" i="2"/>
  <c r="G22" i="2"/>
  <c r="K22" i="2"/>
  <c r="E25" i="2"/>
  <c r="F25" i="2"/>
  <c r="G25" i="2"/>
  <c r="K25" i="2"/>
  <c r="E21" i="2"/>
  <c r="F21" i="2"/>
  <c r="G21" i="2"/>
  <c r="K21" i="2"/>
  <c r="E27" i="2"/>
  <c r="F27" i="2"/>
  <c r="E23" i="2"/>
  <c r="F23" i="2"/>
  <c r="G23" i="2"/>
  <c r="J23" i="2"/>
  <c r="E28" i="2"/>
  <c r="F28" i="2"/>
  <c r="G28" i="2"/>
  <c r="K28" i="2"/>
  <c r="E24" i="2"/>
  <c r="F24" i="2"/>
  <c r="G24" i="2"/>
  <c r="J24" i="2"/>
  <c r="E28" i="1"/>
  <c r="F28" i="1"/>
  <c r="G28" i="1"/>
  <c r="K28" i="1"/>
  <c r="G30" i="1"/>
  <c r="K30" i="1"/>
  <c r="G26" i="1"/>
  <c r="K26" i="1"/>
  <c r="E23" i="1"/>
  <c r="F23" i="1"/>
  <c r="G23" i="1"/>
  <c r="J23" i="1"/>
  <c r="E30" i="1"/>
  <c r="F30" i="1"/>
  <c r="E25" i="1"/>
  <c r="F25" i="1"/>
  <c r="G25" i="1"/>
  <c r="K25" i="1"/>
  <c r="E21" i="1"/>
  <c r="F21" i="1"/>
  <c r="G21" i="1"/>
  <c r="K21" i="1"/>
  <c r="E31" i="1"/>
  <c r="F31" i="1"/>
  <c r="G31" i="1"/>
  <c r="K31" i="1"/>
  <c r="G29" i="1"/>
  <c r="K29" i="1"/>
  <c r="E27" i="1"/>
  <c r="F27" i="1"/>
  <c r="G27" i="1"/>
  <c r="K27" i="1"/>
  <c r="E24" i="1"/>
  <c r="F24" i="1"/>
  <c r="G24" i="1"/>
  <c r="J24" i="1"/>
  <c r="E22" i="1"/>
  <c r="F22" i="1"/>
  <c r="G22" i="1"/>
  <c r="K22" i="1"/>
  <c r="C11" i="2"/>
  <c r="C12" i="1"/>
  <c r="C12" i="2"/>
  <c r="C11" i="1"/>
  <c r="O32" i="1" l="1"/>
  <c r="O32" i="2"/>
  <c r="O30" i="2"/>
  <c r="O25" i="2"/>
  <c r="O29" i="2"/>
  <c r="O23" i="2"/>
  <c r="O27" i="2"/>
  <c r="C15" i="2"/>
  <c r="O26" i="2"/>
  <c r="O24" i="2"/>
  <c r="O28" i="2"/>
  <c r="O31" i="2"/>
  <c r="O22" i="2"/>
  <c r="O21" i="2"/>
  <c r="O31" i="1"/>
  <c r="O27" i="1"/>
  <c r="O30" i="1"/>
  <c r="O25" i="1"/>
  <c r="O21" i="1"/>
  <c r="O23" i="1"/>
  <c r="O29" i="1"/>
  <c r="C15" i="1"/>
  <c r="O24" i="1"/>
  <c r="O28" i="1"/>
  <c r="O22" i="1"/>
  <c r="O26" i="1"/>
  <c r="C16" i="1"/>
  <c r="D18" i="1" s="1"/>
  <c r="C16" i="2"/>
  <c r="D18" i="2" s="1"/>
  <c r="C18" i="2" l="1"/>
  <c r="C18" i="1"/>
  <c r="F18" i="1"/>
  <c r="F19" i="1" s="1"/>
  <c r="F18" i="2"/>
  <c r="F19" i="2" s="1"/>
</calcChain>
</file>

<file path=xl/sharedStrings.xml><?xml version="1.0" encoding="utf-8"?>
<sst xmlns="http://schemas.openxmlformats.org/spreadsheetml/2006/main" count="144" uniqueCount="58">
  <si>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</si>
  <si>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</si>
  <si>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</si>
  <si>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</si>
  <si>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</si>
  <si>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</si>
  <si>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</si>
  <si>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</si>
  <si>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</si>
  <si>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</si>
  <si>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</si>
  <si>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</si>
  <si>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</si>
  <si>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</si>
  <si>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</si>
  <si>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</si>
  <si>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</si>
  <si>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</si>
  <si>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</si>
  <si>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</si>
  <si>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</si>
  <si>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</si>
  <si>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</si>
  <si>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</si>
  <si>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</si>
  <si>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</si>
  <si>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</si>
  <si>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</si>
  <si>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</si>
  <si>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</si>
  <si>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</si>
  <si>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G0196-0699_Hya.xls</t>
  </si>
  <si>
    <t>EW</t>
  </si>
  <si>
    <t>IBVS 5458 Eph.</t>
  </si>
  <si>
    <t>IBVS 5458</t>
  </si>
  <si>
    <t>Hya</t>
  </si>
  <si>
    <t xml:space="preserve">2007OEJV...74....1B </t>
  </si>
  <si>
    <t>BRNO</t>
  </si>
  <si>
    <t>II</t>
  </si>
  <si>
    <t>IBVS 6048</t>
  </si>
  <si>
    <t>I</t>
  </si>
  <si>
    <t>IBVS 6063</t>
  </si>
  <si>
    <t>V0474 Hya / GSC 0196-0699</t>
  </si>
  <si>
    <t>JAVSO..44…69</t>
  </si>
  <si>
    <t>JAVSO..45..121</t>
  </si>
  <si>
    <t>pg</t>
  </si>
  <si>
    <t>vis</t>
  </si>
  <si>
    <t>PE</t>
  </si>
  <si>
    <t>CCD</t>
  </si>
  <si>
    <t>s5</t>
  </si>
  <si>
    <t>s6</t>
  </si>
  <si>
    <t>s7</t>
  </si>
  <si>
    <t>BAD?</t>
  </si>
  <si>
    <t>JAVSO..46..184</t>
  </si>
  <si>
    <t>OEJV 0211</t>
  </si>
  <si>
    <t>VSB 067</t>
  </si>
  <si>
    <t>V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</si>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</sst>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1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7" fillId="0" borderId="2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>
      <alignment vertical="top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5" fillId="0" borderId="0" xfId="0" applyFont="1">
      <alignment vertical="top"/>
    </xf>
    <xf numFmtId="0" fontId="16" fillId="0" borderId="0" xfId="7" applyAlignment="1" applyProtection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6" fillId="0" borderId="0" xfId="0" applyFont="1" applyAlignment="1"/>
    <xf numFmtId="0" fontId="0" fillId="3" borderId="0" xfId="0" applyFill="1" applyAlignment="1"/>
    <xf numFmtId="0" fontId="20" fillId="0" borderId="0" xfId="9" applyFont="1" applyAlignment="1">
      <alignment horizontal="left"/>
    </xf>
    <xf numFmtId="0" fontId="20" fillId="0" borderId="0" xfId="9" applyFont="1" applyAlignment="1">
      <alignment horizontal="center" wrapText="1"/>
    </xf>
    <xf numFmtId="0" fontId="20" fillId="0" borderId="0" xfId="9" applyFont="1" applyAlignment="1">
      <alignment horizontal="left" wrapText="1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8" applyFont="1"/>
    <xf numFmtId="0" fontId="20" fillId="0" borderId="0" xfId="8" applyFont="1" applyAlignment="1">
      <alignment horizontal="center"/>
    </xf>
    <xf numFmtId="0" fontId="20" fillId="0" borderId="0" xfId="8" applyFont="1" applyAlignment="1">
      <alignment horizontal="left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V0474 Hya - O-C Diagr.</a:t>
            </a:r>
          </a:p>
        </c:rich>
      </c:tx>
      <c:layout>
        <c:manualLayout>
          <c:xMode val="edge"/>
          <c:yMode val="edge"/>
          <c:x val="0.34135338345864663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2359.5</c:v>
                </c:pt>
                <c:pt idx="2">
                  <c:v>7152.5</c:v>
                </c:pt>
                <c:pt idx="3">
                  <c:v>7228</c:v>
                </c:pt>
                <c:pt idx="4">
                  <c:v>7785.5</c:v>
                </c:pt>
                <c:pt idx="5">
                  <c:v>9233</c:v>
                </c:pt>
                <c:pt idx="6">
                  <c:v>9939</c:v>
                </c:pt>
                <c:pt idx="7">
                  <c:v>10650</c:v>
                </c:pt>
                <c:pt idx="8">
                  <c:v>10630</c:v>
                </c:pt>
                <c:pt idx="9">
                  <c:v>9961</c:v>
                </c:pt>
                <c:pt idx="10">
                  <c:v>12008.5</c:v>
                </c:pt>
                <c:pt idx="11">
                  <c:v>14086.5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98-4354-9B44-7D3D31438D5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2359.5</c:v>
                </c:pt>
                <c:pt idx="2">
                  <c:v>7152.5</c:v>
                </c:pt>
                <c:pt idx="3">
                  <c:v>7228</c:v>
                </c:pt>
                <c:pt idx="4">
                  <c:v>7785.5</c:v>
                </c:pt>
                <c:pt idx="5">
                  <c:v>9233</c:v>
                </c:pt>
                <c:pt idx="6">
                  <c:v>9939</c:v>
                </c:pt>
                <c:pt idx="7">
                  <c:v>10650</c:v>
                </c:pt>
                <c:pt idx="8">
                  <c:v>10630</c:v>
                </c:pt>
                <c:pt idx="9">
                  <c:v>9961</c:v>
                </c:pt>
                <c:pt idx="10">
                  <c:v>12008.5</c:v>
                </c:pt>
                <c:pt idx="11">
                  <c:v>14086.5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98-4354-9B44-7D3D31438D5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2359.5</c:v>
                </c:pt>
                <c:pt idx="2">
                  <c:v>7152.5</c:v>
                </c:pt>
                <c:pt idx="3">
                  <c:v>7228</c:v>
                </c:pt>
                <c:pt idx="4">
                  <c:v>7785.5</c:v>
                </c:pt>
                <c:pt idx="5">
                  <c:v>9233</c:v>
                </c:pt>
                <c:pt idx="6">
                  <c:v>9939</c:v>
                </c:pt>
                <c:pt idx="7">
                  <c:v>10650</c:v>
                </c:pt>
                <c:pt idx="8">
                  <c:v>10630</c:v>
                </c:pt>
                <c:pt idx="9">
                  <c:v>9961</c:v>
                </c:pt>
                <c:pt idx="10">
                  <c:v>12008.5</c:v>
                </c:pt>
                <c:pt idx="11">
                  <c:v>14086.5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  <c:pt idx="2">
                  <c:v>6.784000011975877E-3</c:v>
                </c:pt>
                <c:pt idx="3">
                  <c:v>7.3736318881856278E-3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98-4354-9B44-7D3D31438D5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2359.5</c:v>
                </c:pt>
                <c:pt idx="2">
                  <c:v>7152.5</c:v>
                </c:pt>
                <c:pt idx="3">
                  <c:v>7228</c:v>
                </c:pt>
                <c:pt idx="4">
                  <c:v>7785.5</c:v>
                </c:pt>
                <c:pt idx="5">
                  <c:v>9233</c:v>
                </c:pt>
                <c:pt idx="6">
                  <c:v>9939</c:v>
                </c:pt>
                <c:pt idx="7">
                  <c:v>10650</c:v>
                </c:pt>
                <c:pt idx="8">
                  <c:v>10630</c:v>
                </c:pt>
                <c:pt idx="9">
                  <c:v>9961</c:v>
                </c:pt>
                <c:pt idx="10">
                  <c:v>12008.5</c:v>
                </c:pt>
                <c:pt idx="11">
                  <c:v>14086.5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0">
                  <c:v>0</c:v>
                </c:pt>
                <c:pt idx="1">
                  <c:v>1.2933065088873263E-2</c:v>
                </c:pt>
                <c:pt idx="4">
                  <c:v>5.8010460852528922E-3</c:v>
                </c:pt>
                <c:pt idx="5">
                  <c:v>6.2592201502411626E-3</c:v>
                </c:pt>
                <c:pt idx="6">
                  <c:v>4.0245195559691638E-3</c:v>
                </c:pt>
                <c:pt idx="7">
                  <c:v>4.6725760403205641E-3</c:v>
                </c:pt>
                <c:pt idx="8">
                  <c:v>1.8415477316011675E-3</c:v>
                </c:pt>
                <c:pt idx="9">
                  <c:v>2.6686506462283432E-3</c:v>
                </c:pt>
                <c:pt idx="10">
                  <c:v>-5.6232587667182088E-4</c:v>
                </c:pt>
                <c:pt idx="11">
                  <c:v>3.8715157133992761E-3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98-4354-9B44-7D3D31438D5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2359.5</c:v>
                </c:pt>
                <c:pt idx="2">
                  <c:v>7152.5</c:v>
                </c:pt>
                <c:pt idx="3">
                  <c:v>7228</c:v>
                </c:pt>
                <c:pt idx="4">
                  <c:v>7785.5</c:v>
                </c:pt>
                <c:pt idx="5">
                  <c:v>9233</c:v>
                </c:pt>
                <c:pt idx="6">
                  <c:v>9939</c:v>
                </c:pt>
                <c:pt idx="7">
                  <c:v>10650</c:v>
                </c:pt>
                <c:pt idx="8">
                  <c:v>10630</c:v>
                </c:pt>
                <c:pt idx="9">
                  <c:v>9961</c:v>
                </c:pt>
                <c:pt idx="10">
                  <c:v>12008.5</c:v>
                </c:pt>
                <c:pt idx="11">
                  <c:v>14086.5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98-4354-9B44-7D3D31438D5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2359.5</c:v>
                </c:pt>
                <c:pt idx="2">
                  <c:v>7152.5</c:v>
                </c:pt>
                <c:pt idx="3">
                  <c:v>7228</c:v>
                </c:pt>
                <c:pt idx="4">
                  <c:v>7785.5</c:v>
                </c:pt>
                <c:pt idx="5">
                  <c:v>9233</c:v>
                </c:pt>
                <c:pt idx="6">
                  <c:v>9939</c:v>
                </c:pt>
                <c:pt idx="7">
                  <c:v>10650</c:v>
                </c:pt>
                <c:pt idx="8">
                  <c:v>10630</c:v>
                </c:pt>
                <c:pt idx="9">
                  <c:v>9961</c:v>
                </c:pt>
                <c:pt idx="10">
                  <c:v>12008.5</c:v>
                </c:pt>
                <c:pt idx="11">
                  <c:v>14086.5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98-4354-9B44-7D3D31438D5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2359.5</c:v>
                </c:pt>
                <c:pt idx="2">
                  <c:v>7152.5</c:v>
                </c:pt>
                <c:pt idx="3">
                  <c:v>7228</c:v>
                </c:pt>
                <c:pt idx="4">
                  <c:v>7785.5</c:v>
                </c:pt>
                <c:pt idx="5">
                  <c:v>9233</c:v>
                </c:pt>
                <c:pt idx="6">
                  <c:v>9939</c:v>
                </c:pt>
                <c:pt idx="7">
                  <c:v>10650</c:v>
                </c:pt>
                <c:pt idx="8">
                  <c:v>10630</c:v>
                </c:pt>
                <c:pt idx="9">
                  <c:v>9961</c:v>
                </c:pt>
                <c:pt idx="10">
                  <c:v>12008.5</c:v>
                </c:pt>
                <c:pt idx="11">
                  <c:v>14086.5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98-4354-9B44-7D3D31438D5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2359.5</c:v>
                </c:pt>
                <c:pt idx="2">
                  <c:v>7152.5</c:v>
                </c:pt>
                <c:pt idx="3">
                  <c:v>7228</c:v>
                </c:pt>
                <c:pt idx="4">
                  <c:v>7785.5</c:v>
                </c:pt>
                <c:pt idx="5">
                  <c:v>9233</c:v>
                </c:pt>
                <c:pt idx="6">
                  <c:v>9939</c:v>
                </c:pt>
                <c:pt idx="7">
                  <c:v>10650</c:v>
                </c:pt>
                <c:pt idx="8">
                  <c:v>10630</c:v>
                </c:pt>
                <c:pt idx="9">
                  <c:v>9961</c:v>
                </c:pt>
                <c:pt idx="10">
                  <c:v>12008.5</c:v>
                </c:pt>
                <c:pt idx="11">
                  <c:v>14086.5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1.408832676493171E-2</c:v>
                </c:pt>
                <c:pt idx="1">
                  <c:v>1.1769213443702102E-2</c:v>
                </c:pt>
                <c:pt idx="2">
                  <c:v>7.0582534315582124E-3</c:v>
                </c:pt>
                <c:pt idx="3">
                  <c:v>6.9840457368123606E-3</c:v>
                </c:pt>
                <c:pt idx="4">
                  <c:v>6.4360882557420044E-3</c:v>
                </c:pt>
                <c:pt idx="5">
                  <c:v>5.0133645717073128E-3</c:v>
                </c:pt>
                <c:pt idx="6">
                  <c:v>4.3194489095805463E-3</c:v>
                </c:pt>
                <c:pt idx="7">
                  <c:v>3.620618830583195E-3</c:v>
                </c:pt>
                <c:pt idx="8">
                  <c:v>3.6402764980655398E-3</c:v>
                </c:pt>
                <c:pt idx="9">
                  <c:v>4.2978254753499676E-3</c:v>
                </c:pt>
                <c:pt idx="10">
                  <c:v>2.2853717668449361E-3</c:v>
                </c:pt>
                <c:pt idx="11">
                  <c:v>2.4294011542932981E-4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98-4354-9B44-7D3D31438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130088"/>
        <c:axId val="1"/>
      </c:scatterChart>
      <c:valAx>
        <c:axId val="700130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130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74130865218"/>
          <c:w val="0.65864661654135337"/>
          <c:h val="5.8651133520590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V0474 Hya - O-C Diagr.</a:t>
            </a:r>
          </a:p>
        </c:rich>
      </c:tx>
      <c:layout>
        <c:manualLayout>
          <c:xMode val="edge"/>
          <c:yMode val="edge"/>
          <c:x val="0.34536340852130326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2359.5</c:v>
                </c:pt>
                <c:pt idx="2">
                  <c:v>7152.5</c:v>
                </c:pt>
                <c:pt idx="3">
                  <c:v>7228</c:v>
                </c:pt>
                <c:pt idx="4">
                  <c:v>7785.5</c:v>
                </c:pt>
                <c:pt idx="5">
                  <c:v>9233</c:v>
                </c:pt>
                <c:pt idx="6">
                  <c:v>9939</c:v>
                </c:pt>
                <c:pt idx="7">
                  <c:v>10650</c:v>
                </c:pt>
                <c:pt idx="8">
                  <c:v>10630</c:v>
                </c:pt>
                <c:pt idx="9">
                  <c:v>9961</c:v>
                </c:pt>
                <c:pt idx="10">
                  <c:v>12008.5</c:v>
                </c:pt>
                <c:pt idx="11">
                  <c:v>14086.5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DD-43F0-8B26-1DFDA70B20E4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2359.5</c:v>
                </c:pt>
                <c:pt idx="2">
                  <c:v>7152.5</c:v>
                </c:pt>
                <c:pt idx="3">
                  <c:v>7228</c:v>
                </c:pt>
                <c:pt idx="4">
                  <c:v>7785.5</c:v>
                </c:pt>
                <c:pt idx="5">
                  <c:v>9233</c:v>
                </c:pt>
                <c:pt idx="6">
                  <c:v>9939</c:v>
                </c:pt>
                <c:pt idx="7">
                  <c:v>10650</c:v>
                </c:pt>
                <c:pt idx="8">
                  <c:v>10630</c:v>
                </c:pt>
                <c:pt idx="9">
                  <c:v>9961</c:v>
                </c:pt>
                <c:pt idx="10">
                  <c:v>12008.5</c:v>
                </c:pt>
                <c:pt idx="11">
                  <c:v>14086.5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DD-43F0-8B26-1DFDA70B20E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2359.5</c:v>
                </c:pt>
                <c:pt idx="2">
                  <c:v>7152.5</c:v>
                </c:pt>
                <c:pt idx="3">
                  <c:v>7228</c:v>
                </c:pt>
                <c:pt idx="4">
                  <c:v>7785.5</c:v>
                </c:pt>
                <c:pt idx="5">
                  <c:v>9233</c:v>
                </c:pt>
                <c:pt idx="6">
                  <c:v>9939</c:v>
                </c:pt>
                <c:pt idx="7">
                  <c:v>10650</c:v>
                </c:pt>
                <c:pt idx="8">
                  <c:v>10630</c:v>
                </c:pt>
                <c:pt idx="9">
                  <c:v>9961</c:v>
                </c:pt>
                <c:pt idx="10">
                  <c:v>12008.5</c:v>
                </c:pt>
                <c:pt idx="11">
                  <c:v>14086.5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  <c:pt idx="2">
                  <c:v>0.10297499999433057</c:v>
                </c:pt>
                <c:pt idx="3">
                  <c:v>0.1045799999992596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DD-43F0-8B26-1DFDA70B20E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2359.5</c:v>
                </c:pt>
                <c:pt idx="2">
                  <c:v>7152.5</c:v>
                </c:pt>
                <c:pt idx="3">
                  <c:v>7228</c:v>
                </c:pt>
                <c:pt idx="4">
                  <c:v>7785.5</c:v>
                </c:pt>
                <c:pt idx="5">
                  <c:v>9233</c:v>
                </c:pt>
                <c:pt idx="6">
                  <c:v>9939</c:v>
                </c:pt>
                <c:pt idx="7">
                  <c:v>10650</c:v>
                </c:pt>
                <c:pt idx="8">
                  <c:v>10630</c:v>
                </c:pt>
                <c:pt idx="9">
                  <c:v>9961</c:v>
                </c:pt>
                <c:pt idx="10">
                  <c:v>12008.5</c:v>
                </c:pt>
                <c:pt idx="11">
                  <c:v>14086.5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0">
                  <c:v>0</c:v>
                </c:pt>
                <c:pt idx="1">
                  <c:v>4.4665000001259614E-2</c:v>
                </c:pt>
                <c:pt idx="4">
                  <c:v>0.11050500000419561</c:v>
                </c:pt>
                <c:pt idx="5">
                  <c:v>0.13042999999743188</c:v>
                </c:pt>
                <c:pt idx="6">
                  <c:v>0.13768999999592779</c:v>
                </c:pt>
                <c:pt idx="7">
                  <c:v>0.14789999999629799</c:v>
                </c:pt>
                <c:pt idx="8">
                  <c:v>0.144800000001851</c:v>
                </c:pt>
                <c:pt idx="9">
                  <c:v>0.13662999994267011</c:v>
                </c:pt>
                <c:pt idx="10">
                  <c:v>0.16093499999988126</c:v>
                </c:pt>
                <c:pt idx="11">
                  <c:v>0.19331499999680091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DD-43F0-8B26-1DFDA70B20E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2359.5</c:v>
                </c:pt>
                <c:pt idx="2">
                  <c:v>7152.5</c:v>
                </c:pt>
                <c:pt idx="3">
                  <c:v>7228</c:v>
                </c:pt>
                <c:pt idx="4">
                  <c:v>7785.5</c:v>
                </c:pt>
                <c:pt idx="5">
                  <c:v>9233</c:v>
                </c:pt>
                <c:pt idx="6">
                  <c:v>9939</c:v>
                </c:pt>
                <c:pt idx="7">
                  <c:v>10650</c:v>
                </c:pt>
                <c:pt idx="8">
                  <c:v>10630</c:v>
                </c:pt>
                <c:pt idx="9">
                  <c:v>9961</c:v>
                </c:pt>
                <c:pt idx="10">
                  <c:v>12008.5</c:v>
                </c:pt>
                <c:pt idx="11">
                  <c:v>14086.5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DD-43F0-8B26-1DFDA70B20E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2359.5</c:v>
                </c:pt>
                <c:pt idx="2">
                  <c:v>7152.5</c:v>
                </c:pt>
                <c:pt idx="3">
                  <c:v>7228</c:v>
                </c:pt>
                <c:pt idx="4">
                  <c:v>7785.5</c:v>
                </c:pt>
                <c:pt idx="5">
                  <c:v>9233</c:v>
                </c:pt>
                <c:pt idx="6">
                  <c:v>9939</c:v>
                </c:pt>
                <c:pt idx="7">
                  <c:v>10650</c:v>
                </c:pt>
                <c:pt idx="8">
                  <c:v>10630</c:v>
                </c:pt>
                <c:pt idx="9">
                  <c:v>9961</c:v>
                </c:pt>
                <c:pt idx="10">
                  <c:v>12008.5</c:v>
                </c:pt>
                <c:pt idx="11">
                  <c:v>14086.5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DD-43F0-8B26-1DFDA70B20E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1.6999999999999999E-3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2359.5</c:v>
                </c:pt>
                <c:pt idx="2">
                  <c:v>7152.5</c:v>
                </c:pt>
                <c:pt idx="3">
                  <c:v>7228</c:v>
                </c:pt>
                <c:pt idx="4">
                  <c:v>7785.5</c:v>
                </c:pt>
                <c:pt idx="5">
                  <c:v>9233</c:v>
                </c:pt>
                <c:pt idx="6">
                  <c:v>9939</c:v>
                </c:pt>
                <c:pt idx="7">
                  <c:v>10650</c:v>
                </c:pt>
                <c:pt idx="8">
                  <c:v>10630</c:v>
                </c:pt>
                <c:pt idx="9">
                  <c:v>9961</c:v>
                </c:pt>
                <c:pt idx="10">
                  <c:v>12008.5</c:v>
                </c:pt>
                <c:pt idx="11">
                  <c:v>14086.5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DD-43F0-8B26-1DFDA70B20E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2359.5</c:v>
                </c:pt>
                <c:pt idx="2">
                  <c:v>7152.5</c:v>
                </c:pt>
                <c:pt idx="3">
                  <c:v>7228</c:v>
                </c:pt>
                <c:pt idx="4">
                  <c:v>7785.5</c:v>
                </c:pt>
                <c:pt idx="5">
                  <c:v>9233</c:v>
                </c:pt>
                <c:pt idx="6">
                  <c:v>9939</c:v>
                </c:pt>
                <c:pt idx="7">
                  <c:v>10650</c:v>
                </c:pt>
                <c:pt idx="8">
                  <c:v>10630</c:v>
                </c:pt>
                <c:pt idx="9">
                  <c:v>9961</c:v>
                </c:pt>
                <c:pt idx="10">
                  <c:v>12008.5</c:v>
                </c:pt>
                <c:pt idx="11">
                  <c:v>14086.5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7.0823222453801626E-3</c:v>
                </c:pt>
                <c:pt idx="1">
                  <c:v>3.8129518623600457E-2</c:v>
                </c:pt>
                <c:pt idx="2">
                  <c:v>0.10119763146140925</c:v>
                </c:pt>
                <c:pt idx="3">
                  <c:v>0.1021910891119944</c:v>
                </c:pt>
                <c:pt idx="4">
                  <c:v>0.10952688567095087</c:v>
                </c:pt>
                <c:pt idx="5">
                  <c:v>0.12857363996528182</c:v>
                </c:pt>
                <c:pt idx="6">
                  <c:v>0.1378634558767137</c:v>
                </c:pt>
                <c:pt idx="7">
                  <c:v>0.14721906368553533</c:v>
                </c:pt>
                <c:pt idx="8">
                  <c:v>0.14695589609597637</c:v>
                </c:pt>
                <c:pt idx="9">
                  <c:v>0.13815294022522859</c:v>
                </c:pt>
                <c:pt idx="10">
                  <c:v>0.16509472220632884</c:v>
                </c:pt>
                <c:pt idx="11">
                  <c:v>0.19243783476150653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DD-43F0-8B26-1DFDA70B2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151536"/>
        <c:axId val="1"/>
      </c:scatterChart>
      <c:valAx>
        <c:axId val="727151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151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09022556390977"/>
          <c:y val="0.92105263157894735"/>
          <c:w val="0.6601503759398496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898D3BA-9D5B-FB36-408A-67BC94C86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0</xdr:row>
      <xdr:rowOff>0</xdr:rowOff>
    </xdr:from>
    <xdr:to>
      <xdr:col>17</xdr:col>
      <xdr:colOff>619125</xdr:colOff>
      <xdr:row>19</xdr:row>
      <xdr:rowOff>0</xdr:rowOff>
    </xdr:to>
    <xdr:graphicFrame macro="">
      <xdr:nvGraphicFramePr>
        <xdr:cNvPr id="51203" name="Chart 1">
          <a:extLst>
            <a:ext uri="{FF2B5EF4-FFF2-40B4-BE49-F238E27FC236}">
              <a16:creationId xmlns:a16="http://schemas.microsoft.com/office/drawing/2014/main" id="{C9C64B3C-7BBD-6627-5728-6A7E60510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simbad.u-strasbg.fr/cgi-bin/cdsbib4?2007OEJV...74....1B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simbad.u-strasbg.fr/cgi-bin/cdsbib4?2007OEJV...74....1B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W6939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29"/>
      <c r="F1" s="29" t="s">
        <v>31</v>
      </c>
      <c r="G1" s="30" t="s">
        <v>32</v>
      </c>
      <c r="H1" s="10" t="s">
        <v>33</v>
      </c>
      <c r="I1" s="31">
        <v>52184.87</v>
      </c>
      <c r="J1" s="31">
        <v>0.52829000000000004</v>
      </c>
      <c r="K1" s="32" t="s">
        <v>34</v>
      </c>
      <c r="L1" s="11" t="s">
        <v>35</v>
      </c>
    </row>
    <row r="2" spans="1:12" x14ac:dyDescent="0.2">
      <c r="A2" t="s">
        <v>23</v>
      </c>
      <c r="B2" t="s">
        <v>32</v>
      </c>
      <c r="C2" s="9" t="s">
        <v>35</v>
      </c>
      <c r="D2" t="s">
        <v>31</v>
      </c>
    </row>
    <row r="3" spans="1:12" ht="13.5" thickBot="1" x14ac:dyDescent="0.25"/>
    <row r="4" spans="1:12" ht="14.25" thickTop="1" thickBot="1" x14ac:dyDescent="0.25">
      <c r="A4" s="28" t="s">
        <v>33</v>
      </c>
      <c r="C4" s="7">
        <v>52184.87</v>
      </c>
      <c r="D4" s="8">
        <v>0.52829000000000004</v>
      </c>
    </row>
    <row r="5" spans="1:12" ht="13.5" thickTop="1" x14ac:dyDescent="0.2">
      <c r="A5" s="10" t="s">
        <v>25</v>
      </c>
      <c r="B5" s="11"/>
      <c r="C5" s="12">
        <v>-9.5</v>
      </c>
      <c r="D5" s="11" t="s">
        <v>26</v>
      </c>
    </row>
    <row r="6" spans="1:12" x14ac:dyDescent="0.2">
      <c r="A6" s="4" t="s">
        <v>1</v>
      </c>
    </row>
    <row r="7" spans="1:12" x14ac:dyDescent="0.2">
      <c r="A7" t="s">
        <v>2</v>
      </c>
      <c r="C7">
        <f>+C4</f>
        <v>52184.87</v>
      </c>
    </row>
    <row r="8" spans="1:12" x14ac:dyDescent="0.2">
      <c r="A8" t="s">
        <v>3</v>
      </c>
      <c r="C8">
        <v>0.52830344858440903</v>
      </c>
    </row>
    <row r="9" spans="1:12" x14ac:dyDescent="0.2">
      <c r="A9" s="26" t="s">
        <v>30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15</v>
      </c>
      <c r="B11" s="11"/>
      <c r="C11" s="23">
        <f ca="1">INTERCEPT(INDIRECT($D$9):G991,INDIRECT($C$9):F991)</f>
        <v>1.408832676493171E-2</v>
      </c>
      <c r="D11" s="13"/>
      <c r="E11" s="11"/>
    </row>
    <row r="12" spans="1:12" x14ac:dyDescent="0.2">
      <c r="A12" s="11" t="s">
        <v>16</v>
      </c>
      <c r="B12" s="11"/>
      <c r="C12" s="23">
        <f ca="1">SLOPE(INDIRECT($D$9):G991,INDIRECT($C$9):F991)</f>
        <v>-9.8288337411723146E-7</v>
      </c>
      <c r="D12" s="13"/>
      <c r="E12" s="11"/>
    </row>
    <row r="13" spans="1:12" x14ac:dyDescent="0.2">
      <c r="A13" s="11" t="s">
        <v>18</v>
      </c>
      <c r="B13" s="11"/>
      <c r="C13" s="13" t="s">
        <v>13</v>
      </c>
    </row>
    <row r="14" spans="1:12" x14ac:dyDescent="0.2">
      <c r="A14" s="11"/>
      <c r="B14" s="11"/>
      <c r="C14" s="11"/>
    </row>
    <row r="15" spans="1:12" x14ac:dyDescent="0.2">
      <c r="A15" s="14" t="s">
        <v>17</v>
      </c>
      <c r="B15" s="11"/>
      <c r="C15" s="15">
        <f ca="1">(C7+C11)+(C8+C12)*INT(MAX(F21:F3532))</f>
        <v>59626.552620191549</v>
      </c>
      <c r="E15" s="13"/>
      <c r="F15" s="11"/>
    </row>
    <row r="16" spans="1:12" x14ac:dyDescent="0.2">
      <c r="A16" s="18" t="s">
        <v>4</v>
      </c>
      <c r="B16" s="11"/>
      <c r="C16" s="19">
        <f ca="1">+C8+C12</f>
        <v>0.5283024657010349</v>
      </c>
      <c r="E16" s="11"/>
      <c r="F16" s="11"/>
    </row>
    <row r="17" spans="1:23" ht="13.5" thickBot="1" x14ac:dyDescent="0.25">
      <c r="A17" s="16" t="s">
        <v>24</v>
      </c>
      <c r="B17" s="11"/>
      <c r="C17" s="11">
        <f>COUNT(C21:C2190)</f>
        <v>12</v>
      </c>
      <c r="E17" s="16" t="s">
        <v>27</v>
      </c>
      <c r="F17" s="17">
        <f ca="1">TODAY()+15018.5-B5/24</f>
        <v>60355.5</v>
      </c>
    </row>
    <row r="18" spans="1:23" ht="14.25" thickTop="1" thickBot="1" x14ac:dyDescent="0.25">
      <c r="A18" s="18" t="s">
        <v>5</v>
      </c>
      <c r="B18" s="11"/>
      <c r="C18" s="21">
        <f ca="1">+C15</f>
        <v>59626.552620191549</v>
      </c>
      <c r="D18" s="22">
        <f ca="1">+C16</f>
        <v>0.5283024657010349</v>
      </c>
      <c r="E18" s="16" t="s">
        <v>28</v>
      </c>
      <c r="F18" s="17">
        <f ca="1">ROUND(2*(F17-C15)/C16,0)/2+1</f>
        <v>1381</v>
      </c>
    </row>
    <row r="19" spans="1:23" ht="13.5" thickTop="1" x14ac:dyDescent="0.2">
      <c r="E19" s="16" t="s">
        <v>29</v>
      </c>
      <c r="F19" s="20">
        <f ca="1">+C15+C16*F18-15018.5-C5/24</f>
        <v>45338.034158658011</v>
      </c>
    </row>
    <row r="20" spans="1:23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45</v>
      </c>
      <c r="I20" s="6" t="s">
        <v>46</v>
      </c>
      <c r="J20" s="6" t="s">
        <v>47</v>
      </c>
      <c r="K20" s="6" t="s">
        <v>48</v>
      </c>
      <c r="L20" s="6" t="s">
        <v>49</v>
      </c>
      <c r="M20" s="6" t="s">
        <v>50</v>
      </c>
      <c r="N20" s="6" t="s">
        <v>51</v>
      </c>
      <c r="O20" s="6" t="s">
        <v>22</v>
      </c>
      <c r="P20" s="5" t="s">
        <v>21</v>
      </c>
      <c r="Q20" s="3" t="s">
        <v>14</v>
      </c>
      <c r="U20" s="42" t="s">
        <v>52</v>
      </c>
    </row>
    <row r="21" spans="1:23" x14ac:dyDescent="0.2">
      <c r="A21" t="str">
        <f>$K$1</f>
        <v>IBVS 5458</v>
      </c>
      <c r="C21" s="9">
        <f>+$C$4</f>
        <v>52184.87</v>
      </c>
      <c r="D21" s="9" t="s">
        <v>13</v>
      </c>
      <c r="E21">
        <f t="shared" ref="E21:E27" si="0">+(C21-C$7)/C$8</f>
        <v>0</v>
      </c>
      <c r="F21">
        <f t="shared" ref="F21:F28" si="1">ROUND(2*E21,0)/2</f>
        <v>0</v>
      </c>
      <c r="G21">
        <f t="shared" ref="G21:G27" si="2">+C21-(C$7+F21*C$8)</f>
        <v>0</v>
      </c>
      <c r="K21">
        <f>+G21</f>
        <v>0</v>
      </c>
      <c r="O21">
        <f t="shared" ref="O21:O27" ca="1" si="3">+C$11+C$12*$F21</f>
        <v>1.408832676493171E-2</v>
      </c>
      <c r="Q21" s="2">
        <f t="shared" ref="Q21:Q27" si="4">+C21-15018.5</f>
        <v>37166.370000000003</v>
      </c>
    </row>
    <row r="22" spans="1:23" x14ac:dyDescent="0.2">
      <c r="A22" t="s">
        <v>37</v>
      </c>
      <c r="B22" s="13" t="s">
        <v>38</v>
      </c>
      <c r="C22" s="9">
        <v>53431.414920000003</v>
      </c>
      <c r="D22" s="9">
        <v>5.0000000000000001E-4</v>
      </c>
      <c r="E22">
        <f t="shared" si="0"/>
        <v>2359.5244803722594</v>
      </c>
      <c r="F22">
        <f t="shared" si="1"/>
        <v>2359.5</v>
      </c>
      <c r="G22">
        <f t="shared" si="2"/>
        <v>1.2933065088873263E-2</v>
      </c>
      <c r="K22">
        <f>+G22</f>
        <v>1.2933065088873263E-2</v>
      </c>
      <c r="O22">
        <f t="shared" ca="1" si="3"/>
        <v>1.1769213443702102E-2</v>
      </c>
      <c r="Q22" s="2">
        <f t="shared" si="4"/>
        <v>38412.914920000003</v>
      </c>
      <c r="W22" s="33" t="s">
        <v>36</v>
      </c>
    </row>
    <row r="23" spans="1:23" x14ac:dyDescent="0.2">
      <c r="A23" s="34" t="s">
        <v>39</v>
      </c>
      <c r="B23" s="35" t="s">
        <v>38</v>
      </c>
      <c r="C23" s="36">
        <v>55963.567199999998</v>
      </c>
      <c r="D23" s="36">
        <v>8.9999999999999998E-4</v>
      </c>
      <c r="E23" s="37">
        <f t="shared" si="0"/>
        <v>7152.5128411049136</v>
      </c>
      <c r="F23">
        <f t="shared" si="1"/>
        <v>7152.5</v>
      </c>
      <c r="G23">
        <f t="shared" si="2"/>
        <v>6.784000011975877E-3</v>
      </c>
      <c r="J23">
        <f>+G23</f>
        <v>6.784000011975877E-3</v>
      </c>
      <c r="O23">
        <f t="shared" ca="1" si="3"/>
        <v>7.0582534315582124E-3</v>
      </c>
      <c r="Q23" s="2">
        <f t="shared" si="4"/>
        <v>40945.067199999998</v>
      </c>
    </row>
    <row r="24" spans="1:23" x14ac:dyDescent="0.2">
      <c r="A24" s="34" t="s">
        <v>39</v>
      </c>
      <c r="B24" s="35" t="s">
        <v>40</v>
      </c>
      <c r="C24" s="36">
        <v>56003.454700000002</v>
      </c>
      <c r="D24" s="36">
        <v>1.6999999999999999E-3</v>
      </c>
      <c r="E24" s="37">
        <f t="shared" si="0"/>
        <v>7228.0139571905329</v>
      </c>
      <c r="F24">
        <f t="shared" si="1"/>
        <v>7228</v>
      </c>
      <c r="G24">
        <f t="shared" si="2"/>
        <v>7.3736318881856278E-3</v>
      </c>
      <c r="J24">
        <f>+G24</f>
        <v>7.3736318881856278E-3</v>
      </c>
      <c r="O24">
        <f t="shared" ca="1" si="3"/>
        <v>6.9840457368123606E-3</v>
      </c>
      <c r="Q24" s="2">
        <f t="shared" si="4"/>
        <v>40984.954700000002</v>
      </c>
    </row>
    <row r="25" spans="1:23" x14ac:dyDescent="0.2">
      <c r="A25" s="34" t="s">
        <v>41</v>
      </c>
      <c r="B25" s="38"/>
      <c r="C25" s="36">
        <v>56297.982300000003</v>
      </c>
      <c r="D25" s="36">
        <v>2.0000000000000001E-4</v>
      </c>
      <c r="E25" s="37">
        <f t="shared" si="0"/>
        <v>7785.510980519055</v>
      </c>
      <c r="F25">
        <f t="shared" si="1"/>
        <v>7785.5</v>
      </c>
      <c r="G25">
        <f t="shared" si="2"/>
        <v>5.8010460852528922E-3</v>
      </c>
      <c r="K25">
        <f t="shared" ref="K25:K31" si="5">+G25</f>
        <v>5.8010460852528922E-3</v>
      </c>
      <c r="O25">
        <f t="shared" ca="1" si="3"/>
        <v>6.4360882557420044E-3</v>
      </c>
      <c r="Q25" s="2">
        <f t="shared" si="4"/>
        <v>41279.482300000003</v>
      </c>
    </row>
    <row r="26" spans="1:23" x14ac:dyDescent="0.2">
      <c r="A26" s="39" t="s">
        <v>43</v>
      </c>
      <c r="B26" s="40" t="s">
        <v>40</v>
      </c>
      <c r="C26" s="41">
        <v>57062.701999999997</v>
      </c>
      <c r="D26" s="41">
        <v>1E-4</v>
      </c>
      <c r="E26" s="37">
        <f t="shared" si="0"/>
        <v>9233.0118477745382</v>
      </c>
      <c r="F26">
        <f t="shared" si="1"/>
        <v>9233</v>
      </c>
      <c r="G26">
        <f t="shared" si="2"/>
        <v>6.2592201502411626E-3</v>
      </c>
      <c r="K26">
        <f t="shared" si="5"/>
        <v>6.2592201502411626E-3</v>
      </c>
      <c r="O26">
        <f t="shared" ca="1" si="3"/>
        <v>5.0133645717073128E-3</v>
      </c>
      <c r="Q26" s="2">
        <f t="shared" si="4"/>
        <v>42044.201999999997</v>
      </c>
    </row>
    <row r="27" spans="1:23" x14ac:dyDescent="0.2">
      <c r="A27" s="39" t="s">
        <v>44</v>
      </c>
      <c r="B27" s="40" t="s">
        <v>40</v>
      </c>
      <c r="C27" s="41">
        <v>57435.682000000001</v>
      </c>
      <c r="D27" s="41">
        <v>1E-4</v>
      </c>
      <c r="E27" s="37">
        <f t="shared" si="0"/>
        <v>9939.0076178180698</v>
      </c>
      <c r="F27">
        <f t="shared" si="1"/>
        <v>9939</v>
      </c>
      <c r="G27">
        <f t="shared" si="2"/>
        <v>4.0245195559691638E-3</v>
      </c>
      <c r="K27">
        <f t="shared" si="5"/>
        <v>4.0245195559691638E-3</v>
      </c>
      <c r="O27">
        <f t="shared" ca="1" si="3"/>
        <v>4.3194489095805463E-3</v>
      </c>
      <c r="Q27" s="2">
        <f t="shared" si="4"/>
        <v>42417.182000000001</v>
      </c>
    </row>
    <row r="28" spans="1:23" x14ac:dyDescent="0.2">
      <c r="A28" s="44" t="s">
        <v>0</v>
      </c>
      <c r="B28" s="45" t="s">
        <v>40</v>
      </c>
      <c r="C28" s="46">
        <v>57811.306400000001</v>
      </c>
      <c r="D28" s="46">
        <v>1.2999999999999999E-3</v>
      </c>
      <c r="E28" s="37">
        <f>+(C28-C$7)/C$8</f>
        <v>10650.008844492791</v>
      </c>
      <c r="F28">
        <f t="shared" si="1"/>
        <v>10650</v>
      </c>
      <c r="G28">
        <f>+C28-(C$7+F28*C$8)</f>
        <v>4.6725760403205641E-3</v>
      </c>
      <c r="K28">
        <f t="shared" si="5"/>
        <v>4.6725760403205641E-3</v>
      </c>
      <c r="O28">
        <f ca="1">+C$11+C$12*$F28</f>
        <v>3.620618830583195E-3</v>
      </c>
      <c r="Q28" s="2">
        <f>+C28-15018.5</f>
        <v>42792.806400000001</v>
      </c>
    </row>
    <row r="29" spans="1:23" x14ac:dyDescent="0.2">
      <c r="A29" s="52" t="s">
        <v>53</v>
      </c>
      <c r="B29" s="53" t="s">
        <v>40</v>
      </c>
      <c r="C29" s="54">
        <v>57800.737500000003</v>
      </c>
      <c r="D29" s="54">
        <v>1E-4</v>
      </c>
      <c r="E29" s="37">
        <f>+(C29-C$7)/C$8</f>
        <v>10630.003485776475</v>
      </c>
      <c r="F29">
        <f>ROUND(2*E29,0)/2</f>
        <v>10630</v>
      </c>
      <c r="G29">
        <f>+C29-(C$7+F29*C$8)</f>
        <v>1.8415477316011675E-3</v>
      </c>
      <c r="K29">
        <f t="shared" si="5"/>
        <v>1.8415477316011675E-3</v>
      </c>
      <c r="O29">
        <f ca="1">+C$11+C$12*$F29</f>
        <v>3.6402764980655398E-3</v>
      </c>
      <c r="Q29" s="2">
        <f>+C29-15018.5</f>
        <v>42782.237500000003</v>
      </c>
    </row>
    <row r="30" spans="1:23" x14ac:dyDescent="0.2">
      <c r="A30" s="55" t="s">
        <v>54</v>
      </c>
      <c r="B30" s="56" t="s">
        <v>40</v>
      </c>
      <c r="C30" s="57">
        <v>57447.303319999948</v>
      </c>
      <c r="D30" s="57">
        <v>2.0000000000000001E-4</v>
      </c>
      <c r="E30" s="37">
        <f>+(C30-C$7)/C$8</f>
        <v>9961.005051359507</v>
      </c>
      <c r="F30">
        <f>ROUND(2*E30,0)/2</f>
        <v>9961</v>
      </c>
      <c r="G30">
        <f>+C30-(C$7+F30*C$8)</f>
        <v>2.6686506462283432E-3</v>
      </c>
      <c r="K30">
        <f t="shared" si="5"/>
        <v>2.6686506462283432E-3</v>
      </c>
      <c r="O30">
        <f ca="1">+C$11+C$12*$F30</f>
        <v>4.2978254753499676E-3</v>
      </c>
      <c r="Q30" s="2">
        <f>+C30-15018.5</f>
        <v>42428.803319999948</v>
      </c>
    </row>
    <row r="31" spans="1:23" x14ac:dyDescent="0.2">
      <c r="A31" s="52" t="s">
        <v>55</v>
      </c>
      <c r="B31" s="53" t="s">
        <v>38</v>
      </c>
      <c r="C31" s="54">
        <v>58529.001400000001</v>
      </c>
      <c r="D31" s="54" t="s">
        <v>56</v>
      </c>
      <c r="E31" s="37">
        <f>+(C31-C$7)/C$8</f>
        <v>12008.498935600594</v>
      </c>
      <c r="F31">
        <f>ROUND(2*E31,0)/2</f>
        <v>12008.5</v>
      </c>
      <c r="G31">
        <f>+C31-(C$7+F31*C$8)</f>
        <v>-5.6232587667182088E-4</v>
      </c>
      <c r="K31">
        <f t="shared" si="5"/>
        <v>-5.6232587667182088E-4</v>
      </c>
      <c r="O31">
        <f ca="1">+C$11+C$12*$F31</f>
        <v>2.2853717668449361E-3</v>
      </c>
      <c r="Q31" s="2">
        <f>+C31-15018.5</f>
        <v>43510.501400000001</v>
      </c>
    </row>
    <row r="32" spans="1:23" x14ac:dyDescent="0.2">
      <c r="A32" s="58" t="s">
        <v>57</v>
      </c>
      <c r="B32" s="59" t="s">
        <v>38</v>
      </c>
      <c r="C32" s="60">
        <v>59626.820399999997</v>
      </c>
      <c r="D32" s="61">
        <v>4.0000000000000002E-4</v>
      </c>
      <c r="E32" s="37">
        <f>+(C32-C$7)/C$8</f>
        <v>14086.507328204514</v>
      </c>
      <c r="F32">
        <f>ROUND(2*E32,0)/2</f>
        <v>14086.5</v>
      </c>
      <c r="G32">
        <f>+C32-(C$7+F32*C$8)</f>
        <v>3.8715157133992761E-3</v>
      </c>
      <c r="K32">
        <f t="shared" ref="K32" si="6">+G32</f>
        <v>3.8715157133992761E-3</v>
      </c>
      <c r="O32">
        <f ca="1">+C$11+C$12*$F32</f>
        <v>2.4294011542932981E-4</v>
      </c>
      <c r="Q32" s="2">
        <f>+C32-15018.5</f>
        <v>44608.320399999997</v>
      </c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rotectedRanges>
    <protectedRange sqref="A29:D31" name="Range1"/>
  </protectedRanges>
  <phoneticPr fontId="8" type="noConversion"/>
  <hyperlinks>
    <hyperlink ref="W22" r:id="rId1" display="http://simbad.u-strasbg.fr/cgi-bin/cdsbib4?2007OEJV...74....1B" xr:uid="{00000000-0004-0000-0000-000000000000}"/>
    <hyperlink ref="H64298" r:id="rId2" display="http://vsolj.cetus-net.org/bulletin.html" xr:uid="{00000000-0004-0000-0000-000001000000}"/>
    <hyperlink ref="H64291" r:id="rId3" display="https://www.aavso.org/ejaavso" xr:uid="{00000000-0004-0000-0000-000002000000}"/>
    <hyperlink ref="AP442" r:id="rId4" display="http://cdsbib.u-strasbg.fr/cgi-bin/cdsbib?1990RMxAA..21..381G" xr:uid="{00000000-0004-0000-0000-000003000000}"/>
    <hyperlink ref="AP446" r:id="rId5" display="http://cdsbib.u-strasbg.fr/cgi-bin/cdsbib?1990RMxAA..21..381G" xr:uid="{00000000-0004-0000-0000-000004000000}"/>
    <hyperlink ref="AP445" r:id="rId6" display="http://cdsbib.u-strasbg.fr/cgi-bin/cdsbib?1990RMxAA..21..381G" xr:uid="{00000000-0004-0000-0000-000005000000}"/>
    <hyperlink ref="AP426" r:id="rId7" display="http://cdsbib.u-strasbg.fr/cgi-bin/cdsbib?1990RMxAA..21..381G" xr:uid="{00000000-0004-0000-0000-000006000000}"/>
    <hyperlink ref="I64298" r:id="rId8" display="http://vsolj.cetus-net.org/bulletin.html" xr:uid="{00000000-0004-0000-0000-000007000000}"/>
    <hyperlink ref="AQ582" r:id="rId9" display="http://cdsbib.u-strasbg.fr/cgi-bin/cdsbib?1990RMxAA..21..381G" xr:uid="{00000000-0004-0000-0000-000008000000}"/>
    <hyperlink ref="AQ55348" r:id="rId10" display="http://cdsbib.u-strasbg.fr/cgi-bin/cdsbib?1990RMxAA..21..381G" xr:uid="{00000000-0004-0000-0000-000009000000}"/>
    <hyperlink ref="AQ583" r:id="rId11" display="http://cdsbib.u-strasbg.fr/cgi-bin/cdsbib?1990RMxAA..21..381G" xr:uid="{00000000-0004-0000-0000-00000A000000}"/>
    <hyperlink ref="H64295" r:id="rId12" display="https://www.aavso.org/ejaavso" xr:uid="{00000000-0004-0000-0000-00000B000000}"/>
    <hyperlink ref="H1468" r:id="rId13" display="http://vsolj.cetus-net.org/bulletin.html" xr:uid="{00000000-0004-0000-0000-00000C000000}"/>
    <hyperlink ref="AP2712" r:id="rId14" display="http://cdsbib.u-strasbg.fr/cgi-bin/cdsbib?1990RMxAA..21..381G" xr:uid="{00000000-0004-0000-0000-00000D000000}"/>
    <hyperlink ref="AP2715" r:id="rId15" display="http://cdsbib.u-strasbg.fr/cgi-bin/cdsbib?1990RMxAA..21..381G" xr:uid="{00000000-0004-0000-0000-00000E000000}"/>
    <hyperlink ref="AP2713" r:id="rId16" display="http://cdsbib.u-strasbg.fr/cgi-bin/cdsbib?1990RMxAA..21..381G" xr:uid="{00000000-0004-0000-0000-00000F000000}"/>
    <hyperlink ref="AP2697" r:id="rId17" display="http://cdsbib.u-strasbg.fr/cgi-bin/cdsbib?1990RMxAA..21..381G" xr:uid="{00000000-0004-0000-0000-000010000000}"/>
    <hyperlink ref="I1468" r:id="rId18" display="http://vsolj.cetus-net.org/bulletin.html" xr:uid="{00000000-0004-0000-0000-000011000000}"/>
    <hyperlink ref="AQ2926" r:id="rId19" display="http://cdsbib.u-strasbg.fr/cgi-bin/cdsbib?1990RMxAA..21..381G" xr:uid="{00000000-0004-0000-0000-000012000000}"/>
    <hyperlink ref="AQ65163" r:id="rId20" display="http://cdsbib.u-strasbg.fr/cgi-bin/cdsbib?1990RMxAA..21..381G" xr:uid="{00000000-0004-0000-0000-000013000000}"/>
    <hyperlink ref="AQ2930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39"/>
  <sheetViews>
    <sheetView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2"/>
      <c r="F1" s="32" t="s">
        <v>31</v>
      </c>
      <c r="G1" s="30" t="s">
        <v>32</v>
      </c>
      <c r="H1" s="10" t="s">
        <v>33</v>
      </c>
      <c r="I1" s="31">
        <v>52184.87</v>
      </c>
      <c r="J1" s="31">
        <v>0.52829000000000004</v>
      </c>
      <c r="K1" s="32" t="s">
        <v>34</v>
      </c>
      <c r="L1" s="11" t="s">
        <v>35</v>
      </c>
    </row>
    <row r="2" spans="1:12" x14ac:dyDescent="0.2">
      <c r="A2" t="s">
        <v>23</v>
      </c>
      <c r="B2" t="s">
        <v>32</v>
      </c>
      <c r="C2" s="9" t="s">
        <v>35</v>
      </c>
      <c r="D2" t="s">
        <v>31</v>
      </c>
    </row>
    <row r="3" spans="1:12" ht="13.5" thickBot="1" x14ac:dyDescent="0.25"/>
    <row r="4" spans="1:12" ht="14.25" thickTop="1" thickBot="1" x14ac:dyDescent="0.25">
      <c r="A4" s="28" t="s">
        <v>33</v>
      </c>
      <c r="C4" s="7">
        <v>52184.87</v>
      </c>
      <c r="D4" s="8">
        <v>0.52829000000000004</v>
      </c>
    </row>
    <row r="5" spans="1:12" ht="13.5" thickTop="1" x14ac:dyDescent="0.2">
      <c r="A5" s="10" t="s">
        <v>25</v>
      </c>
      <c r="B5" s="11"/>
      <c r="C5" s="12">
        <v>-9.5</v>
      </c>
      <c r="D5" s="11" t="s">
        <v>26</v>
      </c>
    </row>
    <row r="6" spans="1:12" x14ac:dyDescent="0.2">
      <c r="A6" s="47" t="s">
        <v>1</v>
      </c>
    </row>
    <row r="7" spans="1:12" x14ac:dyDescent="0.2">
      <c r="A7" t="s">
        <v>2</v>
      </c>
      <c r="C7">
        <f>+C4</f>
        <v>52184.87</v>
      </c>
    </row>
    <row r="8" spans="1:12" x14ac:dyDescent="0.2">
      <c r="A8" t="s">
        <v>3</v>
      </c>
      <c r="C8">
        <f>+D4</f>
        <v>0.52829000000000004</v>
      </c>
    </row>
    <row r="9" spans="1:12" x14ac:dyDescent="0.2">
      <c r="A9" s="16" t="s">
        <v>30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15</v>
      </c>
      <c r="B11" s="11"/>
      <c r="C11" s="23">
        <f ca="1">INTERCEPT(INDIRECT($D$9):G991,INDIRECT($C$9):F991)</f>
        <v>7.0823222453801626E-3</v>
      </c>
      <c r="D11" s="13"/>
      <c r="E11" s="11"/>
    </row>
    <row r="12" spans="1:12" x14ac:dyDescent="0.2">
      <c r="A12" s="11" t="s">
        <v>16</v>
      </c>
      <c r="B12" s="11"/>
      <c r="C12" s="23">
        <f ca="1">SLOPE(INDIRECT($D$9):G991,INDIRECT($C$9):F991)</f>
        <v>1.3158379477948842E-5</v>
      </c>
      <c r="D12" s="13"/>
      <c r="E12" s="11"/>
    </row>
    <row r="13" spans="1:12" x14ac:dyDescent="0.2">
      <c r="A13" s="11" t="s">
        <v>18</v>
      </c>
      <c r="B13" s="11"/>
      <c r="C13" s="13" t="s">
        <v>13</v>
      </c>
    </row>
    <row r="14" spans="1:12" x14ac:dyDescent="0.2">
      <c r="A14" s="11"/>
      <c r="B14" s="11"/>
      <c r="C14" s="11"/>
    </row>
    <row r="15" spans="1:12" x14ac:dyDescent="0.2">
      <c r="A15" s="14" t="s">
        <v>17</v>
      </c>
      <c r="B15" s="11"/>
      <c r="C15" s="15">
        <f ca="1">(C7+C11)+(C8+C12)*INT(MAX(F21:F3532))</f>
        <v>59626.555371255577</v>
      </c>
      <c r="E15" s="13"/>
      <c r="F15" s="11"/>
    </row>
    <row r="16" spans="1:12" x14ac:dyDescent="0.2">
      <c r="A16" s="14" t="s">
        <v>4</v>
      </c>
      <c r="B16" s="11"/>
      <c r="C16" s="15">
        <f ca="1">+C8+C12</f>
        <v>0.52830315837947794</v>
      </c>
      <c r="E16" s="11"/>
      <c r="F16" s="11"/>
    </row>
    <row r="17" spans="1:23" ht="13.5" thickBot="1" x14ac:dyDescent="0.25">
      <c r="A17" s="16" t="s">
        <v>24</v>
      </c>
      <c r="B17" s="11"/>
      <c r="C17" s="11">
        <f>COUNT(C21:C2190)</f>
        <v>12</v>
      </c>
      <c r="E17" s="16" t="s">
        <v>27</v>
      </c>
      <c r="F17" s="23">
        <f ca="1">TODAY()+15018.5-B5/24</f>
        <v>60355.5</v>
      </c>
    </row>
    <row r="18" spans="1:23" ht="14.25" thickTop="1" thickBot="1" x14ac:dyDescent="0.25">
      <c r="A18" s="14" t="s">
        <v>5</v>
      </c>
      <c r="B18" s="11"/>
      <c r="C18" s="21">
        <f ca="1">+C15</f>
        <v>59626.555371255577</v>
      </c>
      <c r="D18" s="22">
        <f ca="1">+C16</f>
        <v>0.52830315837947794</v>
      </c>
      <c r="E18" s="16" t="s">
        <v>28</v>
      </c>
      <c r="F18" s="23">
        <f ca="1">ROUND(2*(F17-C15)/C16,0)/2+1</f>
        <v>1381</v>
      </c>
    </row>
    <row r="19" spans="1:23" ht="13.5" thickTop="1" x14ac:dyDescent="0.2">
      <c r="E19" s="16" t="s">
        <v>29</v>
      </c>
      <c r="F19" s="20">
        <f ca="1">+C15+C16*F18-15018.5-C5/24</f>
        <v>45338.037866310973</v>
      </c>
    </row>
    <row r="20" spans="1:23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45</v>
      </c>
      <c r="I20" s="6" t="s">
        <v>46</v>
      </c>
      <c r="J20" s="6" t="s">
        <v>47</v>
      </c>
      <c r="K20" s="6" t="s">
        <v>48</v>
      </c>
      <c r="L20" s="6" t="s">
        <v>49</v>
      </c>
      <c r="M20" s="6" t="s">
        <v>50</v>
      </c>
      <c r="N20" s="6" t="s">
        <v>51</v>
      </c>
      <c r="O20" s="6" t="s">
        <v>22</v>
      </c>
      <c r="P20" s="6" t="s">
        <v>21</v>
      </c>
      <c r="Q20" s="3" t="s">
        <v>14</v>
      </c>
      <c r="U20" s="42" t="s">
        <v>52</v>
      </c>
    </row>
    <row r="21" spans="1:23" x14ac:dyDescent="0.2">
      <c r="A21" t="str">
        <f>$K$1</f>
        <v>IBVS 5458</v>
      </c>
      <c r="C21" s="9">
        <f>+$C$4</f>
        <v>52184.87</v>
      </c>
      <c r="D21" s="9" t="s">
        <v>13</v>
      </c>
      <c r="E21">
        <f t="shared" ref="E21:E28" si="0">+(C21-C$7)/C$8</f>
        <v>0</v>
      </c>
      <c r="F21">
        <f t="shared" ref="F21:F26" si="1">ROUND(2*E21,0)/2</f>
        <v>0</v>
      </c>
      <c r="G21">
        <f t="shared" ref="G21:G28" si="2">+C21-(C$7+F21*C$8)</f>
        <v>0</v>
      </c>
      <c r="K21">
        <f>+G21</f>
        <v>0</v>
      </c>
      <c r="O21">
        <f t="shared" ref="O21:O28" ca="1" si="3">+C$11+C$12*$F21</f>
        <v>7.0823222453801626E-3</v>
      </c>
      <c r="Q21" s="2">
        <f t="shared" ref="Q21:Q28" si="4">+C21-15018.5</f>
        <v>37166.370000000003</v>
      </c>
    </row>
    <row r="22" spans="1:23" x14ac:dyDescent="0.2">
      <c r="A22" t="s">
        <v>37</v>
      </c>
      <c r="B22" s="13" t="s">
        <v>38</v>
      </c>
      <c r="C22" s="9">
        <v>53431.414920000003</v>
      </c>
      <c r="D22" s="9">
        <v>5.0000000000000001E-4</v>
      </c>
      <c r="E22">
        <f t="shared" si="0"/>
        <v>2359.5845463665792</v>
      </c>
      <c r="F22">
        <f t="shared" si="1"/>
        <v>2359.5</v>
      </c>
      <c r="G22">
        <f t="shared" si="2"/>
        <v>4.4665000001259614E-2</v>
      </c>
      <c r="K22">
        <f>+G22</f>
        <v>4.4665000001259614E-2</v>
      </c>
      <c r="O22">
        <f t="shared" ca="1" si="3"/>
        <v>3.8129518623600457E-2</v>
      </c>
      <c r="Q22" s="2">
        <f t="shared" si="4"/>
        <v>38412.914920000003</v>
      </c>
      <c r="W22" s="33" t="s">
        <v>36</v>
      </c>
    </row>
    <row r="23" spans="1:23" x14ac:dyDescent="0.2">
      <c r="A23" s="32" t="s">
        <v>39</v>
      </c>
      <c r="B23" s="48" t="s">
        <v>38</v>
      </c>
      <c r="C23" s="49">
        <v>55963.567199999998</v>
      </c>
      <c r="D23" s="49">
        <v>8.9999999999999998E-4</v>
      </c>
      <c r="E23" s="50">
        <f t="shared" si="0"/>
        <v>7152.6949213500066</v>
      </c>
      <c r="F23">
        <f t="shared" si="1"/>
        <v>7152.5</v>
      </c>
      <c r="G23">
        <f t="shared" si="2"/>
        <v>0.10297499999433057</v>
      </c>
      <c r="J23">
        <f>+G23</f>
        <v>0.10297499999433057</v>
      </c>
      <c r="O23">
        <f t="shared" ca="1" si="3"/>
        <v>0.10119763146140925</v>
      </c>
      <c r="Q23" s="2">
        <f t="shared" si="4"/>
        <v>40945.067199999998</v>
      </c>
    </row>
    <row r="24" spans="1:23" x14ac:dyDescent="0.2">
      <c r="A24" s="32" t="s">
        <v>39</v>
      </c>
      <c r="B24" s="48" t="s">
        <v>40</v>
      </c>
      <c r="C24" s="49">
        <v>56003.454700000002</v>
      </c>
      <c r="D24" s="49">
        <v>1.6999999999999999E-3</v>
      </c>
      <c r="E24" s="50">
        <f t="shared" si="0"/>
        <v>7228.1979594540862</v>
      </c>
      <c r="F24">
        <f t="shared" si="1"/>
        <v>7228</v>
      </c>
      <c r="G24">
        <f t="shared" si="2"/>
        <v>0.1045799999992596</v>
      </c>
      <c r="J24">
        <f>+G24</f>
        <v>0.1045799999992596</v>
      </c>
      <c r="O24">
        <f t="shared" ca="1" si="3"/>
        <v>0.1021910891119944</v>
      </c>
      <c r="Q24" s="2">
        <f t="shared" si="4"/>
        <v>40984.954700000002</v>
      </c>
    </row>
    <row r="25" spans="1:23" x14ac:dyDescent="0.2">
      <c r="A25" s="32" t="s">
        <v>41</v>
      </c>
      <c r="B25" s="51"/>
      <c r="C25" s="49">
        <v>56297.982300000003</v>
      </c>
      <c r="D25" s="49">
        <v>2.0000000000000001E-4</v>
      </c>
      <c r="E25" s="50">
        <f t="shared" si="0"/>
        <v>7785.7091748850071</v>
      </c>
      <c r="F25">
        <f t="shared" si="1"/>
        <v>7785.5</v>
      </c>
      <c r="G25">
        <f t="shared" si="2"/>
        <v>0.11050500000419561</v>
      </c>
      <c r="K25">
        <f t="shared" ref="K25:K31" si="5">+G25</f>
        <v>0.11050500000419561</v>
      </c>
      <c r="O25">
        <f t="shared" ca="1" si="3"/>
        <v>0.10952688567095087</v>
      </c>
      <c r="Q25" s="2">
        <f t="shared" si="4"/>
        <v>41279.482300000003</v>
      </c>
    </row>
    <row r="26" spans="1:23" x14ac:dyDescent="0.2">
      <c r="A26" s="39" t="s">
        <v>43</v>
      </c>
      <c r="B26" s="40" t="s">
        <v>40</v>
      </c>
      <c r="C26" s="41">
        <v>57062.701999999997</v>
      </c>
      <c r="D26" s="41">
        <v>1E-4</v>
      </c>
      <c r="E26" s="50">
        <f t="shared" si="0"/>
        <v>9233.2468909121781</v>
      </c>
      <c r="F26">
        <f t="shared" si="1"/>
        <v>9233</v>
      </c>
      <c r="G26">
        <f t="shared" si="2"/>
        <v>0.13042999999743188</v>
      </c>
      <c r="K26">
        <f t="shared" si="5"/>
        <v>0.13042999999743188</v>
      </c>
      <c r="O26">
        <f t="shared" ca="1" si="3"/>
        <v>0.12857363996528182</v>
      </c>
      <c r="Q26" s="2">
        <f t="shared" si="4"/>
        <v>42044.201999999997</v>
      </c>
    </row>
    <row r="27" spans="1:23" x14ac:dyDescent="0.2">
      <c r="A27" s="39" t="s">
        <v>44</v>
      </c>
      <c r="B27" s="40" t="s">
        <v>40</v>
      </c>
      <c r="C27" s="41">
        <v>57435.682000000001</v>
      </c>
      <c r="D27" s="41">
        <v>1E-4</v>
      </c>
      <c r="E27" s="50">
        <f t="shared" si="0"/>
        <v>9939.260633364247</v>
      </c>
      <c r="F27" s="43">
        <f t="shared" ref="F27:F32" si="6">ROUND(2*E27,0)/2-0.5</f>
        <v>9939</v>
      </c>
      <c r="G27">
        <f t="shared" si="2"/>
        <v>0.13768999999592779</v>
      </c>
      <c r="K27">
        <f t="shared" si="5"/>
        <v>0.13768999999592779</v>
      </c>
      <c r="O27">
        <f t="shared" ca="1" si="3"/>
        <v>0.1378634558767137</v>
      </c>
      <c r="Q27" s="2">
        <f t="shared" si="4"/>
        <v>42417.182000000001</v>
      </c>
    </row>
    <row r="28" spans="1:23" x14ac:dyDescent="0.2">
      <c r="A28" s="44" t="s">
        <v>0</v>
      </c>
      <c r="B28" s="45" t="s">
        <v>40</v>
      </c>
      <c r="C28" s="46">
        <v>57811.306400000001</v>
      </c>
      <c r="D28" s="46">
        <v>1.2999999999999999E-3</v>
      </c>
      <c r="E28" s="50">
        <f t="shared" si="0"/>
        <v>10650.279959870522</v>
      </c>
      <c r="F28" s="43">
        <f t="shared" si="6"/>
        <v>10650</v>
      </c>
      <c r="G28">
        <f t="shared" si="2"/>
        <v>0.14789999999629799</v>
      </c>
      <c r="K28">
        <f t="shared" si="5"/>
        <v>0.14789999999629799</v>
      </c>
      <c r="O28">
        <f t="shared" ca="1" si="3"/>
        <v>0.14721906368553533</v>
      </c>
      <c r="Q28" s="2">
        <f t="shared" si="4"/>
        <v>42792.806400000001</v>
      </c>
    </row>
    <row r="29" spans="1:23" x14ac:dyDescent="0.2">
      <c r="A29" s="52" t="s">
        <v>53</v>
      </c>
      <c r="B29" s="53" t="s">
        <v>40</v>
      </c>
      <c r="C29" s="54">
        <v>57800.737500000003</v>
      </c>
      <c r="D29" s="54">
        <v>1E-4</v>
      </c>
      <c r="E29" s="50">
        <f>+(C29-C$7)/C$8</f>
        <v>10630.274091881352</v>
      </c>
      <c r="F29" s="43">
        <f t="shared" si="6"/>
        <v>10630</v>
      </c>
      <c r="G29">
        <f>+C29-(C$7+F29*C$8)</f>
        <v>0.144800000001851</v>
      </c>
      <c r="K29">
        <f t="shared" si="5"/>
        <v>0.144800000001851</v>
      </c>
      <c r="O29">
        <f ca="1">+C$11+C$12*$F29</f>
        <v>0.14695589609597637</v>
      </c>
      <c r="Q29" s="2">
        <f>+C29-15018.5</f>
        <v>42782.237500000003</v>
      </c>
    </row>
    <row r="30" spans="1:23" x14ac:dyDescent="0.2">
      <c r="A30" s="55" t="s">
        <v>54</v>
      </c>
      <c r="B30" s="56" t="s">
        <v>40</v>
      </c>
      <c r="C30" s="57">
        <v>57447.303319999948</v>
      </c>
      <c r="D30" s="57">
        <v>2.0000000000000001E-4</v>
      </c>
      <c r="E30" s="50">
        <f>+(C30-C$7)/C$8</f>
        <v>9961.2586268904306</v>
      </c>
      <c r="F30" s="43">
        <f t="shared" si="6"/>
        <v>9961</v>
      </c>
      <c r="G30">
        <f>+C30-(C$7+F30*C$8)</f>
        <v>0.13662999994267011</v>
      </c>
      <c r="K30">
        <f t="shared" si="5"/>
        <v>0.13662999994267011</v>
      </c>
      <c r="O30">
        <f ca="1">+C$11+C$12*$F30</f>
        <v>0.13815294022522859</v>
      </c>
      <c r="Q30" s="2">
        <f>+C30-15018.5</f>
        <v>42428.803319999948</v>
      </c>
    </row>
    <row r="31" spans="1:23" x14ac:dyDescent="0.2">
      <c r="A31" s="52" t="s">
        <v>55</v>
      </c>
      <c r="B31" s="53" t="s">
        <v>38</v>
      </c>
      <c r="C31" s="54">
        <v>58529.001400000001</v>
      </c>
      <c r="D31" s="54" t="s">
        <v>56</v>
      </c>
      <c r="E31" s="50">
        <f>+(C31-C$7)/C$8</f>
        <v>12008.804633818543</v>
      </c>
      <c r="F31" s="43">
        <f t="shared" si="6"/>
        <v>12008.5</v>
      </c>
      <c r="G31">
        <f>+C31-(C$7+F31*C$8)</f>
        <v>0.16093499999988126</v>
      </c>
      <c r="K31">
        <f t="shared" si="5"/>
        <v>0.16093499999988126</v>
      </c>
      <c r="O31">
        <f ca="1">+C$11+C$12*$F31</f>
        <v>0.16509472220632884</v>
      </c>
      <c r="Q31" s="2">
        <f>+C31-15018.5</f>
        <v>43510.501400000001</v>
      </c>
    </row>
    <row r="32" spans="1:23" x14ac:dyDescent="0.2">
      <c r="A32" s="58" t="s">
        <v>57</v>
      </c>
      <c r="B32" s="59" t="s">
        <v>38</v>
      </c>
      <c r="C32" s="60">
        <v>59626.820399999997</v>
      </c>
      <c r="D32" s="61">
        <v>4.0000000000000002E-4</v>
      </c>
      <c r="E32" s="50">
        <f>+(C32-C$7)/C$8</f>
        <v>14086.865925911892</v>
      </c>
      <c r="F32">
        <f t="shared" si="6"/>
        <v>14086.5</v>
      </c>
      <c r="G32">
        <f>+C32-(C$7+F32*C$8)</f>
        <v>0.19331499999680091</v>
      </c>
      <c r="K32">
        <f t="shared" ref="K32" si="7">+G32</f>
        <v>0.19331499999680091</v>
      </c>
      <c r="O32">
        <f ca="1">+C$11+C$12*$F32</f>
        <v>0.19243783476150653</v>
      </c>
      <c r="Q32" s="2">
        <f>+C32-15018.5</f>
        <v>44608.320399999997</v>
      </c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rotectedRanges>
    <protectedRange sqref="A29:D31" name="Range1"/>
  </protectedRanges>
  <phoneticPr fontId="8" type="noConversion"/>
  <hyperlinks>
    <hyperlink ref="W22" r:id="rId1" display="http://simbad.u-strasbg.fr/cgi-bin/cdsbib4?2007OEJV...74....1B" xr:uid="{00000000-0004-0000-0100-000000000000}"/>
    <hyperlink ref="H64298" r:id="rId2" display="http://vsolj.cetus-net.org/bulletin.html" xr:uid="{00000000-0004-0000-0100-000001000000}"/>
    <hyperlink ref="H64291" r:id="rId3" display="https://www.aavso.org/ejaavso" xr:uid="{00000000-0004-0000-0100-000002000000}"/>
    <hyperlink ref="AP442" r:id="rId4" display="http://cdsbib.u-strasbg.fr/cgi-bin/cdsbib?1990RMxAA..21..381G" xr:uid="{00000000-0004-0000-0100-000003000000}"/>
    <hyperlink ref="AP446" r:id="rId5" display="http://cdsbib.u-strasbg.fr/cgi-bin/cdsbib?1990RMxAA..21..381G" xr:uid="{00000000-0004-0000-0100-000004000000}"/>
    <hyperlink ref="AP445" r:id="rId6" display="http://cdsbib.u-strasbg.fr/cgi-bin/cdsbib?1990RMxAA..21..381G" xr:uid="{00000000-0004-0000-0100-000005000000}"/>
    <hyperlink ref="AP426" r:id="rId7" display="http://cdsbib.u-strasbg.fr/cgi-bin/cdsbib?1990RMxAA..21..381G" xr:uid="{00000000-0004-0000-0100-000006000000}"/>
    <hyperlink ref="I64298" r:id="rId8" display="http://vsolj.cetus-net.org/bulletin.html" xr:uid="{00000000-0004-0000-0100-000007000000}"/>
    <hyperlink ref="AQ582" r:id="rId9" display="http://cdsbib.u-strasbg.fr/cgi-bin/cdsbib?1990RMxAA..21..381G" xr:uid="{00000000-0004-0000-0100-000008000000}"/>
    <hyperlink ref="AQ55348" r:id="rId10" display="http://cdsbib.u-strasbg.fr/cgi-bin/cdsbib?1990RMxAA..21..381G" xr:uid="{00000000-0004-0000-0100-000009000000}"/>
    <hyperlink ref="AQ583" r:id="rId11" display="http://cdsbib.u-strasbg.fr/cgi-bin/cdsbib?1990RMxAA..21..381G" xr:uid="{00000000-0004-0000-0100-00000A000000}"/>
    <hyperlink ref="H64295" r:id="rId12" display="https://www.aavso.org/ejaavso" xr:uid="{00000000-0004-0000-0100-00000B000000}"/>
    <hyperlink ref="H1468" r:id="rId13" display="http://vsolj.cetus-net.org/bulletin.html" xr:uid="{00000000-0004-0000-0100-00000C000000}"/>
    <hyperlink ref="AP2712" r:id="rId14" display="http://cdsbib.u-strasbg.fr/cgi-bin/cdsbib?1990RMxAA..21..381G" xr:uid="{00000000-0004-0000-0100-00000D000000}"/>
    <hyperlink ref="AP2715" r:id="rId15" display="http://cdsbib.u-strasbg.fr/cgi-bin/cdsbib?1990RMxAA..21..381G" xr:uid="{00000000-0004-0000-0100-00000E000000}"/>
    <hyperlink ref="AP2713" r:id="rId16" display="http://cdsbib.u-strasbg.fr/cgi-bin/cdsbib?1990RMxAA..21..381G" xr:uid="{00000000-0004-0000-0100-00000F000000}"/>
    <hyperlink ref="AP2697" r:id="rId17" display="http://cdsbib.u-strasbg.fr/cgi-bin/cdsbib?1990RMxAA..21..381G" xr:uid="{00000000-0004-0000-0100-000010000000}"/>
    <hyperlink ref="I1468" r:id="rId18" display="http://vsolj.cetus-net.org/bulletin.html" xr:uid="{00000000-0004-0000-0100-000011000000}"/>
    <hyperlink ref="AQ2926" r:id="rId19" display="http://cdsbib.u-strasbg.fr/cgi-bin/cdsbib?1990RMxAA..21..381G" xr:uid="{00000000-0004-0000-0100-000012000000}"/>
    <hyperlink ref="AQ65163" r:id="rId20" display="http://cdsbib.u-strasbg.fr/cgi-bin/cdsbib?1990RMxAA..21..381G" xr:uid="{00000000-0004-0000-0100-000013000000}"/>
    <hyperlink ref="AQ2930" r:id="rId21" display="http://cdsbib.u-strasbg.fr/cgi-bin/cdsbib?1990RMxAA..21..381G" xr:uid="{00000000-0004-0000-01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2024-02-15T05:40:52Z</dcterms:modified>
</cp:coreProperties>
</file>