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A0B715A-716C-4AA3-AAB5-6F0D9C0AAE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G21" i="1"/>
  <c r="H21" i="1"/>
  <c r="E21" i="1"/>
  <c r="F21" i="1"/>
  <c r="G11" i="1"/>
  <c r="F11" i="1"/>
  <c r="Q22" i="1"/>
  <c r="Q23" i="1"/>
  <c r="Q24" i="1"/>
  <c r="Q25" i="1"/>
  <c r="A21" i="1"/>
  <c r="H20" i="1"/>
  <c r="E14" i="1"/>
  <c r="E15" i="1" s="1"/>
  <c r="C17" i="1"/>
  <c r="Q21" i="1"/>
  <c r="C12" i="1"/>
  <c r="C16" i="1" l="1"/>
  <c r="D18" i="1" s="1"/>
  <c r="C11" i="1"/>
  <c r="O21" i="1" l="1"/>
  <c r="S21" i="1" s="1"/>
  <c r="O25" i="1"/>
  <c r="S25" i="1" s="1"/>
  <c r="O22" i="1"/>
  <c r="S22" i="1" s="1"/>
  <c r="O24" i="1"/>
  <c r="S24" i="1" s="1"/>
  <c r="C15" i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<sst xmlns="http://schemas.openxmlformats.org/spreadsheetml/2006/main" count="61" uniqueCount="54">
  <si>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</si>
  <si>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</si>
  <si>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</si>
  <si>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</si>
  <si>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</si>
  <si>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</si>
  <si>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</si>
  <si>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</si>
  <si>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</si>
  <si>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</si>
  <si>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</si>
  <si>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</si>
  <si>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</si>
  <si>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</si>
  <si>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</si>
  <si>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</si>
  <si>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</si>
  <si>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</si>
  <si>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</si>
  <si>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</si>
  <si>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</si>
  <si>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</si>
  <si>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</si>
  <si>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</si>
  <si>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</si>
  <si>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</si>
  <si>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</si>
  <si>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</si>
  <si>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</si>
  <si>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</si>
  <si>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</si>
  <si>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</si>
  <si>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</si>
  <si>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</si>
  <si>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</si>
  <si>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</si>
  <si>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</si>
  <si>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</si>
  <si>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</si>
  <si>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</si>
  <si>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</si>
  <si>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</si>
  <si>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G5472-0602</t>
  </si>
  <si>
    <t>IBVS 5992</t>
  </si>
  <si>
    <t>II</t>
  </si>
  <si>
    <t>IBVS 6029</t>
  </si>
  <si>
    <t>I</t>
  </si>
  <si>
    <t>IBVS 6063</t>
  </si>
  <si>
    <t>G5472-0602_Hya.xls</t>
  </si>
  <si>
    <t>EC</t>
  </si>
  <si>
    <t>Hya</t>
  </si>
  <si>
    <t>VSX</t>
  </si>
  <si>
    <t>V0645 Hya / GSC 5472-0602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</si>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</sst>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12136.5</c:v>
                </c:pt>
                <c:pt idx="2">
                  <c:v>13336.5</c:v>
                </c:pt>
                <c:pt idx="3">
                  <c:v>13568</c:v>
                </c:pt>
                <c:pt idx="4">
                  <c:v>14526.5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B3-4FF9-83BB-897BBD71C0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12136.5</c:v>
                </c:pt>
                <c:pt idx="2">
                  <c:v>13336.5</c:v>
                </c:pt>
                <c:pt idx="3">
                  <c:v>13568</c:v>
                </c:pt>
                <c:pt idx="4">
                  <c:v>14526.5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8.3999999333173037E-4</c:v>
                </c:pt>
                <c:pt idx="2">
                  <c:v>3.7839999997231644E-2</c:v>
                </c:pt>
                <c:pt idx="3">
                  <c:v>4.0880000000470318E-2</c:v>
                </c:pt>
                <c:pt idx="4">
                  <c:v>4.883999999583466E-2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B3-4FF9-83BB-897BBD71C0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12136.5</c:v>
                </c:pt>
                <c:pt idx="2">
                  <c:v>13336.5</c:v>
                </c:pt>
                <c:pt idx="3">
                  <c:v>13568</c:v>
                </c:pt>
                <c:pt idx="4">
                  <c:v>14526.5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B3-4FF9-83BB-897BBD71C0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12136.5</c:v>
                </c:pt>
                <c:pt idx="2">
                  <c:v>13336.5</c:v>
                </c:pt>
                <c:pt idx="3">
                  <c:v>13568</c:v>
                </c:pt>
                <c:pt idx="4">
                  <c:v>14526.5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B3-4FF9-83BB-897BBD71C0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12136.5</c:v>
                </c:pt>
                <c:pt idx="2">
                  <c:v>13336.5</c:v>
                </c:pt>
                <c:pt idx="3">
                  <c:v>13568</c:v>
                </c:pt>
                <c:pt idx="4">
                  <c:v>14526.5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B3-4FF9-83BB-897BBD71C0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12136.5</c:v>
                </c:pt>
                <c:pt idx="2">
                  <c:v>13336.5</c:v>
                </c:pt>
                <c:pt idx="3">
                  <c:v>13568</c:v>
                </c:pt>
                <c:pt idx="4">
                  <c:v>14526.5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B3-4FF9-83BB-897BBD71C0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12136.5</c:v>
                </c:pt>
                <c:pt idx="2">
                  <c:v>13336.5</c:v>
                </c:pt>
                <c:pt idx="3">
                  <c:v>13568</c:v>
                </c:pt>
                <c:pt idx="4">
                  <c:v>14526.5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B3-4FF9-83BB-897BBD71C0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12136.5</c:v>
                </c:pt>
                <c:pt idx="2">
                  <c:v>13336.5</c:v>
                </c:pt>
                <c:pt idx="3">
                  <c:v>13568</c:v>
                </c:pt>
                <c:pt idx="4">
                  <c:v>14526.5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-0.24274737646368444</c:v>
                </c:pt>
                <c:pt idx="1">
                  <c:v>6.3353833747745725E-3</c:v>
                </c:pt>
                <c:pt idx="2">
                  <c:v>3.0963514368566092E-2</c:v>
                </c:pt>
                <c:pt idx="3">
                  <c:v>3.5714691306118374E-2</c:v>
                </c:pt>
                <c:pt idx="4">
                  <c:v>5.5386410937409369E-2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B3-4FF9-83BB-897BBD71C0B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12136.5</c:v>
                </c:pt>
                <c:pt idx="2">
                  <c:v>13336.5</c:v>
                </c:pt>
                <c:pt idx="3">
                  <c:v>13568</c:v>
                </c:pt>
                <c:pt idx="4">
                  <c:v>14526.5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B3-4FF9-83BB-897BBD71C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050520"/>
        <c:axId val="1"/>
      </c:scatterChart>
      <c:valAx>
        <c:axId val="57505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05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974D92-3E06-56F8-EC74-1FCD41AE1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52</v>
      </c>
      <c r="E1" t="s">
        <v>48</v>
      </c>
    </row>
    <row r="2" spans="1:7" x14ac:dyDescent="0.2">
      <c r="A2" t="s">
        <v>23</v>
      </c>
      <c r="B2" t="s">
        <v>49</v>
      </c>
      <c r="C2" s="30" t="s">
        <v>41</v>
      </c>
      <c r="D2" s="2" t="s">
        <v>50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51869.052000000003</v>
      </c>
      <c r="D7" s="29" t="s">
        <v>51</v>
      </c>
    </row>
    <row r="8" spans="1:7" x14ac:dyDescent="0.2">
      <c r="A8" t="s">
        <v>3</v>
      </c>
      <c r="C8" s="40">
        <v>0.30584</v>
      </c>
      <c r="D8" s="29" t="s">
        <v>51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-0.24274737646368444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2.0523442494826269E-5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60356.698703240741</v>
      </c>
    </row>
    <row r="15" spans="1:7" x14ac:dyDescent="0.2">
      <c r="A15" s="11" t="s">
        <v>17</v>
      </c>
      <c r="B15" s="9"/>
      <c r="C15" s="12">
        <f ca="1">(C7+C11)+(C8+C12)*INT(MAX(F21:F3533))</f>
        <v>56311.739216149217</v>
      </c>
      <c r="D15" s="13" t="s">
        <v>38</v>
      </c>
      <c r="E15" s="14">
        <f ca="1">ROUND(2*(E14-$C$7)/$C$8,0)/2+E13</f>
        <v>27753</v>
      </c>
    </row>
    <row r="16" spans="1:7" x14ac:dyDescent="0.2">
      <c r="A16" s="15" t="s">
        <v>4</v>
      </c>
      <c r="B16" s="9"/>
      <c r="C16" s="16">
        <f ca="1">+C8+C12</f>
        <v>0.30586052344249481</v>
      </c>
      <c r="D16" s="13" t="s">
        <v>39</v>
      </c>
      <c r="E16" s="23">
        <f ca="1">ROUND(2*(E14-$C$15)/$C$16,0)/2+E13</f>
        <v>13226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45338.946332532993</v>
      </c>
    </row>
    <row r="18" spans="1:19" ht="14.25" thickTop="1" thickBot="1" x14ac:dyDescent="0.25">
      <c r="A18" s="15" t="s">
        <v>5</v>
      </c>
      <c r="B18" s="9"/>
      <c r="C18" s="18">
        <f ca="1">+C15</f>
        <v>56311.739216149217</v>
      </c>
      <c r="D18" s="19">
        <f ca="1">+C16</f>
        <v>0.30586052344249481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0.12152500769721837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51869.052000000003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-0.24274737646368444</v>
      </c>
      <c r="Q21" s="1">
        <f>+C21-15018.5</f>
        <v>36850.552000000003</v>
      </c>
      <c r="S21">
        <f ca="1">+(O21-G21)^2</f>
        <v>5.8926288780001737E-2</v>
      </c>
    </row>
    <row r="22" spans="1:19" x14ac:dyDescent="0.2">
      <c r="A22" s="32" t="s">
        <v>43</v>
      </c>
      <c r="B22" s="33" t="s">
        <v>44</v>
      </c>
      <c r="C22" s="32">
        <v>55580.88</v>
      </c>
      <c r="D22" s="32">
        <v>4.0000000000000002E-4</v>
      </c>
      <c r="E22">
        <f>+(C22-C$7)/C$8</f>
        <v>12136.502746534115</v>
      </c>
      <c r="F22">
        <f>ROUND(2*E22,0)/2</f>
        <v>12136.5</v>
      </c>
      <c r="G22">
        <f>+C22-(C$7+F22*C$8)</f>
        <v>8.3999999333173037E-4</v>
      </c>
      <c r="I22">
        <f>+G22</f>
        <v>8.3999999333173037E-4</v>
      </c>
      <c r="O22">
        <f ca="1">+C$11+C$12*$F22</f>
        <v>6.3353833747745725E-3</v>
      </c>
      <c r="Q22" s="1">
        <f>+C22-15018.5</f>
        <v>40562.379999999997</v>
      </c>
      <c r="S22">
        <f ca="1">+(O22-G22)^2</f>
        <v>3.0199238509038166E-5</v>
      </c>
    </row>
    <row r="23" spans="1:19" x14ac:dyDescent="0.2">
      <c r="A23" s="34" t="s">
        <v>45</v>
      </c>
      <c r="B23" s="35" t="s">
        <v>44</v>
      </c>
      <c r="C23" s="34">
        <v>55947.925000000003</v>
      </c>
      <c r="D23" s="34">
        <v>5.0000000000000001E-4</v>
      </c>
      <c r="E23">
        <f>+(C23-C$7)/C$8</f>
        <v>13336.623724823436</v>
      </c>
      <c r="F23">
        <f>ROUND(2*E23,0)/2</f>
        <v>13336.5</v>
      </c>
      <c r="G23">
        <f>+C23-(C$7+F23*C$8)</f>
        <v>3.7839999997231644E-2</v>
      </c>
      <c r="I23">
        <f>+G23</f>
        <v>3.7839999997231644E-2</v>
      </c>
      <c r="O23">
        <f ca="1">+C$11+C$12*$F23</f>
        <v>3.0963514368566092E-2</v>
      </c>
      <c r="Q23" s="1">
        <f>+C23-15018.5</f>
        <v>40929.425000000003</v>
      </c>
      <c r="S23">
        <f ca="1">+(O23-G23)^2</f>
        <v>4.728605460124387E-5</v>
      </c>
    </row>
    <row r="24" spans="1:19" x14ac:dyDescent="0.2">
      <c r="A24" s="34" t="s">
        <v>45</v>
      </c>
      <c r="B24" s="35" t="s">
        <v>46</v>
      </c>
      <c r="C24" s="34">
        <v>56018.73</v>
      </c>
      <c r="D24" s="34">
        <v>2.0000000000000001E-4</v>
      </c>
      <c r="E24">
        <f>+(C24-C$7)/C$8</f>
        <v>13568.13366466126</v>
      </c>
      <c r="F24">
        <f>ROUND(2*E24,0)/2</f>
        <v>13568</v>
      </c>
      <c r="G24">
        <f>+C24-(C$7+F24*C$8)</f>
        <v>4.0880000000470318E-2</v>
      </c>
      <c r="I24">
        <f>+G24</f>
        <v>4.0880000000470318E-2</v>
      </c>
      <c r="O24">
        <f ca="1">+C$11+C$12*$F24</f>
        <v>3.5714691306118374E-2</v>
      </c>
      <c r="Q24" s="1">
        <f>+C24-15018.5</f>
        <v>41000.230000000003</v>
      </c>
      <c r="S24">
        <f ca="1">+(O24-G24)^2</f>
        <v>2.6680413907947788E-5</v>
      </c>
    </row>
    <row r="25" spans="1:19" x14ac:dyDescent="0.2">
      <c r="A25" s="36" t="s">
        <v>47</v>
      </c>
      <c r="B25" s="37" t="s">
        <v>44</v>
      </c>
      <c r="C25" s="38">
        <v>56311.885600000001</v>
      </c>
      <c r="D25" s="38">
        <v>5.0000000000000001E-4</v>
      </c>
      <c r="E25">
        <f>+(C25-C$7)/C$8</f>
        <v>14526.659691341873</v>
      </c>
      <c r="F25">
        <f>ROUND(2*E25,0)/2</f>
        <v>14526.5</v>
      </c>
      <c r="G25">
        <f>+C25-(C$7+F25*C$8)</f>
        <v>4.883999999583466E-2</v>
      </c>
      <c r="I25">
        <f>+G25</f>
        <v>4.883999999583466E-2</v>
      </c>
      <c r="O25">
        <f ca="1">+C$11+C$12*$F25</f>
        <v>5.5386410937409369E-2</v>
      </c>
      <c r="Q25" s="1">
        <f>+C25-15018.5</f>
        <v>41293.385600000001</v>
      </c>
      <c r="S25">
        <f ca="1">+(O25-G25)^2</f>
        <v>4.2855496215969074E-5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2024-02-16T03:46:07Z</dcterms:modified>
</cp:coreProperties>
</file>