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9D818C59-76A1-494D-A37A-6BDF4D2DCEC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0" i="1" l="1"/>
  <c r="F30" i="1" s="1"/>
  <c r="G30" i="1" s="1"/>
  <c r="K30" i="1" s="1"/>
  <c r="Q30" i="1"/>
  <c r="E29" i="1"/>
  <c r="F29" i="1"/>
  <c r="G29" i="1" s="1"/>
  <c r="K29" i="1" s="1"/>
  <c r="D9" i="1"/>
  <c r="C9" i="1"/>
  <c r="E21" i="1"/>
  <c r="F21" i="1" s="1"/>
  <c r="G21" i="1" s="1"/>
  <c r="I21" i="1" s="1"/>
  <c r="E22" i="1"/>
  <c r="F22" i="1" s="1"/>
  <c r="G22" i="1" s="1"/>
  <c r="K22" i="1" s="1"/>
  <c r="E23" i="1"/>
  <c r="F23" i="1" s="1"/>
  <c r="G23" i="1" s="1"/>
  <c r="J23" i="1" s="1"/>
  <c r="E24" i="1"/>
  <c r="F24" i="1" s="1"/>
  <c r="G24" i="1" s="1"/>
  <c r="J24" i="1" s="1"/>
  <c r="E25" i="1"/>
  <c r="F25" i="1" s="1"/>
  <c r="G25" i="1" s="1"/>
  <c r="J25" i="1" s="1"/>
  <c r="E26" i="1"/>
  <c r="F26" i="1" s="1"/>
  <c r="G26" i="1" s="1"/>
  <c r="K26" i="1" s="1"/>
  <c r="E27" i="1"/>
  <c r="F27" i="1" s="1"/>
  <c r="G27" i="1" s="1"/>
  <c r="J27" i="1" s="1"/>
  <c r="E28" i="1"/>
  <c r="F28" i="1" s="1"/>
  <c r="G28" i="1" s="1"/>
  <c r="J28" i="1" s="1"/>
  <c r="Q29" i="1"/>
  <c r="Q27" i="1"/>
  <c r="Q28" i="1"/>
  <c r="Q23" i="1"/>
  <c r="Q24" i="1"/>
  <c r="Q25" i="1"/>
  <c r="Q22" i="1"/>
  <c r="Q26" i="1"/>
  <c r="F16" i="1"/>
  <c r="C17" i="1"/>
  <c r="Q21" i="1"/>
  <c r="C12" i="1"/>
  <c r="C11" i="1"/>
  <c r="C16" i="1" l="1"/>
  <c r="D18" i="1" s="1"/>
  <c r="O26" i="1"/>
  <c r="O24" i="1"/>
  <c r="O25" i="1"/>
  <c r="O22" i="1"/>
  <c r="C15" i="1"/>
  <c r="O29" i="1"/>
  <c r="O30" i="1"/>
  <c r="O23" i="1"/>
  <c r="O21" i="1"/>
  <c r="O28" i="1"/>
  <c r="O27" i="1"/>
  <c r="F17" i="1"/>
  <c r="C18" i="1" l="1"/>
  <c r="F18" i="1"/>
  <c r="F19" i="1" s="1"/>
</calcChain>
</file>

<file path=xl/sharedStrings.xml><?xml version="1.0" encoding="utf-8"?>
<sst xmlns="http://schemas.openxmlformats.org/spreadsheetml/2006/main" count="67" uniqueCount="52">
  <si>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</si>
  <si>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</si>
  <si>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</si>
  <si>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</si>
  <si>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</si>
  <si>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</si>
  <si>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</si>
  <si>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</si>
  <si>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</si>
  <si>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</si>
  <si>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</si>
  <si>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</si>
  <si>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</si>
  <si>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</si>
  <si>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</si>
  <si>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</si>
  <si>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</si>
  <si>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</si>
  <si>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</si>
  <si>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</si>
  <si>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</si>
  <si>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</si>
  <si>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</si>
  <si>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</si>
  <si>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</si>
  <si>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</si>
  <si>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</si>
  <si>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</si>
  <si>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</si>
  <si>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</si>
  <si>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</si>
  <si>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</si>
  <si>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</si>
  <si>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</si>
  <si>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</si>
  <si>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</si>
  <si>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</si>
  <si>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</si>
  <si>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AE LMi / GSC 2514-0958</t>
  </si>
  <si>
    <t>VSX</t>
  </si>
  <si>
    <t>IBVS 6029</t>
  </si>
  <si>
    <t>I</t>
  </si>
  <si>
    <t>EA</t>
  </si>
  <si>
    <t>IBVS 6048</t>
  </si>
  <si>
    <t>II</t>
  </si>
  <si>
    <t>IBVS 6149</t>
  </si>
  <si>
    <t>OEJV 0179</t>
  </si>
  <si>
    <t>pg</t>
  </si>
  <si>
    <t>vis</t>
  </si>
  <si>
    <t>PE</t>
  </si>
  <si>
    <t>CCD</t>
  </si>
  <si>
    <t>JAVSO..48..256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</si>
</sst>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33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18" fillId="0" borderId="0"/>
    <xf numFmtId="0" fontId="18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4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4" fillId="0" borderId="5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0" xfId="0" applyFont="1" applyAlignme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7" fillId="0" borderId="0" xfId="0" applyFont="1">
      <alignment vertical="top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wrapText="1"/>
    </xf>
    <xf numFmtId="0" fontId="17" fillId="0" borderId="0" xfId="0" applyFont="1" applyAlignment="1">
      <alignment horizontal="center" wrapText="1"/>
    </xf>
    <xf numFmtId="0" fontId="17" fillId="0" borderId="0" xfId="0" applyFont="1" applyAlignment="1"/>
    <xf numFmtId="0" fontId="32" fillId="0" borderId="0" xfId="41" applyFont="1"/>
    <xf numFmtId="0" fontId="32" fillId="0" borderId="0" xfId="41" applyFont="1" applyAlignment="1">
      <alignment horizontal="center"/>
    </xf>
    <xf numFmtId="0" fontId="32" fillId="0" borderId="0" xfId="41" applyFont="1" applyAlignment="1">
      <alignment horizontal="left"/>
    </xf>
    <xf numFmtId="0" fontId="0" fillId="0" borderId="0" xfId="0" applyAlignment="1">
      <alignment horizontal="righ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AE LMi - O-C Diagr.</a:t>
            </a:r>
          </a:p>
        </c:rich>
      </c:tx>
      <c:layout>
        <c:manualLayout>
          <c:xMode val="edge"/>
          <c:yMode val="edge"/>
          <c:x val="0.38796992481203008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05263157894736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8.9999999999999998E-4</c:v>
                  </c:pt>
                  <c:pt idx="2">
                    <c:v>1E-4</c:v>
                  </c:pt>
                  <c:pt idx="3">
                    <c:v>1.2999999999999999E-3</c:v>
                  </c:pt>
                  <c:pt idx="4">
                    <c:v>1.9E-3</c:v>
                  </c:pt>
                  <c:pt idx="5">
                    <c:v>4.0000000000000002E-4</c:v>
                  </c:pt>
                  <c:pt idx="6">
                    <c:v>8.9999999999999998E-4</c:v>
                  </c:pt>
                  <c:pt idx="7">
                    <c:v>2.3E-3</c:v>
                  </c:pt>
                  <c:pt idx="8">
                    <c:v>1E-4</c:v>
                  </c:pt>
                  <c:pt idx="9">
                    <c:v>5.0000000000000001E-4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8.9999999999999998E-4</c:v>
                  </c:pt>
                  <c:pt idx="2">
                    <c:v>1E-4</c:v>
                  </c:pt>
                  <c:pt idx="3">
                    <c:v>1.2999999999999999E-3</c:v>
                  </c:pt>
                  <c:pt idx="4">
                    <c:v>1.9E-3</c:v>
                  </c:pt>
                  <c:pt idx="5">
                    <c:v>4.0000000000000002E-4</c:v>
                  </c:pt>
                  <c:pt idx="6">
                    <c:v>8.9999999999999998E-4</c:v>
                  </c:pt>
                  <c:pt idx="7">
                    <c:v>2.3E-3</c:v>
                  </c:pt>
                  <c:pt idx="8">
                    <c:v>1E-4</c:v>
                  </c:pt>
                  <c:pt idx="9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8463</c:v>
                </c:pt>
                <c:pt idx="2">
                  <c:v>8539.5</c:v>
                </c:pt>
                <c:pt idx="3">
                  <c:v>8540</c:v>
                </c:pt>
                <c:pt idx="4">
                  <c:v>8574</c:v>
                </c:pt>
                <c:pt idx="5">
                  <c:v>8580</c:v>
                </c:pt>
                <c:pt idx="6">
                  <c:v>9955.5</c:v>
                </c:pt>
                <c:pt idx="7">
                  <c:v>9955.5</c:v>
                </c:pt>
                <c:pt idx="8">
                  <c:v>11324</c:v>
                </c:pt>
                <c:pt idx="9">
                  <c:v>14038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38B-42F2-BA2D-0035C61C57B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1E-4</c:v>
                  </c:pt>
                  <c:pt idx="3">
                    <c:v>1.2999999999999999E-3</c:v>
                  </c:pt>
                  <c:pt idx="4">
                    <c:v>1.9E-3</c:v>
                  </c:pt>
                  <c:pt idx="5">
                    <c:v>4.0000000000000002E-4</c:v>
                  </c:pt>
                  <c:pt idx="6">
                    <c:v>8.9999999999999998E-4</c:v>
                  </c:pt>
                  <c:pt idx="7">
                    <c:v>2.3E-3</c:v>
                  </c:pt>
                  <c:pt idx="8">
                    <c:v>1E-4</c:v>
                  </c:pt>
                  <c:pt idx="9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1E-4</c:v>
                  </c:pt>
                  <c:pt idx="3">
                    <c:v>1.2999999999999999E-3</c:v>
                  </c:pt>
                  <c:pt idx="4">
                    <c:v>1.9E-3</c:v>
                  </c:pt>
                  <c:pt idx="5">
                    <c:v>4.0000000000000002E-4</c:v>
                  </c:pt>
                  <c:pt idx="6">
                    <c:v>8.9999999999999998E-4</c:v>
                  </c:pt>
                  <c:pt idx="7">
                    <c:v>2.3E-3</c:v>
                  </c:pt>
                  <c:pt idx="8">
                    <c:v>1E-4</c:v>
                  </c:pt>
                  <c:pt idx="9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8463</c:v>
                </c:pt>
                <c:pt idx="2">
                  <c:v>8539.5</c:v>
                </c:pt>
                <c:pt idx="3">
                  <c:v>8540</c:v>
                </c:pt>
                <c:pt idx="4">
                  <c:v>8574</c:v>
                </c:pt>
                <c:pt idx="5">
                  <c:v>8580</c:v>
                </c:pt>
                <c:pt idx="6">
                  <c:v>9955.5</c:v>
                </c:pt>
                <c:pt idx="7">
                  <c:v>9955.5</c:v>
                </c:pt>
                <c:pt idx="8">
                  <c:v>11324</c:v>
                </c:pt>
                <c:pt idx="9">
                  <c:v>14038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38B-42F2-BA2D-0035C61C57B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1E-4</c:v>
                  </c:pt>
                  <c:pt idx="3">
                    <c:v>1.2999999999999999E-3</c:v>
                  </c:pt>
                  <c:pt idx="4">
                    <c:v>1.9E-3</c:v>
                  </c:pt>
                  <c:pt idx="5">
                    <c:v>4.0000000000000002E-4</c:v>
                  </c:pt>
                  <c:pt idx="6">
                    <c:v>8.9999999999999998E-4</c:v>
                  </c:pt>
                  <c:pt idx="7">
                    <c:v>2.3E-3</c:v>
                  </c:pt>
                  <c:pt idx="8">
                    <c:v>1E-4</c:v>
                  </c:pt>
                  <c:pt idx="9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1E-4</c:v>
                  </c:pt>
                  <c:pt idx="3">
                    <c:v>1.2999999999999999E-3</c:v>
                  </c:pt>
                  <c:pt idx="4">
                    <c:v>1.9E-3</c:v>
                  </c:pt>
                  <c:pt idx="5">
                    <c:v>4.0000000000000002E-4</c:v>
                  </c:pt>
                  <c:pt idx="6">
                    <c:v>8.9999999999999998E-4</c:v>
                  </c:pt>
                  <c:pt idx="7">
                    <c:v>2.3E-3</c:v>
                  </c:pt>
                  <c:pt idx="8">
                    <c:v>1E-4</c:v>
                  </c:pt>
                  <c:pt idx="9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8463</c:v>
                </c:pt>
                <c:pt idx="2">
                  <c:v>8539.5</c:v>
                </c:pt>
                <c:pt idx="3">
                  <c:v>8540</c:v>
                </c:pt>
                <c:pt idx="4">
                  <c:v>8574</c:v>
                </c:pt>
                <c:pt idx="5">
                  <c:v>8580</c:v>
                </c:pt>
                <c:pt idx="6">
                  <c:v>9955.5</c:v>
                </c:pt>
                <c:pt idx="7">
                  <c:v>9955.5</c:v>
                </c:pt>
                <c:pt idx="8">
                  <c:v>11324</c:v>
                </c:pt>
                <c:pt idx="9">
                  <c:v>14038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">
                  <c:v>8.7000000348780304E-4</c:v>
                </c:pt>
                <c:pt idx="3">
                  <c:v>9.9999997473787516E-5</c:v>
                </c:pt>
                <c:pt idx="4">
                  <c:v>3.8399999975808896E-3</c:v>
                </c:pt>
                <c:pt idx="6">
                  <c:v>9.02999999379972E-3</c:v>
                </c:pt>
                <c:pt idx="7">
                  <c:v>-5.4700000036973506E-3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38B-42F2-BA2D-0035C61C57B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1E-4</c:v>
                  </c:pt>
                  <c:pt idx="3">
                    <c:v>1.2999999999999999E-3</c:v>
                  </c:pt>
                  <c:pt idx="4">
                    <c:v>1.9E-3</c:v>
                  </c:pt>
                  <c:pt idx="5">
                    <c:v>4.0000000000000002E-4</c:v>
                  </c:pt>
                  <c:pt idx="6">
                    <c:v>8.9999999999999998E-4</c:v>
                  </c:pt>
                  <c:pt idx="7">
                    <c:v>2.3E-3</c:v>
                  </c:pt>
                  <c:pt idx="8">
                    <c:v>1E-4</c:v>
                  </c:pt>
                  <c:pt idx="9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1E-4</c:v>
                  </c:pt>
                  <c:pt idx="3">
                    <c:v>1.2999999999999999E-3</c:v>
                  </c:pt>
                  <c:pt idx="4">
                    <c:v>1.9E-3</c:v>
                  </c:pt>
                  <c:pt idx="5">
                    <c:v>4.0000000000000002E-4</c:v>
                  </c:pt>
                  <c:pt idx="6">
                    <c:v>8.9999999999999998E-4</c:v>
                  </c:pt>
                  <c:pt idx="7">
                    <c:v>2.3E-3</c:v>
                  </c:pt>
                  <c:pt idx="8">
                    <c:v>1E-4</c:v>
                  </c:pt>
                  <c:pt idx="9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8463</c:v>
                </c:pt>
                <c:pt idx="2">
                  <c:v>8539.5</c:v>
                </c:pt>
                <c:pt idx="3">
                  <c:v>8540</c:v>
                </c:pt>
                <c:pt idx="4">
                  <c:v>8574</c:v>
                </c:pt>
                <c:pt idx="5">
                  <c:v>8580</c:v>
                </c:pt>
                <c:pt idx="6">
                  <c:v>9955.5</c:v>
                </c:pt>
                <c:pt idx="7">
                  <c:v>9955.5</c:v>
                </c:pt>
                <c:pt idx="8">
                  <c:v>11324</c:v>
                </c:pt>
                <c:pt idx="9">
                  <c:v>14038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3.2800000044517219E-3</c:v>
                </c:pt>
                <c:pt idx="5">
                  <c:v>4.1999999957624823E-3</c:v>
                </c:pt>
                <c:pt idx="8">
                  <c:v>8.5199999957694672E-3</c:v>
                </c:pt>
                <c:pt idx="9">
                  <c:v>1.5679999996791594E-2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38B-42F2-BA2D-0035C61C57B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1E-4</c:v>
                  </c:pt>
                  <c:pt idx="3">
                    <c:v>1.2999999999999999E-3</c:v>
                  </c:pt>
                  <c:pt idx="4">
                    <c:v>1.9E-3</c:v>
                  </c:pt>
                  <c:pt idx="5">
                    <c:v>4.0000000000000002E-4</c:v>
                  </c:pt>
                  <c:pt idx="6">
                    <c:v>8.9999999999999998E-4</c:v>
                  </c:pt>
                  <c:pt idx="7">
                    <c:v>2.3E-3</c:v>
                  </c:pt>
                  <c:pt idx="8">
                    <c:v>1E-4</c:v>
                  </c:pt>
                  <c:pt idx="9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1E-4</c:v>
                  </c:pt>
                  <c:pt idx="3">
                    <c:v>1.2999999999999999E-3</c:v>
                  </c:pt>
                  <c:pt idx="4">
                    <c:v>1.9E-3</c:v>
                  </c:pt>
                  <c:pt idx="5">
                    <c:v>4.0000000000000002E-4</c:v>
                  </c:pt>
                  <c:pt idx="6">
                    <c:v>8.9999999999999998E-4</c:v>
                  </c:pt>
                  <c:pt idx="7">
                    <c:v>2.3E-3</c:v>
                  </c:pt>
                  <c:pt idx="8">
                    <c:v>1E-4</c:v>
                  </c:pt>
                  <c:pt idx="9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8463</c:v>
                </c:pt>
                <c:pt idx="2">
                  <c:v>8539.5</c:v>
                </c:pt>
                <c:pt idx="3">
                  <c:v>8540</c:v>
                </c:pt>
                <c:pt idx="4">
                  <c:v>8574</c:v>
                </c:pt>
                <c:pt idx="5">
                  <c:v>8580</c:v>
                </c:pt>
                <c:pt idx="6">
                  <c:v>9955.5</c:v>
                </c:pt>
                <c:pt idx="7">
                  <c:v>9955.5</c:v>
                </c:pt>
                <c:pt idx="8">
                  <c:v>11324</c:v>
                </c:pt>
                <c:pt idx="9">
                  <c:v>14038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38B-42F2-BA2D-0035C61C57B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1E-4</c:v>
                  </c:pt>
                  <c:pt idx="3">
                    <c:v>1.2999999999999999E-3</c:v>
                  </c:pt>
                  <c:pt idx="4">
                    <c:v>1.9E-3</c:v>
                  </c:pt>
                  <c:pt idx="5">
                    <c:v>4.0000000000000002E-4</c:v>
                  </c:pt>
                  <c:pt idx="6">
                    <c:v>8.9999999999999998E-4</c:v>
                  </c:pt>
                  <c:pt idx="7">
                    <c:v>2.3E-3</c:v>
                  </c:pt>
                  <c:pt idx="8">
                    <c:v>1E-4</c:v>
                  </c:pt>
                  <c:pt idx="9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1E-4</c:v>
                  </c:pt>
                  <c:pt idx="3">
                    <c:v>1.2999999999999999E-3</c:v>
                  </c:pt>
                  <c:pt idx="4">
                    <c:v>1.9E-3</c:v>
                  </c:pt>
                  <c:pt idx="5">
                    <c:v>4.0000000000000002E-4</c:v>
                  </c:pt>
                  <c:pt idx="6">
                    <c:v>8.9999999999999998E-4</c:v>
                  </c:pt>
                  <c:pt idx="7">
                    <c:v>2.3E-3</c:v>
                  </c:pt>
                  <c:pt idx="8">
                    <c:v>1E-4</c:v>
                  </c:pt>
                  <c:pt idx="9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8463</c:v>
                </c:pt>
                <c:pt idx="2">
                  <c:v>8539.5</c:v>
                </c:pt>
                <c:pt idx="3">
                  <c:v>8540</c:v>
                </c:pt>
                <c:pt idx="4">
                  <c:v>8574</c:v>
                </c:pt>
                <c:pt idx="5">
                  <c:v>8580</c:v>
                </c:pt>
                <c:pt idx="6">
                  <c:v>9955.5</c:v>
                </c:pt>
                <c:pt idx="7">
                  <c:v>9955.5</c:v>
                </c:pt>
                <c:pt idx="8">
                  <c:v>11324</c:v>
                </c:pt>
                <c:pt idx="9">
                  <c:v>14038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38B-42F2-BA2D-0035C61C57B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1E-4</c:v>
                  </c:pt>
                  <c:pt idx="3">
                    <c:v>1.2999999999999999E-3</c:v>
                  </c:pt>
                  <c:pt idx="4">
                    <c:v>1.9E-3</c:v>
                  </c:pt>
                  <c:pt idx="5">
                    <c:v>4.0000000000000002E-4</c:v>
                  </c:pt>
                  <c:pt idx="6">
                    <c:v>8.9999999999999998E-4</c:v>
                  </c:pt>
                  <c:pt idx="7">
                    <c:v>2.3E-3</c:v>
                  </c:pt>
                  <c:pt idx="8">
                    <c:v>1E-4</c:v>
                  </c:pt>
                  <c:pt idx="9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1E-4</c:v>
                  </c:pt>
                  <c:pt idx="3">
                    <c:v>1.2999999999999999E-3</c:v>
                  </c:pt>
                  <c:pt idx="4">
                    <c:v>1.9E-3</c:v>
                  </c:pt>
                  <c:pt idx="5">
                    <c:v>4.0000000000000002E-4</c:v>
                  </c:pt>
                  <c:pt idx="6">
                    <c:v>8.9999999999999998E-4</c:v>
                  </c:pt>
                  <c:pt idx="7">
                    <c:v>2.3E-3</c:v>
                  </c:pt>
                  <c:pt idx="8">
                    <c:v>1E-4</c:v>
                  </c:pt>
                  <c:pt idx="9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8463</c:v>
                </c:pt>
                <c:pt idx="2">
                  <c:v>8539.5</c:v>
                </c:pt>
                <c:pt idx="3">
                  <c:v>8540</c:v>
                </c:pt>
                <c:pt idx="4">
                  <c:v>8574</c:v>
                </c:pt>
                <c:pt idx="5">
                  <c:v>8580</c:v>
                </c:pt>
                <c:pt idx="6">
                  <c:v>9955.5</c:v>
                </c:pt>
                <c:pt idx="7">
                  <c:v>9955.5</c:v>
                </c:pt>
                <c:pt idx="8">
                  <c:v>11324</c:v>
                </c:pt>
                <c:pt idx="9">
                  <c:v>14038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38B-42F2-BA2D-0035C61C57B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8463</c:v>
                </c:pt>
                <c:pt idx="2">
                  <c:v>8539.5</c:v>
                </c:pt>
                <c:pt idx="3">
                  <c:v>8540</c:v>
                </c:pt>
                <c:pt idx="4">
                  <c:v>8574</c:v>
                </c:pt>
                <c:pt idx="5">
                  <c:v>8580</c:v>
                </c:pt>
                <c:pt idx="6">
                  <c:v>9955.5</c:v>
                </c:pt>
                <c:pt idx="7">
                  <c:v>9955.5</c:v>
                </c:pt>
                <c:pt idx="8">
                  <c:v>11324</c:v>
                </c:pt>
                <c:pt idx="9">
                  <c:v>14038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-4.0572072161116019E-3</c:v>
                </c:pt>
                <c:pt idx="1">
                  <c:v>3.6989423191509975E-3</c:v>
                </c:pt>
                <c:pt idx="2">
                  <c:v>3.7690528519936763E-3</c:v>
                </c:pt>
                <c:pt idx="3">
                  <c:v>3.7695110907704247E-3</c:v>
                </c:pt>
                <c:pt idx="4">
                  <c:v>3.8006713275893942E-3</c:v>
                </c:pt>
                <c:pt idx="5">
                  <c:v>3.8061701929103875E-3</c:v>
                </c:pt>
                <c:pt idx="6">
                  <c:v>5.0667850677483537E-3</c:v>
                </c:pt>
                <c:pt idx="7">
                  <c:v>5.0667850677483537E-3</c:v>
                </c:pt>
                <c:pt idx="8">
                  <c:v>6.3209845997118262E-3</c:v>
                </c:pt>
                <c:pt idx="9">
                  <c:v>8.8083046799082923E-3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38B-42F2-BA2D-0035C61C57B0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8463</c:v>
                </c:pt>
                <c:pt idx="2">
                  <c:v>8539.5</c:v>
                </c:pt>
                <c:pt idx="3">
                  <c:v>8540</c:v>
                </c:pt>
                <c:pt idx="4">
                  <c:v>8574</c:v>
                </c:pt>
                <c:pt idx="5">
                  <c:v>8580</c:v>
                </c:pt>
                <c:pt idx="6">
                  <c:v>9955.5</c:v>
                </c:pt>
                <c:pt idx="7">
                  <c:v>9955.5</c:v>
                </c:pt>
                <c:pt idx="8">
                  <c:v>11324</c:v>
                </c:pt>
                <c:pt idx="9">
                  <c:v>14038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38B-42F2-BA2D-0035C61C5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2356288"/>
        <c:axId val="1"/>
      </c:scatterChart>
      <c:valAx>
        <c:axId val="9523562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23562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97937099967764"/>
          <c:w val="0.7142857142857144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17</xdr:col>
      <xdr:colOff>133350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D0123D7F-8095-41B6-0682-64A5EFE1C8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8" sqref="F8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38</v>
      </c>
    </row>
    <row r="2" spans="1:6" x14ac:dyDescent="0.2">
      <c r="A2" t="s">
        <v>23</v>
      </c>
      <c r="B2" s="30" t="s">
        <v>42</v>
      </c>
      <c r="C2" s="3"/>
      <c r="D2" s="3"/>
    </row>
    <row r="3" spans="1:6" ht="13.5" thickBot="1" x14ac:dyDescent="0.25"/>
    <row r="4" spans="1:6" ht="14.25" thickTop="1" thickBot="1" x14ac:dyDescent="0.25">
      <c r="A4" s="5" t="s">
        <v>0</v>
      </c>
      <c r="C4" s="27" t="s">
        <v>37</v>
      </c>
      <c r="D4" s="28" t="s">
        <v>37</v>
      </c>
    </row>
    <row r="5" spans="1:6" ht="13.5" thickTop="1" x14ac:dyDescent="0.2">
      <c r="A5" s="9" t="s">
        <v>28</v>
      </c>
      <c r="B5" s="10"/>
      <c r="C5" s="11">
        <v>-9.5</v>
      </c>
      <c r="D5" s="10" t="s">
        <v>29</v>
      </c>
    </row>
    <row r="6" spans="1:6" x14ac:dyDescent="0.2">
      <c r="A6" s="5" t="s">
        <v>1</v>
      </c>
      <c r="C6" s="44"/>
    </row>
    <row r="7" spans="1:6" x14ac:dyDescent="0.2">
      <c r="A7" t="s">
        <v>2</v>
      </c>
      <c r="C7" s="44">
        <v>51484.538</v>
      </c>
      <c r="D7" s="29" t="s">
        <v>39</v>
      </c>
    </row>
    <row r="8" spans="1:6" x14ac:dyDescent="0.2">
      <c r="A8" t="s">
        <v>3</v>
      </c>
      <c r="C8" s="44">
        <v>0.52834000000000003</v>
      </c>
      <c r="D8" s="29" t="s">
        <v>39</v>
      </c>
    </row>
    <row r="9" spans="1:6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6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6" x14ac:dyDescent="0.2">
      <c r="A11" s="10" t="s">
        <v>15</v>
      </c>
      <c r="B11" s="10"/>
      <c r="C11" s="21">
        <f ca="1">INTERCEPT(INDIRECT($D$9):G992,INDIRECT($C$9):F992)</f>
        <v>-4.0572072161116019E-3</v>
      </c>
      <c r="D11" s="3"/>
      <c r="E11" s="10"/>
    </row>
    <row r="12" spans="1:6" x14ac:dyDescent="0.2">
      <c r="A12" s="10" t="s">
        <v>16</v>
      </c>
      <c r="B12" s="10"/>
      <c r="C12" s="21">
        <f ca="1">SLOPE(INDIRECT($D$9):G992,INDIRECT($C$9):F992)</f>
        <v>9.1647755349906644E-7</v>
      </c>
      <c r="D12" s="3"/>
      <c r="E12" s="10"/>
    </row>
    <row r="13" spans="1:6" x14ac:dyDescent="0.2">
      <c r="A13" s="10" t="s">
        <v>18</v>
      </c>
      <c r="B13" s="10"/>
      <c r="C13" s="3" t="s">
        <v>13</v>
      </c>
    </row>
    <row r="14" spans="1:6" x14ac:dyDescent="0.2">
      <c r="A14" s="10"/>
      <c r="B14" s="10"/>
      <c r="C14" s="10"/>
    </row>
    <row r="15" spans="1:6" x14ac:dyDescent="0.2">
      <c r="A15" s="12" t="s">
        <v>17</v>
      </c>
      <c r="B15" s="10"/>
      <c r="C15" s="13">
        <f ca="1">(C7+C11)+(C8+C12)*INT(MAX(F21:F3533))</f>
        <v>58901.383728304681</v>
      </c>
      <c r="E15" s="14" t="s">
        <v>34</v>
      </c>
      <c r="F15" s="11">
        <v>1</v>
      </c>
    </row>
    <row r="16" spans="1:6" x14ac:dyDescent="0.2">
      <c r="A16" s="16" t="s">
        <v>4</v>
      </c>
      <c r="B16" s="10"/>
      <c r="C16" s="17">
        <f ca="1">+C8+C12</f>
        <v>0.52834091647755355</v>
      </c>
      <c r="E16" s="14" t="s">
        <v>30</v>
      </c>
      <c r="F16" s="15">
        <f ca="1">NOW()+15018.5+$C$5/24</f>
        <v>60358.755631481479</v>
      </c>
    </row>
    <row r="17" spans="1:21" ht="13.5" thickBot="1" x14ac:dyDescent="0.25">
      <c r="A17" s="14" t="s">
        <v>27</v>
      </c>
      <c r="B17" s="10"/>
      <c r="C17" s="10">
        <f>COUNT(C21:C2191)</f>
        <v>10</v>
      </c>
      <c r="E17" s="14" t="s">
        <v>35</v>
      </c>
      <c r="F17" s="15">
        <f ca="1">ROUND(2*(F16-$C$7)/$C$8,0)/2+F15</f>
        <v>16797.5</v>
      </c>
    </row>
    <row r="18" spans="1:21" ht="14.25" thickTop="1" thickBot="1" x14ac:dyDescent="0.25">
      <c r="A18" s="16" t="s">
        <v>5</v>
      </c>
      <c r="B18" s="10"/>
      <c r="C18" s="19">
        <f ca="1">+C15</f>
        <v>58901.383728304681</v>
      </c>
      <c r="D18" s="20">
        <f ca="1">+C16</f>
        <v>0.52834091647755355</v>
      </c>
      <c r="E18" s="14" t="s">
        <v>36</v>
      </c>
      <c r="F18" s="23">
        <f ca="1">ROUND(2*(F16-$C$15)/$C$16,0)/2+F15</f>
        <v>2759.5</v>
      </c>
    </row>
    <row r="19" spans="1:21" ht="13.5" thickTop="1" x14ac:dyDescent="0.2">
      <c r="E19" s="14" t="s">
        <v>31</v>
      </c>
      <c r="F19" s="18">
        <f ca="1">+$C$15+$C$16*F18-15018.5-$C$5/24</f>
        <v>45341.236320657823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47</v>
      </c>
      <c r="I20" s="7" t="s">
        <v>48</v>
      </c>
      <c r="J20" s="7" t="s">
        <v>49</v>
      </c>
      <c r="K20" s="7" t="s">
        <v>50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s="31" t="s">
        <v>39</v>
      </c>
      <c r="B21" s="32"/>
      <c r="C21" s="33">
        <v>51484.538</v>
      </c>
      <c r="D21" s="33" t="s">
        <v>13</v>
      </c>
      <c r="E21">
        <f t="shared" ref="E21:E26" si="0">+(C21-C$7)/C$8</f>
        <v>0</v>
      </c>
      <c r="F21">
        <f t="shared" ref="F21:F29" si="1">ROUND(2*E21,0)/2</f>
        <v>0</v>
      </c>
      <c r="G21">
        <f t="shared" ref="G21:G26" si="2">+C21-(C$7+F21*C$8)</f>
        <v>0</v>
      </c>
      <c r="I21">
        <f>+G21</f>
        <v>0</v>
      </c>
      <c r="O21">
        <f t="shared" ref="O21:O26" ca="1" si="3">+C$11+C$12*$F21</f>
        <v>-4.0572072161116019E-3</v>
      </c>
      <c r="Q21" s="2">
        <f t="shared" ref="Q21:Q26" si="4">+C21-15018.5</f>
        <v>36466.038</v>
      </c>
    </row>
    <row r="22" spans="1:21" x14ac:dyDescent="0.2">
      <c r="A22" s="33" t="s">
        <v>40</v>
      </c>
      <c r="B22" s="34" t="s">
        <v>41</v>
      </c>
      <c r="C22" s="33">
        <v>55955.882700000002</v>
      </c>
      <c r="D22" s="33">
        <v>8.9999999999999998E-4</v>
      </c>
      <c r="E22">
        <f t="shared" si="0"/>
        <v>8463.0062081235592</v>
      </c>
      <c r="F22">
        <f t="shared" si="1"/>
        <v>8463</v>
      </c>
      <c r="G22">
        <f t="shared" si="2"/>
        <v>3.2800000044517219E-3</v>
      </c>
      <c r="K22">
        <f>+G22</f>
        <v>3.2800000044517219E-3</v>
      </c>
      <c r="O22">
        <f t="shared" ca="1" si="3"/>
        <v>3.6989423191509975E-3</v>
      </c>
      <c r="Q22" s="2">
        <f t="shared" si="4"/>
        <v>40937.382700000002</v>
      </c>
    </row>
    <row r="23" spans="1:21" x14ac:dyDescent="0.2">
      <c r="A23" s="35" t="s">
        <v>43</v>
      </c>
      <c r="B23" s="36" t="s">
        <v>44</v>
      </c>
      <c r="C23" s="37">
        <v>55996.298300000002</v>
      </c>
      <c r="D23" s="37">
        <v>1E-4</v>
      </c>
      <c r="E23">
        <f t="shared" si="0"/>
        <v>8539.5016466669222</v>
      </c>
      <c r="F23">
        <f t="shared" si="1"/>
        <v>8539.5</v>
      </c>
      <c r="G23">
        <f t="shared" si="2"/>
        <v>8.7000000348780304E-4</v>
      </c>
      <c r="J23">
        <f>+G23</f>
        <v>8.7000000348780304E-4</v>
      </c>
      <c r="O23">
        <f t="shared" ca="1" si="3"/>
        <v>3.7690528519936763E-3</v>
      </c>
      <c r="Q23" s="2">
        <f t="shared" si="4"/>
        <v>40977.798300000002</v>
      </c>
    </row>
    <row r="24" spans="1:21" x14ac:dyDescent="0.2">
      <c r="A24" s="35" t="s">
        <v>43</v>
      </c>
      <c r="B24" s="36" t="s">
        <v>41</v>
      </c>
      <c r="C24" s="37">
        <v>55996.561699999998</v>
      </c>
      <c r="D24" s="37">
        <v>1.2999999999999999E-3</v>
      </c>
      <c r="E24">
        <f t="shared" si="0"/>
        <v>8540.0001892720556</v>
      </c>
      <c r="F24">
        <f t="shared" si="1"/>
        <v>8540</v>
      </c>
      <c r="G24">
        <f t="shared" si="2"/>
        <v>9.9999997473787516E-5</v>
      </c>
      <c r="J24">
        <f>+G24</f>
        <v>9.9999997473787516E-5</v>
      </c>
      <c r="O24">
        <f t="shared" ca="1" si="3"/>
        <v>3.7695110907704247E-3</v>
      </c>
      <c r="Q24" s="2">
        <f t="shared" si="4"/>
        <v>40978.061699999998</v>
      </c>
    </row>
    <row r="25" spans="1:21" x14ac:dyDescent="0.2">
      <c r="A25" s="35" t="s">
        <v>43</v>
      </c>
      <c r="B25" s="36" t="s">
        <v>41</v>
      </c>
      <c r="C25" s="37">
        <v>56014.529000000002</v>
      </c>
      <c r="D25" s="37">
        <v>1.9E-3</v>
      </c>
      <c r="E25">
        <f t="shared" si="0"/>
        <v>8574.007268047093</v>
      </c>
      <c r="F25">
        <f t="shared" si="1"/>
        <v>8574</v>
      </c>
      <c r="G25">
        <f t="shared" si="2"/>
        <v>3.8399999975808896E-3</v>
      </c>
      <c r="J25">
        <f>+G25</f>
        <v>3.8399999975808896E-3</v>
      </c>
      <c r="O25">
        <f t="shared" ca="1" si="3"/>
        <v>3.8006713275893942E-3</v>
      </c>
      <c r="Q25" s="2">
        <f t="shared" si="4"/>
        <v>40996.029000000002</v>
      </c>
    </row>
    <row r="26" spans="1:21" x14ac:dyDescent="0.2">
      <c r="A26" s="37" t="s">
        <v>40</v>
      </c>
      <c r="B26" s="36" t="s">
        <v>41</v>
      </c>
      <c r="C26" s="37">
        <v>56017.699399999998</v>
      </c>
      <c r="D26" s="37">
        <v>4.0000000000000002E-4</v>
      </c>
      <c r="E26">
        <f t="shared" si="0"/>
        <v>8580.0079494264992</v>
      </c>
      <c r="F26">
        <f t="shared" si="1"/>
        <v>8580</v>
      </c>
      <c r="G26">
        <f t="shared" si="2"/>
        <v>4.1999999957624823E-3</v>
      </c>
      <c r="K26">
        <f>+G26</f>
        <v>4.1999999957624823E-3</v>
      </c>
      <c r="O26">
        <f t="shared" ca="1" si="3"/>
        <v>3.8061701929103875E-3</v>
      </c>
      <c r="Q26" s="2">
        <f t="shared" si="4"/>
        <v>40999.199399999998</v>
      </c>
    </row>
    <row r="27" spans="1:21" x14ac:dyDescent="0.2">
      <c r="A27" s="38" t="s">
        <v>45</v>
      </c>
      <c r="B27" s="39" t="s">
        <v>41</v>
      </c>
      <c r="C27" s="38">
        <v>56744.435899999997</v>
      </c>
      <c r="D27" s="38">
        <v>8.9999999999999998E-4</v>
      </c>
      <c r="E27">
        <f>+(C27-C$7)/C$8</f>
        <v>9955.5170912669801</v>
      </c>
      <c r="F27">
        <f t="shared" si="1"/>
        <v>9955.5</v>
      </c>
      <c r="G27">
        <f>+C27-(C$7+F27*C$8)</f>
        <v>9.02999999379972E-3</v>
      </c>
      <c r="J27">
        <f>+G27</f>
        <v>9.02999999379972E-3</v>
      </c>
      <c r="O27">
        <f ca="1">+C$11+C$12*$F27</f>
        <v>5.0667850677483537E-3</v>
      </c>
      <c r="Q27" s="2">
        <f>+C27-15018.5</f>
        <v>41725.935899999997</v>
      </c>
    </row>
    <row r="28" spans="1:21" x14ac:dyDescent="0.2">
      <c r="A28" s="38" t="s">
        <v>45</v>
      </c>
      <c r="B28" s="39" t="s">
        <v>41</v>
      </c>
      <c r="C28" s="38">
        <v>56744.421399999999</v>
      </c>
      <c r="D28" s="38">
        <v>2.3E-3</v>
      </c>
      <c r="E28">
        <f>+(C28-C$7)/C$8</f>
        <v>9955.4896468183342</v>
      </c>
      <c r="F28">
        <f t="shared" si="1"/>
        <v>9955.5</v>
      </c>
      <c r="G28">
        <f>+C28-(C$7+F28*C$8)</f>
        <v>-5.4700000036973506E-3</v>
      </c>
      <c r="J28">
        <f>+G28</f>
        <v>-5.4700000036973506E-3</v>
      </c>
      <c r="O28">
        <f ca="1">+C$11+C$12*$F28</f>
        <v>5.0667850677483537E-3</v>
      </c>
      <c r="Q28" s="2">
        <f>+C28-15018.5</f>
        <v>41725.921399999999</v>
      </c>
    </row>
    <row r="29" spans="1:21" x14ac:dyDescent="0.2">
      <c r="A29" s="41" t="s">
        <v>46</v>
      </c>
      <c r="B29" s="42" t="s">
        <v>41</v>
      </c>
      <c r="C29" s="43">
        <v>57467.468679999998</v>
      </c>
      <c r="D29" s="43">
        <v>1E-4</v>
      </c>
      <c r="E29">
        <f>+(C29-C$7)/C$8</f>
        <v>11324.016125979479</v>
      </c>
      <c r="F29">
        <f t="shared" si="1"/>
        <v>11324</v>
      </c>
      <c r="G29">
        <f>+C29-(C$7+F29*C$8)</f>
        <v>8.5199999957694672E-3</v>
      </c>
      <c r="K29">
        <f>+G29</f>
        <v>8.5199999957694672E-3</v>
      </c>
      <c r="O29">
        <f ca="1">+C$11+C$12*$F29</f>
        <v>6.3209845997118262E-3</v>
      </c>
      <c r="Q29" s="2">
        <f>+C29-15018.5</f>
        <v>42448.968679999998</v>
      </c>
    </row>
    <row r="30" spans="1:21" x14ac:dyDescent="0.2">
      <c r="A30" s="41" t="s">
        <v>51</v>
      </c>
      <c r="B30" s="42" t="s">
        <v>41</v>
      </c>
      <c r="C30" s="43">
        <v>58901.390599999999</v>
      </c>
      <c r="D30" s="43">
        <v>5.0000000000000001E-4</v>
      </c>
      <c r="E30">
        <f>+(C30-C$7)/C$8</f>
        <v>14038.029677858951</v>
      </c>
      <c r="F30">
        <f>ROUND(2*E30,0)/2</f>
        <v>14038</v>
      </c>
      <c r="G30">
        <f>+C30-(C$7+F30*C$8)</f>
        <v>1.5679999996791594E-2</v>
      </c>
      <c r="K30">
        <f>+G30</f>
        <v>1.5679999996791594E-2</v>
      </c>
      <c r="O30">
        <f ca="1">+C$11+C$12*$F30</f>
        <v>8.8083046799082923E-3</v>
      </c>
      <c r="Q30" s="2">
        <f>+C30-15018.5</f>
        <v>43882.890599999999</v>
      </c>
    </row>
    <row r="31" spans="1:21" x14ac:dyDescent="0.2">
      <c r="A31" s="40"/>
      <c r="B31" s="40"/>
      <c r="C31" s="37"/>
      <c r="D31" s="37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rotectedRanges>
    <protectedRange sqref="A30:D30" name="Range1"/>
  </protectedRanges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2024-02-18T05:08:06Z</dcterms:modified>
</cp:coreProperties>
</file>