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984F744-7FE5-4757-A626-C93A48E075B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E22" i="1"/>
  <c r="F22" i="1"/>
  <c r="C8" i="1"/>
  <c r="F11" i="1"/>
  <c r="C21" i="1"/>
  <c r="E21" i="1"/>
  <c r="F21" i="1"/>
  <c r="G21" i="1"/>
  <c r="H21" i="1"/>
  <c r="G11" i="1"/>
  <c r="E14" i="1"/>
  <c r="C17" i="1"/>
  <c r="Q21" i="1"/>
  <c r="G22" i="1"/>
  <c r="H22" i="1"/>
  <c r="C11" i="1"/>
  <c r="E15" i="1" l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<sst xmlns="http://schemas.openxmlformats.org/spreadsheetml/2006/main" count="47" uniqueCount="46">
  <si>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</si>
  <si>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</si>
  <si>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</si>
  <si>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</si>
  <si>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</si>
  <si>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</si>
  <si>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</si>
  <si>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</si>
  <si>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</si>
  <si>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</si>
  <si>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</si>
  <si>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</si>
  <si>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</si>
  <si>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</si>
  <si>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</si>
  <si>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</si>
  <si>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</si>
  <si>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</si>
  <si>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</si>
  <si>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</si>
  <si>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</si>
  <si>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</si>
  <si>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</si>
  <si>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</si>
  <si>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</si>
  <si>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</si>
  <si>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</si>
  <si>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</si>
  <si>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</si>
  <si>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</si>
  <si>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</si>
  <si>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</si>
  <si>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</si>
  <si>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</si>
  <si>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</si>
  <si>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</si>
  <si>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</si>
  <si>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</si>
  <si>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</si>
  <si>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</si>
  <si>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</si>
  <si>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BP Lac / GSC 3211-1185</t>
  </si>
  <si>
    <t>EA</t>
  </si>
  <si>
    <t>IBVS 5960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</si>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</sst>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Lac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-4.0160000004107133E-2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DD-456F-8BFC-53057D5232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DD-456F-8BFC-53057D5232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DD-456F-8BFC-53057D5232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DD-456F-8BFC-53057D5232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DD-456F-8BFC-53057D5232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DD-456F-8BFC-53057D5232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DD-456F-8BFC-53057D5232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-4.0160000004107133E-2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DD-456F-8BFC-53057D52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03824"/>
        <c:axId val="1"/>
      </c:scatterChart>
      <c:valAx>
        <c:axId val="42940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03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99B870B-80B5-663D-9CC7-7EE677280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s="29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37959.370000000003</v>
      </c>
      <c r="D4" s="9">
        <v>2.0456799999999999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37959.370000000003</v>
      </c>
    </row>
    <row r="8" spans="1:7" x14ac:dyDescent="0.2">
      <c r="A8" t="s">
        <v>3</v>
      </c>
      <c r="C8">
        <f>+D4</f>
        <v>2.0456799999999999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-4.6877553407385471E-6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60356.736323958328</v>
      </c>
    </row>
    <row r="15" spans="1:7" x14ac:dyDescent="0.2">
      <c r="A15" s="14" t="s">
        <v>18</v>
      </c>
      <c r="B15" s="12"/>
      <c r="C15" s="15">
        <f ca="1">(C7+C11)+(C8+C12)*INT(MAX(F21:F3533))</f>
        <v>55484.670400000003</v>
      </c>
      <c r="D15" s="16" t="s">
        <v>39</v>
      </c>
      <c r="E15" s="17">
        <f ca="1">ROUND(2*(E14-$C$7)/$C$8,0)/2+E13</f>
        <v>10949.5</v>
      </c>
    </row>
    <row r="16" spans="1:7" x14ac:dyDescent="0.2">
      <c r="A16" s="18" t="s">
        <v>4</v>
      </c>
      <c r="B16" s="12"/>
      <c r="C16" s="19">
        <f ca="1">+C8+C12</f>
        <v>2.0456753122446591</v>
      </c>
      <c r="D16" s="16" t="s">
        <v>40</v>
      </c>
      <c r="E16" s="26">
        <f ca="1">ROUND(2*(E14-$C$15)/$C$16,0)/2+E13</f>
        <v>2382.5</v>
      </c>
    </row>
    <row r="17" spans="1:17" ht="13.5" thickBot="1" x14ac:dyDescent="0.25">
      <c r="A17" s="16" t="s">
        <v>31</v>
      </c>
      <c r="B17" s="12"/>
      <c r="C17" s="12">
        <f>COUNT(C21:C2191)</f>
        <v>2</v>
      </c>
      <c r="D17" s="16" t="s">
        <v>35</v>
      </c>
      <c r="E17" s="20">
        <f ca="1">+$C$15+$C$16*E16-15018.5-$C$9/24</f>
        <v>45340.387664756236</v>
      </c>
    </row>
    <row r="18" spans="1:17" ht="14.25" thickTop="1" thickBot="1" x14ac:dyDescent="0.25">
      <c r="A18" s="18" t="s">
        <v>5</v>
      </c>
      <c r="B18" s="12"/>
      <c r="C18" s="21">
        <f ca="1">+C15</f>
        <v>55484.670400000003</v>
      </c>
      <c r="D18" s="22">
        <f ca="1">+C16</f>
        <v>2.0456753122446591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45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37959.370000000003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22940.870000000003</v>
      </c>
    </row>
    <row r="22" spans="1:17" x14ac:dyDescent="0.2">
      <c r="A22" s="30" t="s">
        <v>43</v>
      </c>
      <c r="B22" s="31" t="s">
        <v>44</v>
      </c>
      <c r="C22" s="32">
        <v>55484.670400000003</v>
      </c>
      <c r="D22" s="32">
        <v>8.9999999999999998E-4</v>
      </c>
      <c r="E22">
        <f>+(C22-C$7)/C$8</f>
        <v>8566.9803683860628</v>
      </c>
      <c r="F22">
        <f>ROUND(2*E22,0)/2</f>
        <v>8567</v>
      </c>
      <c r="G22">
        <f>+C22-(C$7+F22*C$8)</f>
        <v>-4.0160000004107133E-2</v>
      </c>
      <c r="H22">
        <f>+G22</f>
        <v>-4.0160000004107133E-2</v>
      </c>
      <c r="O22">
        <f ca="1">+C$11+C$12*$F22</f>
        <v>-4.0160000004107133E-2</v>
      </c>
      <c r="Q22" s="2">
        <f>+C22-15018.5</f>
        <v>40466.170400000003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2024-02-16T04:40:18Z</dcterms:modified>
</cp:coreProperties>
</file>