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1BF5D85-3C01-400B-9DBB-B840746EE1B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E9" i="1"/>
  <c r="D9" i="1"/>
  <c r="E21" i="1"/>
  <c r="F21" i="1" s="1"/>
  <c r="G21" i="1" s="1"/>
  <c r="H21" i="1" s="1"/>
  <c r="Q22" i="1"/>
  <c r="F16" i="1"/>
  <c r="C17" i="1"/>
  <c r="Q21" i="1"/>
  <c r="C11" i="1"/>
  <c r="C12" i="1"/>
  <c r="C16" i="1" l="1"/>
  <c r="D18" i="1" s="1"/>
  <c r="O22" i="1"/>
  <c r="O21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<sst xmlns="http://schemas.openxmlformats.org/spreadsheetml/2006/main" count="55" uniqueCount="49">
  <si>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</si>
  <si>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</si>
  <si>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</si>
  <si>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</si>
  <si>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</si>
  <si>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</si>
  <si>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</si>
  <si>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</si>
  <si>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</si>
  <si>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</si>
  <si>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</si>
  <si>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</si>
  <si>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</si>
  <si>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</si>
  <si>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</si>
  <si>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</si>
  <si>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</si>
  <si>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</si>
  <si>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</si>
  <si>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</si>
  <si>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</si>
  <si>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</si>
  <si>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</si>
  <si>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</si>
  <si>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</si>
  <si>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</si>
  <si>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</si>
  <si>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</si>
  <si>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</si>
  <si>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</si>
  <si>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</si>
  <si>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</si>
  <si>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</si>
  <si>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</si>
  <si>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</si>
  <si>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</si>
  <si>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</si>
  <si>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</si>
  <si>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</si>
  <si>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</si>
  <si>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</si>
  <si>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NO Lac</t>
  </si>
  <si>
    <t>EA</t>
  </si>
  <si>
    <t>pr_0</t>
  </si>
  <si>
    <t>~</t>
  </si>
  <si>
    <t>NO Lac / GSC na</t>
  </si>
  <si>
    <t>GCVS</t>
  </si>
  <si>
    <t>OEJV 0179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</si>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</sst>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5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5" xfId="0" quotePrefix="1" applyBorder="1" applyAlignment="1">
      <alignment horizontal="left"/>
    </xf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NO Lac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8785.5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5F-4ED8-8967-A426B3FA30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8785.5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5F-4ED8-8967-A426B3FA301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8785.5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5F-4ED8-8967-A426B3FA301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8785.5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0.15726649999851361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5F-4ED8-8967-A426B3FA301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8785.5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A5F-4ED8-8967-A426B3FA30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8785.5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A5F-4ED8-8967-A426B3FA30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8785.5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A5F-4ED8-8967-A426B3FA30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8785.5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0.15726649999851361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A5F-4ED8-8967-A426B3FA301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8785.5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A5F-4ED8-8967-A426B3FA3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43112"/>
        <c:axId val="1"/>
      </c:scatterChart>
      <c:valAx>
        <c:axId val="749443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43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92E4EB0-52CB-7EE1-1006-12BFADCB8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: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45</v>
      </c>
      <c r="F1" s="37" t="s">
        <v>41</v>
      </c>
      <c r="G1" s="31">
        <v>0</v>
      </c>
      <c r="H1" s="38"/>
      <c r="I1" s="39" t="s">
        <v>13</v>
      </c>
      <c r="J1" s="37" t="s">
        <v>41</v>
      </c>
      <c r="K1" s="40">
        <v>22.281199999999998</v>
      </c>
      <c r="L1" s="33">
        <v>53.561199999999999</v>
      </c>
      <c r="M1" s="34">
        <v>34605.415000000001</v>
      </c>
      <c r="N1" s="34">
        <v>2.5000170000000002</v>
      </c>
      <c r="O1" s="32" t="s">
        <v>42</v>
      </c>
      <c r="P1" s="41">
        <v>15.5</v>
      </c>
      <c r="Q1" s="41">
        <v>17.399999999999999</v>
      </c>
      <c r="R1" s="42" t="s">
        <v>43</v>
      </c>
      <c r="S1" s="43" t="s">
        <v>44</v>
      </c>
    </row>
    <row r="2" spans="1:19" x14ac:dyDescent="0.2">
      <c r="A2" t="s">
        <v>23</v>
      </c>
      <c r="B2" t="s">
        <v>42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7">
        <v>34605.415000000001</v>
      </c>
      <c r="D4" s="28">
        <v>2.5000170000000002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34605.415000000001</v>
      </c>
      <c r="D7" s="29" t="s">
        <v>46</v>
      </c>
    </row>
    <row r="8" spans="1:19" x14ac:dyDescent="0.2">
      <c r="A8" t="s">
        <v>3</v>
      </c>
      <c r="C8" s="47">
        <v>2.5000170000000002</v>
      </c>
      <c r="D8" s="29" t="s">
        <v>46</v>
      </c>
    </row>
    <row r="9" spans="1:19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SLOPE(INDIRECT($E$9):G992,INDIRECT($D$9):F992)</f>
        <v>1.790068863451296E-5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56568.22160254966</v>
      </c>
      <c r="E15" s="14" t="s">
        <v>34</v>
      </c>
      <c r="F15" s="35">
        <v>1</v>
      </c>
    </row>
    <row r="16" spans="1:19" x14ac:dyDescent="0.2">
      <c r="A16" s="16" t="s">
        <v>4</v>
      </c>
      <c r="B16" s="10"/>
      <c r="C16" s="17">
        <f ca="1">+C8+C12</f>
        <v>2.5000349006886347</v>
      </c>
      <c r="E16" s="14" t="s">
        <v>30</v>
      </c>
      <c r="F16" s="36">
        <f ca="1">NOW()+15018.5+$C$5/24</f>
        <v>60357.665005092589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10302</v>
      </c>
    </row>
    <row r="18" spans="1:21" ht="14.25" thickTop="1" thickBot="1" x14ac:dyDescent="0.25">
      <c r="A18" s="16" t="s">
        <v>5</v>
      </c>
      <c r="B18" s="10"/>
      <c r="C18" s="19">
        <f ca="1">+C15</f>
        <v>56568.22160254966</v>
      </c>
      <c r="D18" s="20">
        <f ca="1">+C16</f>
        <v>2.5000349006886347</v>
      </c>
      <c r="E18" s="14" t="s">
        <v>36</v>
      </c>
      <c r="F18" s="23">
        <f ca="1">ROUND(2*(F16-$C$15)/$C$16,0)/2+F15</f>
        <v>1517</v>
      </c>
    </row>
    <row r="19" spans="1:21" ht="13.5" thickTop="1" x14ac:dyDescent="0.2">
      <c r="E19" s="14" t="s">
        <v>31</v>
      </c>
      <c r="F19" s="18">
        <f ca="1">+$C$15+$C$16*F18-15018.5-$C$5/24</f>
        <v>45342.670380227653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34605.415000000001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19586.915000000001</v>
      </c>
    </row>
    <row r="22" spans="1:21" x14ac:dyDescent="0.2">
      <c r="A22" s="44" t="s">
        <v>47</v>
      </c>
      <c r="B22" s="45" t="s">
        <v>48</v>
      </c>
      <c r="C22" s="46">
        <v>56569.471619999997</v>
      </c>
      <c r="D22" s="46">
        <v>2.5000000000000001E-3</v>
      </c>
      <c r="E22">
        <f>+(C22-C$7)/C$8</f>
        <v>8785.5629061722357</v>
      </c>
      <c r="F22">
        <f>ROUND(2*E22,0)/2</f>
        <v>8785.5</v>
      </c>
      <c r="G22">
        <f>+C22-(C$7+F22*C$8)</f>
        <v>0.15726649999851361</v>
      </c>
      <c r="K22">
        <f>+G22</f>
        <v>0.15726649999851361</v>
      </c>
      <c r="O22">
        <f ca="1">+C$11+C$12*$F22</f>
        <v>0.15726649999851361</v>
      </c>
      <c r="Q22" s="2">
        <f>+C22-15018.5</f>
        <v>41550.971619999997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2024-02-17T02:57:36Z</dcterms:modified>
</cp:coreProperties>
</file>