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4067B5-4310-497B-A673-25AA6DEEA2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C21" i="1"/>
  <c r="Q21" i="1"/>
  <c r="E9" i="1"/>
  <c r="F16" i="1"/>
  <c r="E11" i="2"/>
  <c r="C17" i="1"/>
  <c r="E21" i="1"/>
  <c r="F21" i="1"/>
  <c r="G21" i="1"/>
  <c r="H21" i="1"/>
  <c r="C11" i="1"/>
  <c r="C12" i="1"/>
  <c r="C16" i="1" l="1"/>
  <c r="D18" i="1" s="1"/>
  <c r="O34" i="1"/>
  <c r="O22" i="1"/>
  <c r="C15" i="1"/>
  <c r="O30" i="1"/>
  <c r="O29" i="1"/>
  <c r="O28" i="1"/>
  <c r="O37" i="1"/>
  <c r="O33" i="1"/>
  <c r="O24" i="1"/>
  <c r="O21" i="1"/>
  <c r="O23" i="1"/>
  <c r="O32" i="1"/>
  <c r="O35" i="1"/>
  <c r="O36" i="1"/>
  <c r="O27" i="1"/>
  <c r="O31" i="1"/>
  <c r="O25" i="1"/>
  <c r="O26" i="1"/>
  <c r="F17" i="1"/>
  <c r="C18" i="1" l="1"/>
  <c r="F18" i="1"/>
  <c r="F19" i="1" s="1"/>
</calcChain>
</file>

<file path=xl/sharedStrings.xml><?xml version="1.0" encoding="utf-8"?>
<sst xmlns="http://schemas.openxmlformats.org/spreadsheetml/2006/main" count="229" uniqueCount="116">
  <si>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</si>
  <si>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</si>
  <si>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</si>
  <si>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</si>
  <si>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</si>
  <si>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</si>
  <si>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</si>
  <si>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</si>
  <si>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</si>
  <si>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</si>
  <si>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</si>
  <si>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</si>
  <si>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</si>
  <si>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</si>
  <si>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</si>
  <si>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</si>
  <si>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</si>
  <si>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</si>
  <si>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</si>
  <si>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</si>
  <si>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</si>
  <si>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</si>
  <si>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</si>
  <si>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</si>
  <si>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</si>
  <si>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</si>
  <si>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</si>
  <si>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</si>
  <si>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</si>
  <si>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</si>
  <si>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</si>
  <si>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</si>
  <si>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</si>
  <si>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</si>
  <si>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</si>
  <si>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</si>
  <si>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</si>
  <si>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</si>
  <si>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</si>
  <si>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</si>
  <si>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</si>
  <si>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</si>
  <si>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</si>
  <si>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</si>
  <si>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</si>
  <si>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</si>
  <si>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</si>
  <si>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</si>
  <si>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</si>
  <si>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SS Lac</t>
  </si>
  <si>
    <t>EA</t>
  </si>
  <si>
    <t>GCVS 4</t>
  </si>
  <si>
    <t>SS Lac / GSC 15900.76</t>
  </si>
  <si>
    <t>2415900.76 </t>
  </si>
  <si>
    <t> 31.05.1902 06:14 </t>
  </si>
  <si>
    <t> 0.00 </t>
  </si>
  <si>
    <t> Dugan &amp; Wright </t>
  </si>
  <si>
    <t> AJ 44.150 </t>
  </si>
  <si>
    <t>2420845.445 </t>
  </si>
  <si>
    <t> 13.12.1915 22:40 </t>
  </si>
  <si>
    <t> -0.102 </t>
  </si>
  <si>
    <t>V </t>
  </si>
  <si>
    <t> C.Hoffmeister </t>
  </si>
  <si>
    <t> AN 214.9 </t>
  </si>
  <si>
    <t>2420874.340 </t>
  </si>
  <si>
    <t> 11.01.1916 20:09 </t>
  </si>
  <si>
    <t> -0.040 </t>
  </si>
  <si>
    <t>2420954.670 </t>
  </si>
  <si>
    <t> 01.04.1916 04:04 </t>
  </si>
  <si>
    <t> -0.053 </t>
  </si>
  <si>
    <t>2421042.234 </t>
  </si>
  <si>
    <t> 27.06.1916 17:36 </t>
  </si>
  <si>
    <t> 1.013 </t>
  </si>
  <si>
    <t>2421053.505 </t>
  </si>
  <si>
    <t> 09.07.1916 00:07 </t>
  </si>
  <si>
    <t> 6.129 </t>
  </si>
  <si>
    <t>2421119.365 </t>
  </si>
  <si>
    <t> 12.09.1916 20:45 </t>
  </si>
  <si>
    <t> -0.092 </t>
  </si>
  <si>
    <t>2421142.225 </t>
  </si>
  <si>
    <t> 05.10.1916 17:24 </t>
  </si>
  <si>
    <t> 0.090 </t>
  </si>
  <si>
    <t>2421435.310 </t>
  </si>
  <si>
    <t> 25.07.1917 19:26 </t>
  </si>
  <si>
    <t> -1.305 </t>
  </si>
  <si>
    <t>2421459.330 </t>
  </si>
  <si>
    <t> 18.08.1917 19:55 </t>
  </si>
  <si>
    <t> 0.036 </t>
  </si>
  <si>
    <t>2421465.410 </t>
  </si>
  <si>
    <t> 24.08.1917 21:50 </t>
  </si>
  <si>
    <t> -0.038 </t>
  </si>
  <si>
    <t>2421782.520 </t>
  </si>
  <si>
    <t> 08.07.1918 00:28 </t>
  </si>
  <si>
    <t> -0.086 </t>
  </si>
  <si>
    <t>2421840.285 </t>
  </si>
  <si>
    <t> 03.09.1918 18:50 </t>
  </si>
  <si>
    <t> 0.014 </t>
  </si>
  <si>
    <t>2424616.35 </t>
  </si>
  <si>
    <t> 10.04.1926 20:24 </t>
  </si>
  <si>
    <t> -0.11 </t>
  </si>
  <si>
    <t>P </t>
  </si>
  <si>
    <t> S.Nekrasova </t>
  </si>
  <si>
    <t> PZ 5.184 </t>
  </si>
  <si>
    <t>2426366.27 </t>
  </si>
  <si>
    <t> 24.01.1931 18:28 </t>
  </si>
  <si>
    <t> -0.72 </t>
  </si>
  <si>
    <t>2430499.235 </t>
  </si>
  <si>
    <t> 19.05.1942 17:38 </t>
  </si>
  <si>
    <t> 0.928 </t>
  </si>
  <si>
    <t> N.Tashpulatov </t>
  </si>
  <si>
    <t> PZ 15.424 </t>
  </si>
  <si>
    <t>2431255.032 </t>
  </si>
  <si>
    <t> 13.06.1944 12:46 </t>
  </si>
  <si>
    <t> 0.923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</si>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</sst>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Lac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-0.10247000000163098</c:v>
                </c:pt>
                <c:pt idx="2">
                  <c:v>-4.0049999999610009E-2</c:v>
                </c:pt>
                <c:pt idx="3">
                  <c:v>1.0003549999964889</c:v>
                </c:pt>
                <c:pt idx="4">
                  <c:v>2.0666149999997288</c:v>
                </c:pt>
                <c:pt idx="5">
                  <c:v>-1.0786750000006577</c:v>
                </c:pt>
                <c:pt idx="6">
                  <c:v>-9.1979999997420236E-2</c:v>
                </c:pt>
                <c:pt idx="7">
                  <c:v>1.1435849999979837</c:v>
                </c:pt>
                <c:pt idx="8">
                  <c:v>-1.3053599999984726</c:v>
                </c:pt>
                <c:pt idx="9">
                  <c:v>1.0902050000004238</c:v>
                </c:pt>
                <c:pt idx="10">
                  <c:v>-3.793999999834341E-2</c:v>
                </c:pt>
                <c:pt idx="11">
                  <c:v>-8.631999999852269E-2</c:v>
                </c:pt>
                <c:pt idx="12">
                  <c:v>1.352000000042608E-2</c:v>
                </c:pt>
                <c:pt idx="13">
                  <c:v>0.94269499999791151</c:v>
                </c:pt>
                <c:pt idx="14">
                  <c:v>-0.71653999999762163</c:v>
                </c:pt>
                <c:pt idx="15">
                  <c:v>1.9813750000030268</c:v>
                </c:pt>
                <c:pt idx="16">
                  <c:v>0.92314999999871361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5-480A-BA9B-26EAC53BAB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85-480A-BA9B-26EAC53BAB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85-480A-BA9B-26EAC53BAB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85-480A-BA9B-26EAC53BAB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85-480A-BA9B-26EAC53BAB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85-480A-BA9B-26EAC53BAB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85-480A-BA9B-26EAC53BAB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-0.2288037342220452</c:v>
                </c:pt>
                <c:pt idx="1">
                  <c:v>0.18969110381771526</c:v>
                </c:pt>
                <c:pt idx="2">
                  <c:v>0.19213130695497332</c:v>
                </c:pt>
                <c:pt idx="3">
                  <c:v>0.19884186558243305</c:v>
                </c:pt>
                <c:pt idx="4">
                  <c:v>0.20616247499420726</c:v>
                </c:pt>
                <c:pt idx="5">
                  <c:v>0.20738257656283632</c:v>
                </c:pt>
                <c:pt idx="6">
                  <c:v>0.21287303362166698</c:v>
                </c:pt>
                <c:pt idx="7">
                  <c:v>0.21470318597461052</c:v>
                </c:pt>
                <c:pt idx="8">
                  <c:v>0.23971526813150584</c:v>
                </c:pt>
                <c:pt idx="9">
                  <c:v>0.24154542048444938</c:v>
                </c:pt>
                <c:pt idx="10">
                  <c:v>0.24215547126876391</c:v>
                </c:pt>
                <c:pt idx="11">
                  <c:v>0.26899770577860277</c:v>
                </c:pt>
                <c:pt idx="12">
                  <c:v>0.27387811205311891</c:v>
                </c:pt>
                <c:pt idx="13">
                  <c:v>0.50874766401420901</c:v>
                </c:pt>
                <c:pt idx="14">
                  <c:v>0.65699000460263735</c:v>
                </c:pt>
                <c:pt idx="15">
                  <c:v>1.0065491040148569</c:v>
                </c:pt>
                <c:pt idx="16">
                  <c:v>1.0706044363678815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85-480A-BA9B-26EAC53BAB9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343</c:v>
                </c:pt>
                <c:pt idx="2">
                  <c:v>345</c:v>
                </c:pt>
                <c:pt idx="3">
                  <c:v>350.5</c:v>
                </c:pt>
                <c:pt idx="4">
                  <c:v>356.5</c:v>
                </c:pt>
                <c:pt idx="5">
                  <c:v>357.5</c:v>
                </c:pt>
                <c:pt idx="6">
                  <c:v>362</c:v>
                </c:pt>
                <c:pt idx="7">
                  <c:v>363.5</c:v>
                </c:pt>
                <c:pt idx="8">
                  <c:v>384</c:v>
                </c:pt>
                <c:pt idx="9">
                  <c:v>385.5</c:v>
                </c:pt>
                <c:pt idx="10">
                  <c:v>386</c:v>
                </c:pt>
                <c:pt idx="11">
                  <c:v>408</c:v>
                </c:pt>
                <c:pt idx="12">
                  <c:v>412</c:v>
                </c:pt>
                <c:pt idx="13">
                  <c:v>604.5</c:v>
                </c:pt>
                <c:pt idx="14">
                  <c:v>726</c:v>
                </c:pt>
                <c:pt idx="15">
                  <c:v>1012.5</c:v>
                </c:pt>
                <c:pt idx="16">
                  <c:v>1065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85-480A-BA9B-26EAC53BA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720088"/>
        <c:axId val="1"/>
      </c:scatterChart>
      <c:valAx>
        <c:axId val="86972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720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9525</xdr:rowOff>
    </xdr:from>
    <xdr:to>
      <xdr:col>17</xdr:col>
      <xdr:colOff>104775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04EFCF-46BF-89AD-8C74-F78435F04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31" t="s">
        <v>49</v>
      </c>
      <c r="G1" s="32">
        <v>22.044149999999998</v>
      </c>
      <c r="H1" s="33">
        <v>46.253799999999998</v>
      </c>
      <c r="I1" s="34">
        <v>15900.76</v>
      </c>
      <c r="J1" s="35">
        <v>14.41629</v>
      </c>
      <c r="K1" s="36" t="s">
        <v>50</v>
      </c>
      <c r="L1" s="37"/>
      <c r="M1" s="38">
        <v>15900.76</v>
      </c>
      <c r="N1" s="38">
        <v>14.41629</v>
      </c>
      <c r="O1" s="41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15900.76</v>
      </c>
      <c r="D4" s="28">
        <v>14.41629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15900.76</v>
      </c>
      <c r="D7" s="29" t="s">
        <v>51</v>
      </c>
    </row>
    <row r="8" spans="1:15" x14ac:dyDescent="0.2">
      <c r="A8" t="s">
        <v>3</v>
      </c>
      <c r="C8" s="57">
        <v>14.41629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-0.2288037342220452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1.2201015686290392E-3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31255.179454436366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14.417510101568629</v>
      </c>
      <c r="E16" s="14" t="s">
        <v>30</v>
      </c>
      <c r="F16" s="40">
        <f ca="1">NOW()+15018.5+$C$5/24</f>
        <v>60357.68205358796</v>
      </c>
    </row>
    <row r="17" spans="1:18" ht="13.5" thickBot="1" x14ac:dyDescent="0.25">
      <c r="A17" s="14" t="s">
        <v>27</v>
      </c>
      <c r="B17" s="10"/>
      <c r="C17" s="10">
        <f>COUNT(C21:C2191)</f>
        <v>17</v>
      </c>
      <c r="E17" s="14" t="s">
        <v>35</v>
      </c>
      <c r="F17" s="15">
        <f ca="1">ROUND(2*(F16-$C$7)/$C$8,0)/2+F15</f>
        <v>3085</v>
      </c>
    </row>
    <row r="18" spans="1:18" ht="14.25" thickTop="1" thickBot="1" x14ac:dyDescent="0.25">
      <c r="A18" s="16" t="s">
        <v>5</v>
      </c>
      <c r="B18" s="10"/>
      <c r="C18" s="19">
        <f ca="1">+C15</f>
        <v>31255.179454436366</v>
      </c>
      <c r="D18" s="20">
        <f ca="1">+C16</f>
        <v>14.417510101568629</v>
      </c>
      <c r="E18" s="14" t="s">
        <v>36</v>
      </c>
      <c r="F18" s="23">
        <f ca="1">ROUND(2*(F16-$C$15)/$C$16,0)/2+F15</f>
        <v>2019.5</v>
      </c>
    </row>
    <row r="19" spans="1:18" ht="13.5" thickTop="1" x14ac:dyDescent="0.2">
      <c r="E19" s="14" t="s">
        <v>31</v>
      </c>
      <c r="F19" s="18">
        <f ca="1">+$C$15+$C$16*F18-15018.5-$C$5/24</f>
        <v>45353.236937887552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51</v>
      </c>
      <c r="C21" s="8">
        <f>C$7</f>
        <v>15900.76</v>
      </c>
      <c r="D21" s="8" t="s">
        <v>13</v>
      </c>
      <c r="E21">
        <f t="shared" ref="E21:E37" si="0">+(C21-C$7)/C$8</f>
        <v>0</v>
      </c>
      <c r="F21">
        <f t="shared" ref="F21:F37" si="1">ROUND(2*E21,0)/2</f>
        <v>0</v>
      </c>
      <c r="G21">
        <f t="shared" ref="G21:G37" si="2">+C21-(C$7+F21*C$8)</f>
        <v>0</v>
      </c>
      <c r="H21">
        <f t="shared" ref="H21:H37" si="3">+G21</f>
        <v>0</v>
      </c>
      <c r="O21">
        <f t="shared" ref="O21:O37" ca="1" si="4">+C$11+C$12*$F21</f>
        <v>-0.2288037342220452</v>
      </c>
      <c r="Q21" s="2">
        <f t="shared" ref="Q21:Q37" si="5">+C21-15018.5</f>
        <v>882.26000000000022</v>
      </c>
    </row>
    <row r="22" spans="1:18" x14ac:dyDescent="0.2">
      <c r="A22" s="54" t="s">
        <v>63</v>
      </c>
      <c r="B22" s="56" t="s">
        <v>114</v>
      </c>
      <c r="C22" s="55">
        <v>20845.445</v>
      </c>
      <c r="D22" s="8" t="s">
        <v>13</v>
      </c>
      <c r="E22">
        <f t="shared" si="0"/>
        <v>342.99289206862511</v>
      </c>
      <c r="F22">
        <f t="shared" si="1"/>
        <v>343</v>
      </c>
      <c r="G22">
        <f t="shared" si="2"/>
        <v>-0.10247000000163098</v>
      </c>
      <c r="H22">
        <f t="shared" si="3"/>
        <v>-0.10247000000163098</v>
      </c>
      <c r="O22">
        <f t="shared" ca="1" si="4"/>
        <v>0.18969110381771526</v>
      </c>
      <c r="Q22" s="2">
        <f t="shared" si="5"/>
        <v>5826.9449999999997</v>
      </c>
    </row>
    <row r="23" spans="1:18" x14ac:dyDescent="0.2">
      <c r="A23" s="54" t="s">
        <v>63</v>
      </c>
      <c r="B23" s="56" t="s">
        <v>114</v>
      </c>
      <c r="C23" s="55">
        <v>20874.34</v>
      </c>
      <c r="D23" s="8" t="s">
        <v>13</v>
      </c>
      <c r="E23">
        <f t="shared" si="0"/>
        <v>344.99722189273382</v>
      </c>
      <c r="F23">
        <f t="shared" si="1"/>
        <v>345</v>
      </c>
      <c r="G23">
        <f t="shared" si="2"/>
        <v>-4.0049999999610009E-2</v>
      </c>
      <c r="H23">
        <f t="shared" si="3"/>
        <v>-4.0049999999610009E-2</v>
      </c>
      <c r="O23">
        <f t="shared" ca="1" si="4"/>
        <v>0.19213130695497332</v>
      </c>
      <c r="Q23" s="2">
        <f t="shared" si="5"/>
        <v>5855.84</v>
      </c>
    </row>
    <row r="24" spans="1:18" x14ac:dyDescent="0.2">
      <c r="A24" s="54" t="s">
        <v>63</v>
      </c>
      <c r="B24" s="56" t="s">
        <v>115</v>
      </c>
      <c r="C24" s="55">
        <v>20954.669999999998</v>
      </c>
      <c r="D24" s="8" t="s">
        <v>13</v>
      </c>
      <c r="E24">
        <f t="shared" si="0"/>
        <v>350.56939059910684</v>
      </c>
      <c r="F24">
        <f t="shared" si="1"/>
        <v>350.5</v>
      </c>
      <c r="G24">
        <f t="shared" si="2"/>
        <v>1.0003549999964889</v>
      </c>
      <c r="H24">
        <f t="shared" si="3"/>
        <v>1.0003549999964889</v>
      </c>
      <c r="O24">
        <f t="shared" ca="1" si="4"/>
        <v>0.19884186558243305</v>
      </c>
      <c r="Q24" s="2">
        <f t="shared" si="5"/>
        <v>5936.1699999999983</v>
      </c>
    </row>
    <row r="25" spans="1:18" x14ac:dyDescent="0.2">
      <c r="A25" s="54" t="s">
        <v>63</v>
      </c>
      <c r="B25" s="56" t="s">
        <v>115</v>
      </c>
      <c r="C25" s="55">
        <v>21042.234</v>
      </c>
      <c r="D25" s="8" t="s">
        <v>13</v>
      </c>
      <c r="E25">
        <f t="shared" si="0"/>
        <v>356.64335276274272</v>
      </c>
      <c r="F25">
        <f t="shared" si="1"/>
        <v>356.5</v>
      </c>
      <c r="G25">
        <f t="shared" si="2"/>
        <v>2.0666149999997288</v>
      </c>
      <c r="H25">
        <f t="shared" si="3"/>
        <v>2.0666149999997288</v>
      </c>
      <c r="O25">
        <f t="shared" ca="1" si="4"/>
        <v>0.20616247499420726</v>
      </c>
      <c r="Q25" s="2">
        <f t="shared" si="5"/>
        <v>6023.7340000000004</v>
      </c>
    </row>
    <row r="26" spans="1:18" x14ac:dyDescent="0.2">
      <c r="A26" s="54" t="s">
        <v>63</v>
      </c>
      <c r="B26" s="56" t="s">
        <v>114</v>
      </c>
      <c r="C26" s="55">
        <v>21053.505000000001</v>
      </c>
      <c r="D26" s="8" t="s">
        <v>13</v>
      </c>
      <c r="E26">
        <f t="shared" si="0"/>
        <v>357.42517665779479</v>
      </c>
      <c r="F26">
        <f t="shared" si="1"/>
        <v>357.5</v>
      </c>
      <c r="G26">
        <f t="shared" si="2"/>
        <v>-1.0786750000006577</v>
      </c>
      <c r="H26">
        <f t="shared" si="3"/>
        <v>-1.0786750000006577</v>
      </c>
      <c r="O26">
        <f t="shared" ca="1" si="4"/>
        <v>0.20738257656283632</v>
      </c>
      <c r="Q26" s="2">
        <f t="shared" si="5"/>
        <v>6035.005000000001</v>
      </c>
    </row>
    <row r="27" spans="1:18" x14ac:dyDescent="0.2">
      <c r="A27" s="54" t="s">
        <v>63</v>
      </c>
      <c r="B27" s="56" t="s">
        <v>114</v>
      </c>
      <c r="C27" s="55">
        <v>21119.365000000002</v>
      </c>
      <c r="D27" s="8" t="s">
        <v>13</v>
      </c>
      <c r="E27">
        <f t="shared" si="0"/>
        <v>361.99361971769446</v>
      </c>
      <c r="F27">
        <f t="shared" si="1"/>
        <v>362</v>
      </c>
      <c r="G27">
        <f t="shared" si="2"/>
        <v>-9.1979999997420236E-2</v>
      </c>
      <c r="H27">
        <f t="shared" si="3"/>
        <v>-9.1979999997420236E-2</v>
      </c>
      <c r="O27">
        <f t="shared" ca="1" si="4"/>
        <v>0.21287303362166698</v>
      </c>
      <c r="Q27" s="2">
        <f t="shared" si="5"/>
        <v>6100.8650000000016</v>
      </c>
    </row>
    <row r="28" spans="1:18" x14ac:dyDescent="0.2">
      <c r="A28" s="54" t="s">
        <v>63</v>
      </c>
      <c r="B28" s="56" t="s">
        <v>115</v>
      </c>
      <c r="C28" s="55">
        <v>21142.224999999999</v>
      </c>
      <c r="D28" s="8" t="s">
        <v>13</v>
      </c>
      <c r="E28">
        <f t="shared" si="0"/>
        <v>363.57932588758956</v>
      </c>
      <c r="F28">
        <f t="shared" si="1"/>
        <v>363.5</v>
      </c>
      <c r="G28">
        <f t="shared" si="2"/>
        <v>1.1435849999979837</v>
      </c>
      <c r="H28">
        <f t="shared" si="3"/>
        <v>1.1435849999979837</v>
      </c>
      <c r="O28">
        <f t="shared" ca="1" si="4"/>
        <v>0.21470318597461052</v>
      </c>
      <c r="Q28" s="2">
        <f t="shared" si="5"/>
        <v>6123.7249999999985</v>
      </c>
    </row>
    <row r="29" spans="1:18" x14ac:dyDescent="0.2">
      <c r="A29" s="54" t="s">
        <v>63</v>
      </c>
      <c r="B29" s="56" t="s">
        <v>114</v>
      </c>
      <c r="C29" s="55">
        <v>21435.31</v>
      </c>
      <c r="D29" s="8" t="s">
        <v>13</v>
      </c>
      <c r="E29">
        <f t="shared" si="0"/>
        <v>383.90945243193647</v>
      </c>
      <c r="F29">
        <f t="shared" si="1"/>
        <v>384</v>
      </c>
      <c r="G29">
        <f t="shared" si="2"/>
        <v>-1.3053599999984726</v>
      </c>
      <c r="H29">
        <f t="shared" si="3"/>
        <v>-1.3053599999984726</v>
      </c>
      <c r="O29">
        <f t="shared" ca="1" si="4"/>
        <v>0.23971526813150584</v>
      </c>
      <c r="Q29" s="2">
        <f t="shared" si="5"/>
        <v>6416.8100000000013</v>
      </c>
    </row>
    <row r="30" spans="1:18" x14ac:dyDescent="0.2">
      <c r="A30" s="54" t="s">
        <v>63</v>
      </c>
      <c r="B30" s="56" t="s">
        <v>115</v>
      </c>
      <c r="C30" s="55">
        <v>21459.33</v>
      </c>
      <c r="D30" s="8" t="s">
        <v>13</v>
      </c>
      <c r="E30">
        <f t="shared" si="0"/>
        <v>385.57562313188771</v>
      </c>
      <c r="F30">
        <f t="shared" si="1"/>
        <v>385.5</v>
      </c>
      <c r="G30">
        <f t="shared" si="2"/>
        <v>1.0902050000004238</v>
      </c>
      <c r="H30">
        <f t="shared" si="3"/>
        <v>1.0902050000004238</v>
      </c>
      <c r="O30">
        <f t="shared" ca="1" si="4"/>
        <v>0.24154542048444938</v>
      </c>
      <c r="Q30" s="2">
        <f t="shared" si="5"/>
        <v>6440.8300000000017</v>
      </c>
    </row>
    <row r="31" spans="1:18" x14ac:dyDescent="0.2">
      <c r="A31" s="54" t="s">
        <v>63</v>
      </c>
      <c r="B31" s="56" t="s">
        <v>114</v>
      </c>
      <c r="C31" s="55">
        <v>21465.41</v>
      </c>
      <c r="D31" s="8" t="s">
        <v>13</v>
      </c>
      <c r="E31">
        <f t="shared" si="0"/>
        <v>385.99736825493937</v>
      </c>
      <c r="F31">
        <f t="shared" si="1"/>
        <v>386</v>
      </c>
      <c r="G31">
        <f t="shared" si="2"/>
        <v>-3.793999999834341E-2</v>
      </c>
      <c r="H31">
        <f t="shared" si="3"/>
        <v>-3.793999999834341E-2</v>
      </c>
      <c r="O31">
        <f t="shared" ca="1" si="4"/>
        <v>0.24215547126876391</v>
      </c>
      <c r="Q31" s="2">
        <f t="shared" si="5"/>
        <v>6446.91</v>
      </c>
    </row>
    <row r="32" spans="1:18" x14ac:dyDescent="0.2">
      <c r="A32" s="54" t="s">
        <v>63</v>
      </c>
      <c r="B32" s="56" t="s">
        <v>114</v>
      </c>
      <c r="C32" s="55">
        <v>21782.52</v>
      </c>
      <c r="D32" s="8" t="s">
        <v>13</v>
      </c>
      <c r="E32">
        <f t="shared" si="0"/>
        <v>407.99401232910827</v>
      </c>
      <c r="F32">
        <f t="shared" si="1"/>
        <v>408</v>
      </c>
      <c r="G32">
        <f t="shared" si="2"/>
        <v>-8.631999999852269E-2</v>
      </c>
      <c r="H32">
        <f t="shared" si="3"/>
        <v>-8.631999999852269E-2</v>
      </c>
      <c r="O32">
        <f t="shared" ca="1" si="4"/>
        <v>0.26899770577860277</v>
      </c>
      <c r="Q32" s="2">
        <f t="shared" si="5"/>
        <v>6764.02</v>
      </c>
    </row>
    <row r="33" spans="1:17" x14ac:dyDescent="0.2">
      <c r="A33" s="54" t="s">
        <v>63</v>
      </c>
      <c r="B33" s="56" t="s">
        <v>114</v>
      </c>
      <c r="C33" s="55">
        <v>21840.285</v>
      </c>
      <c r="D33" s="8" t="s">
        <v>13</v>
      </c>
      <c r="E33">
        <f t="shared" si="0"/>
        <v>412.00093782797097</v>
      </c>
      <c r="F33">
        <f t="shared" si="1"/>
        <v>412</v>
      </c>
      <c r="G33">
        <f t="shared" si="2"/>
        <v>1.352000000042608E-2</v>
      </c>
      <c r="H33">
        <f t="shared" si="3"/>
        <v>1.352000000042608E-2</v>
      </c>
      <c r="O33">
        <f t="shared" ca="1" si="4"/>
        <v>0.27387811205311891</v>
      </c>
      <c r="Q33" s="2">
        <f t="shared" si="5"/>
        <v>6821.7849999999999</v>
      </c>
    </row>
    <row r="34" spans="1:17" x14ac:dyDescent="0.2">
      <c r="A34" s="54" t="s">
        <v>102</v>
      </c>
      <c r="B34" s="56" t="s">
        <v>115</v>
      </c>
      <c r="C34" s="55">
        <v>24616.35</v>
      </c>
      <c r="D34" s="8" t="s">
        <v>13</v>
      </c>
      <c r="E34">
        <f t="shared" si="0"/>
        <v>604.56539095703533</v>
      </c>
      <c r="F34">
        <f t="shared" si="1"/>
        <v>604.5</v>
      </c>
      <c r="G34">
        <f t="shared" si="2"/>
        <v>0.94269499999791151</v>
      </c>
      <c r="H34">
        <f t="shared" si="3"/>
        <v>0.94269499999791151</v>
      </c>
      <c r="O34">
        <f t="shared" ca="1" si="4"/>
        <v>0.50874766401420901</v>
      </c>
      <c r="Q34" s="2">
        <f t="shared" si="5"/>
        <v>9597.8499999999985</v>
      </c>
    </row>
    <row r="35" spans="1:17" x14ac:dyDescent="0.2">
      <c r="A35" s="54" t="s">
        <v>102</v>
      </c>
      <c r="B35" s="56" t="s">
        <v>114</v>
      </c>
      <c r="C35" s="55">
        <v>26366.27</v>
      </c>
      <c r="D35" s="8" t="s">
        <v>13</v>
      </c>
      <c r="E35">
        <f t="shared" si="0"/>
        <v>725.95029650485662</v>
      </c>
      <c r="F35">
        <f t="shared" si="1"/>
        <v>726</v>
      </c>
      <c r="G35">
        <f t="shared" si="2"/>
        <v>-0.71653999999762163</v>
      </c>
      <c r="H35">
        <f t="shared" si="3"/>
        <v>-0.71653999999762163</v>
      </c>
      <c r="O35">
        <f t="shared" ca="1" si="4"/>
        <v>0.65699000460263735</v>
      </c>
      <c r="Q35" s="2">
        <f t="shared" si="5"/>
        <v>11347.77</v>
      </c>
    </row>
    <row r="36" spans="1:17" x14ac:dyDescent="0.2">
      <c r="A36" s="54" t="s">
        <v>110</v>
      </c>
      <c r="B36" s="56" t="s">
        <v>115</v>
      </c>
      <c r="C36" s="55">
        <v>30499.235000000001</v>
      </c>
      <c r="D36" s="8" t="s">
        <v>13</v>
      </c>
      <c r="E36">
        <f t="shared" si="0"/>
        <v>1012.6374400071031</v>
      </c>
      <c r="F36">
        <f t="shared" si="1"/>
        <v>1012.5</v>
      </c>
      <c r="G36">
        <f t="shared" si="2"/>
        <v>1.9813750000030268</v>
      </c>
      <c r="H36">
        <f t="shared" si="3"/>
        <v>1.9813750000030268</v>
      </c>
      <c r="O36">
        <f t="shared" ca="1" si="4"/>
        <v>1.0065491040148569</v>
      </c>
      <c r="Q36" s="2">
        <f t="shared" si="5"/>
        <v>15480.735000000001</v>
      </c>
    </row>
    <row r="37" spans="1:17" x14ac:dyDescent="0.2">
      <c r="A37" s="54" t="s">
        <v>110</v>
      </c>
      <c r="B37" s="56" t="s">
        <v>114</v>
      </c>
      <c r="C37" s="55">
        <v>31255.031999999999</v>
      </c>
      <c r="D37" s="8" t="s">
        <v>13</v>
      </c>
      <c r="E37">
        <f t="shared" si="0"/>
        <v>1065.0640351990698</v>
      </c>
      <c r="F37">
        <f t="shared" si="1"/>
        <v>1065</v>
      </c>
      <c r="G37">
        <f t="shared" si="2"/>
        <v>0.92314999999871361</v>
      </c>
      <c r="H37">
        <f t="shared" si="3"/>
        <v>0.92314999999871361</v>
      </c>
      <c r="O37">
        <f t="shared" ca="1" si="4"/>
        <v>1.0706044363678815</v>
      </c>
      <c r="Q37" s="2">
        <f t="shared" si="5"/>
        <v>16236.531999999999</v>
      </c>
    </row>
    <row r="38" spans="1:17" x14ac:dyDescent="0.2">
      <c r="B38" s="3"/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topLeftCell="A3" workbookViewId="0">
      <selection activeCell="A12" sqref="A12:C2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41</v>
      </c>
      <c r="I1" s="43" t="s">
        <v>42</v>
      </c>
      <c r="J1" s="44" t="s">
        <v>40</v>
      </c>
    </row>
    <row r="2" spans="1:16" x14ac:dyDescent="0.2">
      <c r="I2" s="45" t="s">
        <v>43</v>
      </c>
      <c r="J2" s="46" t="s">
        <v>39</v>
      </c>
    </row>
    <row r="3" spans="1:16" x14ac:dyDescent="0.2">
      <c r="A3" s="47" t="s">
        <v>44</v>
      </c>
      <c r="I3" s="45" t="s">
        <v>45</v>
      </c>
      <c r="J3" s="46" t="s">
        <v>37</v>
      </c>
    </row>
    <row r="4" spans="1:16" x14ac:dyDescent="0.2">
      <c r="I4" s="45" t="s">
        <v>46</v>
      </c>
      <c r="J4" s="46" t="s">
        <v>37</v>
      </c>
    </row>
    <row r="5" spans="1:16" ht="13.5" thickBot="1" x14ac:dyDescent="0.25">
      <c r="I5" s="48" t="s">
        <v>47</v>
      </c>
      <c r="J5" s="49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7" si="0">P11</f>
        <v> AJ 44.150 </v>
      </c>
      <c r="B11" s="3" t="str">
        <f t="shared" ref="B11:B27" si="1">IF(H11=INT(H11),"I","II")</f>
        <v>I</v>
      </c>
      <c r="C11" s="8">
        <f t="shared" ref="C11:C27" si="2">1*G11</f>
        <v>15900.76</v>
      </c>
      <c r="D11" s="10" t="str">
        <f t="shared" ref="D11:D27" si="3">VLOOKUP(F11,I$1:J$5,2,FALSE)</f>
        <v>vis</v>
      </c>
      <c r="E11" s="50">
        <f>VLOOKUP(C11,Active!C$21:E$973,3,FALSE)</f>
        <v>0</v>
      </c>
      <c r="F11" s="3" t="s">
        <v>47</v>
      </c>
      <c r="G11" s="10" t="str">
        <f t="shared" ref="G11:G27" si="4">MID(I11,3,LEN(I11)-3)</f>
        <v>15900.76</v>
      </c>
      <c r="H11" s="8">
        <f t="shared" ref="H11:H27" si="5">1*K11</f>
        <v>0</v>
      </c>
      <c r="I11" s="51" t="s">
        <v>53</v>
      </c>
      <c r="J11" s="52" t="s">
        <v>54</v>
      </c>
      <c r="K11" s="51">
        <v>0</v>
      </c>
      <c r="L11" s="51" t="s">
        <v>55</v>
      </c>
      <c r="M11" s="52" t="s">
        <v>48</v>
      </c>
      <c r="N11" s="52"/>
      <c r="O11" s="53" t="s">
        <v>56</v>
      </c>
      <c r="P11" s="53" t="s">
        <v>57</v>
      </c>
    </row>
    <row r="12" spans="1:16" ht="12.75" customHeight="1" thickBot="1" x14ac:dyDescent="0.25">
      <c r="A12" s="8" t="str">
        <f t="shared" si="0"/>
        <v> AN 214.9 </v>
      </c>
      <c r="B12" s="3" t="str">
        <f t="shared" si="1"/>
        <v>I</v>
      </c>
      <c r="C12" s="8">
        <f t="shared" si="2"/>
        <v>20845.445</v>
      </c>
      <c r="D12" s="10" t="str">
        <f t="shared" si="3"/>
        <v>vis</v>
      </c>
      <c r="E12" s="50">
        <f>VLOOKUP(C12,Active!C$21:E$973,3,FALSE)</f>
        <v>342.99289206862511</v>
      </c>
      <c r="F12" s="3" t="s">
        <v>47</v>
      </c>
      <c r="G12" s="10" t="str">
        <f t="shared" si="4"/>
        <v>20845.445</v>
      </c>
      <c r="H12" s="8">
        <f t="shared" si="5"/>
        <v>343</v>
      </c>
      <c r="I12" s="51" t="s">
        <v>58</v>
      </c>
      <c r="J12" s="52" t="s">
        <v>59</v>
      </c>
      <c r="K12" s="51">
        <v>343</v>
      </c>
      <c r="L12" s="51" t="s">
        <v>60</v>
      </c>
      <c r="M12" s="52" t="s">
        <v>61</v>
      </c>
      <c r="N12" s="52"/>
      <c r="O12" s="53" t="s">
        <v>62</v>
      </c>
      <c r="P12" s="53" t="s">
        <v>63</v>
      </c>
    </row>
    <row r="13" spans="1:16" ht="12.75" customHeight="1" thickBot="1" x14ac:dyDescent="0.25">
      <c r="A13" s="8" t="str">
        <f t="shared" si="0"/>
        <v> AN 214.9 </v>
      </c>
      <c r="B13" s="3" t="str">
        <f t="shared" si="1"/>
        <v>I</v>
      </c>
      <c r="C13" s="8">
        <f t="shared" si="2"/>
        <v>20874.34</v>
      </c>
      <c r="D13" s="10" t="str">
        <f t="shared" si="3"/>
        <v>vis</v>
      </c>
      <c r="E13" s="50">
        <f>VLOOKUP(C13,Active!C$21:E$973,3,FALSE)</f>
        <v>344.99722189273382</v>
      </c>
      <c r="F13" s="3" t="s">
        <v>47</v>
      </c>
      <c r="G13" s="10" t="str">
        <f t="shared" si="4"/>
        <v>20874.340</v>
      </c>
      <c r="H13" s="8">
        <f t="shared" si="5"/>
        <v>345</v>
      </c>
      <c r="I13" s="51" t="s">
        <v>64</v>
      </c>
      <c r="J13" s="52" t="s">
        <v>65</v>
      </c>
      <c r="K13" s="51">
        <v>345</v>
      </c>
      <c r="L13" s="51" t="s">
        <v>66</v>
      </c>
      <c r="M13" s="52" t="s">
        <v>61</v>
      </c>
      <c r="N13" s="52"/>
      <c r="O13" s="53" t="s">
        <v>62</v>
      </c>
      <c r="P13" s="53" t="s">
        <v>63</v>
      </c>
    </row>
    <row r="14" spans="1:16" ht="12.75" customHeight="1" thickBot="1" x14ac:dyDescent="0.25">
      <c r="A14" s="8" t="str">
        <f t="shared" si="0"/>
        <v> AN 214.9 </v>
      </c>
      <c r="B14" s="3" t="str">
        <f t="shared" si="1"/>
        <v>II</v>
      </c>
      <c r="C14" s="8">
        <f t="shared" si="2"/>
        <v>20954.669999999998</v>
      </c>
      <c r="D14" s="10" t="str">
        <f t="shared" si="3"/>
        <v>vis</v>
      </c>
      <c r="E14" s="50">
        <f>VLOOKUP(C14,Active!C$21:E$973,3,FALSE)</f>
        <v>350.56939059910684</v>
      </c>
      <c r="F14" s="3" t="s">
        <v>47</v>
      </c>
      <c r="G14" s="10" t="str">
        <f t="shared" si="4"/>
        <v>20954.670</v>
      </c>
      <c r="H14" s="8">
        <f t="shared" si="5"/>
        <v>350.5</v>
      </c>
      <c r="I14" s="51" t="s">
        <v>67</v>
      </c>
      <c r="J14" s="52" t="s">
        <v>68</v>
      </c>
      <c r="K14" s="51">
        <v>350.5</v>
      </c>
      <c r="L14" s="51" t="s">
        <v>69</v>
      </c>
      <c r="M14" s="52" t="s">
        <v>61</v>
      </c>
      <c r="N14" s="52"/>
      <c r="O14" s="53" t="s">
        <v>62</v>
      </c>
      <c r="P14" s="53" t="s">
        <v>63</v>
      </c>
    </row>
    <row r="15" spans="1:16" ht="12.75" customHeight="1" thickBot="1" x14ac:dyDescent="0.25">
      <c r="A15" s="8" t="str">
        <f t="shared" si="0"/>
        <v> AN 214.9 </v>
      </c>
      <c r="B15" s="3" t="str">
        <f t="shared" si="1"/>
        <v>II</v>
      </c>
      <c r="C15" s="8">
        <f t="shared" si="2"/>
        <v>21042.234</v>
      </c>
      <c r="D15" s="10" t="str">
        <f t="shared" si="3"/>
        <v>vis</v>
      </c>
      <c r="E15" s="50">
        <f>VLOOKUP(C15,Active!C$21:E$973,3,FALSE)</f>
        <v>356.64335276274272</v>
      </c>
      <c r="F15" s="3" t="s">
        <v>47</v>
      </c>
      <c r="G15" s="10" t="str">
        <f t="shared" si="4"/>
        <v>21042.234</v>
      </c>
      <c r="H15" s="8">
        <f t="shared" si="5"/>
        <v>356.5</v>
      </c>
      <c r="I15" s="51" t="s">
        <v>70</v>
      </c>
      <c r="J15" s="52" t="s">
        <v>71</v>
      </c>
      <c r="K15" s="51">
        <v>356.5</v>
      </c>
      <c r="L15" s="51" t="s">
        <v>72</v>
      </c>
      <c r="M15" s="52" t="s">
        <v>61</v>
      </c>
      <c r="N15" s="52"/>
      <c r="O15" s="53" t="s">
        <v>62</v>
      </c>
      <c r="P15" s="53" t="s">
        <v>63</v>
      </c>
    </row>
    <row r="16" spans="1:16" ht="12.75" customHeight="1" thickBot="1" x14ac:dyDescent="0.25">
      <c r="A16" s="8" t="str">
        <f t="shared" si="0"/>
        <v> AN 214.9 </v>
      </c>
      <c r="B16" s="3" t="str">
        <f t="shared" si="1"/>
        <v>I</v>
      </c>
      <c r="C16" s="8">
        <f t="shared" si="2"/>
        <v>21053.505000000001</v>
      </c>
      <c r="D16" s="10" t="str">
        <f t="shared" si="3"/>
        <v>vis</v>
      </c>
      <c r="E16" s="50">
        <f>VLOOKUP(C16,Active!C$21:E$973,3,FALSE)</f>
        <v>357.42517665779479</v>
      </c>
      <c r="F16" s="3" t="s">
        <v>47</v>
      </c>
      <c r="G16" s="10" t="str">
        <f t="shared" si="4"/>
        <v>21053.505</v>
      </c>
      <c r="H16" s="8">
        <f t="shared" si="5"/>
        <v>357</v>
      </c>
      <c r="I16" s="51" t="s">
        <v>73</v>
      </c>
      <c r="J16" s="52" t="s">
        <v>74</v>
      </c>
      <c r="K16" s="51">
        <v>357</v>
      </c>
      <c r="L16" s="51" t="s">
        <v>75</v>
      </c>
      <c r="M16" s="52" t="s">
        <v>61</v>
      </c>
      <c r="N16" s="52"/>
      <c r="O16" s="53" t="s">
        <v>62</v>
      </c>
      <c r="P16" s="53" t="s">
        <v>63</v>
      </c>
    </row>
    <row r="17" spans="1:16" ht="12.75" customHeight="1" thickBot="1" x14ac:dyDescent="0.25">
      <c r="A17" s="8" t="str">
        <f t="shared" si="0"/>
        <v> AN 214.9 </v>
      </c>
      <c r="B17" s="3" t="str">
        <f t="shared" si="1"/>
        <v>I</v>
      </c>
      <c r="C17" s="8">
        <f t="shared" si="2"/>
        <v>21119.365000000002</v>
      </c>
      <c r="D17" s="10" t="str">
        <f t="shared" si="3"/>
        <v>vis</v>
      </c>
      <c r="E17" s="50">
        <f>VLOOKUP(C17,Active!C$21:E$973,3,FALSE)</f>
        <v>361.99361971769446</v>
      </c>
      <c r="F17" s="3" t="s">
        <v>47</v>
      </c>
      <c r="G17" s="10" t="str">
        <f t="shared" si="4"/>
        <v>21119.365</v>
      </c>
      <c r="H17" s="8">
        <f t="shared" si="5"/>
        <v>362</v>
      </c>
      <c r="I17" s="51" t="s">
        <v>76</v>
      </c>
      <c r="J17" s="52" t="s">
        <v>77</v>
      </c>
      <c r="K17" s="51">
        <v>362</v>
      </c>
      <c r="L17" s="51" t="s">
        <v>78</v>
      </c>
      <c r="M17" s="52" t="s">
        <v>61</v>
      </c>
      <c r="N17" s="52"/>
      <c r="O17" s="53" t="s">
        <v>62</v>
      </c>
      <c r="P17" s="53" t="s">
        <v>63</v>
      </c>
    </row>
    <row r="18" spans="1:16" ht="12.75" customHeight="1" thickBot="1" x14ac:dyDescent="0.25">
      <c r="A18" s="8" t="str">
        <f t="shared" si="0"/>
        <v> AN 214.9 </v>
      </c>
      <c r="B18" s="3" t="str">
        <f t="shared" si="1"/>
        <v>II</v>
      </c>
      <c r="C18" s="8">
        <f t="shared" si="2"/>
        <v>21142.224999999999</v>
      </c>
      <c r="D18" s="10" t="str">
        <f t="shared" si="3"/>
        <v>vis</v>
      </c>
      <c r="E18" s="50">
        <f>VLOOKUP(C18,Active!C$21:E$973,3,FALSE)</f>
        <v>363.57932588758956</v>
      </c>
      <c r="F18" s="3" t="s">
        <v>47</v>
      </c>
      <c r="G18" s="10" t="str">
        <f t="shared" si="4"/>
        <v>21142.225</v>
      </c>
      <c r="H18" s="8">
        <f t="shared" si="5"/>
        <v>363.5</v>
      </c>
      <c r="I18" s="51" t="s">
        <v>79</v>
      </c>
      <c r="J18" s="52" t="s">
        <v>80</v>
      </c>
      <c r="K18" s="51">
        <v>363.5</v>
      </c>
      <c r="L18" s="51" t="s">
        <v>81</v>
      </c>
      <c r="M18" s="52" t="s">
        <v>61</v>
      </c>
      <c r="N18" s="52"/>
      <c r="O18" s="53" t="s">
        <v>62</v>
      </c>
      <c r="P18" s="53" t="s">
        <v>63</v>
      </c>
    </row>
    <row r="19" spans="1:16" ht="12.75" customHeight="1" thickBot="1" x14ac:dyDescent="0.25">
      <c r="A19" s="8" t="str">
        <f t="shared" si="0"/>
        <v> AN 214.9 </v>
      </c>
      <c r="B19" s="3" t="str">
        <f t="shared" si="1"/>
        <v>I</v>
      </c>
      <c r="C19" s="8">
        <f t="shared" si="2"/>
        <v>21435.31</v>
      </c>
      <c r="D19" s="10" t="str">
        <f t="shared" si="3"/>
        <v>vis</v>
      </c>
      <c r="E19" s="50">
        <f>VLOOKUP(C19,Active!C$21:E$973,3,FALSE)</f>
        <v>383.90945243193647</v>
      </c>
      <c r="F19" s="3" t="s">
        <v>47</v>
      </c>
      <c r="G19" s="10" t="str">
        <f t="shared" si="4"/>
        <v>21435.310</v>
      </c>
      <c r="H19" s="8">
        <f t="shared" si="5"/>
        <v>384</v>
      </c>
      <c r="I19" s="51" t="s">
        <v>82</v>
      </c>
      <c r="J19" s="52" t="s">
        <v>83</v>
      </c>
      <c r="K19" s="51">
        <v>384</v>
      </c>
      <c r="L19" s="51" t="s">
        <v>84</v>
      </c>
      <c r="M19" s="52" t="s">
        <v>61</v>
      </c>
      <c r="N19" s="52"/>
      <c r="O19" s="53" t="s">
        <v>62</v>
      </c>
      <c r="P19" s="53" t="s">
        <v>63</v>
      </c>
    </row>
    <row r="20" spans="1:16" ht="12.75" customHeight="1" thickBot="1" x14ac:dyDescent="0.25">
      <c r="A20" s="8" t="str">
        <f t="shared" si="0"/>
        <v> AN 214.9 </v>
      </c>
      <c r="B20" s="3" t="str">
        <f t="shared" si="1"/>
        <v>II</v>
      </c>
      <c r="C20" s="8">
        <f t="shared" si="2"/>
        <v>21459.33</v>
      </c>
      <c r="D20" s="10" t="str">
        <f t="shared" si="3"/>
        <v>vis</v>
      </c>
      <c r="E20" s="50">
        <f>VLOOKUP(C20,Active!C$21:E$973,3,FALSE)</f>
        <v>385.57562313188771</v>
      </c>
      <c r="F20" s="3" t="s">
        <v>47</v>
      </c>
      <c r="G20" s="10" t="str">
        <f t="shared" si="4"/>
        <v>21459.330</v>
      </c>
      <c r="H20" s="8">
        <f t="shared" si="5"/>
        <v>385.5</v>
      </c>
      <c r="I20" s="51" t="s">
        <v>85</v>
      </c>
      <c r="J20" s="52" t="s">
        <v>86</v>
      </c>
      <c r="K20" s="51">
        <v>385.5</v>
      </c>
      <c r="L20" s="51" t="s">
        <v>87</v>
      </c>
      <c r="M20" s="52" t="s">
        <v>61</v>
      </c>
      <c r="N20" s="52"/>
      <c r="O20" s="53" t="s">
        <v>62</v>
      </c>
      <c r="P20" s="53" t="s">
        <v>63</v>
      </c>
    </row>
    <row r="21" spans="1:16" ht="12.75" customHeight="1" thickBot="1" x14ac:dyDescent="0.25">
      <c r="A21" s="8" t="str">
        <f t="shared" si="0"/>
        <v> AN 214.9 </v>
      </c>
      <c r="B21" s="3" t="str">
        <f t="shared" si="1"/>
        <v>I</v>
      </c>
      <c r="C21" s="8">
        <f t="shared" si="2"/>
        <v>21465.41</v>
      </c>
      <c r="D21" s="10" t="str">
        <f t="shared" si="3"/>
        <v>vis</v>
      </c>
      <c r="E21" s="50">
        <f>VLOOKUP(C21,Active!C$21:E$973,3,FALSE)</f>
        <v>385.99736825493937</v>
      </c>
      <c r="F21" s="3" t="s">
        <v>47</v>
      </c>
      <c r="G21" s="10" t="str">
        <f t="shared" si="4"/>
        <v>21465.410</v>
      </c>
      <c r="H21" s="8">
        <f t="shared" si="5"/>
        <v>386</v>
      </c>
      <c r="I21" s="51" t="s">
        <v>88</v>
      </c>
      <c r="J21" s="52" t="s">
        <v>89</v>
      </c>
      <c r="K21" s="51">
        <v>386</v>
      </c>
      <c r="L21" s="51" t="s">
        <v>90</v>
      </c>
      <c r="M21" s="52" t="s">
        <v>61</v>
      </c>
      <c r="N21" s="52"/>
      <c r="O21" s="53" t="s">
        <v>62</v>
      </c>
      <c r="P21" s="53" t="s">
        <v>63</v>
      </c>
    </row>
    <row r="22" spans="1:16" ht="12.75" customHeight="1" thickBot="1" x14ac:dyDescent="0.25">
      <c r="A22" s="8" t="str">
        <f t="shared" si="0"/>
        <v> AN 214.9 </v>
      </c>
      <c r="B22" s="3" t="str">
        <f t="shared" si="1"/>
        <v>I</v>
      </c>
      <c r="C22" s="8">
        <f t="shared" si="2"/>
        <v>21782.52</v>
      </c>
      <c r="D22" s="10" t="str">
        <f t="shared" si="3"/>
        <v>vis</v>
      </c>
      <c r="E22" s="50">
        <f>VLOOKUP(C22,Active!C$21:E$973,3,FALSE)</f>
        <v>407.99401232910827</v>
      </c>
      <c r="F22" s="3" t="s">
        <v>47</v>
      </c>
      <c r="G22" s="10" t="str">
        <f t="shared" si="4"/>
        <v>21782.520</v>
      </c>
      <c r="H22" s="8">
        <f t="shared" si="5"/>
        <v>408</v>
      </c>
      <c r="I22" s="51" t="s">
        <v>91</v>
      </c>
      <c r="J22" s="52" t="s">
        <v>92</v>
      </c>
      <c r="K22" s="51">
        <v>408</v>
      </c>
      <c r="L22" s="51" t="s">
        <v>93</v>
      </c>
      <c r="M22" s="52" t="s">
        <v>61</v>
      </c>
      <c r="N22" s="52"/>
      <c r="O22" s="53" t="s">
        <v>62</v>
      </c>
      <c r="P22" s="53" t="s">
        <v>63</v>
      </c>
    </row>
    <row r="23" spans="1:16" ht="12.75" customHeight="1" thickBot="1" x14ac:dyDescent="0.25">
      <c r="A23" s="8" t="str">
        <f t="shared" si="0"/>
        <v> AN 214.9 </v>
      </c>
      <c r="B23" s="3" t="str">
        <f t="shared" si="1"/>
        <v>I</v>
      </c>
      <c r="C23" s="8">
        <f t="shared" si="2"/>
        <v>21840.285</v>
      </c>
      <c r="D23" s="10" t="str">
        <f t="shared" si="3"/>
        <v>vis</v>
      </c>
      <c r="E23" s="50">
        <f>VLOOKUP(C23,Active!C$21:E$973,3,FALSE)</f>
        <v>412.00093782797097</v>
      </c>
      <c r="F23" s="3" t="s">
        <v>47</v>
      </c>
      <c r="G23" s="10" t="str">
        <f t="shared" si="4"/>
        <v>21840.285</v>
      </c>
      <c r="H23" s="8">
        <f t="shared" si="5"/>
        <v>412</v>
      </c>
      <c r="I23" s="51" t="s">
        <v>94</v>
      </c>
      <c r="J23" s="52" t="s">
        <v>95</v>
      </c>
      <c r="K23" s="51">
        <v>412</v>
      </c>
      <c r="L23" s="51" t="s">
        <v>96</v>
      </c>
      <c r="M23" s="52" t="s">
        <v>61</v>
      </c>
      <c r="N23" s="52"/>
      <c r="O23" s="53" t="s">
        <v>62</v>
      </c>
      <c r="P23" s="53" t="s">
        <v>63</v>
      </c>
    </row>
    <row r="24" spans="1:16" ht="12.75" customHeight="1" thickBot="1" x14ac:dyDescent="0.25">
      <c r="A24" s="8" t="str">
        <f t="shared" si="0"/>
        <v> PZ 5.184 </v>
      </c>
      <c r="B24" s="3" t="str">
        <f t="shared" si="1"/>
        <v>II</v>
      </c>
      <c r="C24" s="8">
        <f t="shared" si="2"/>
        <v>24616.35</v>
      </c>
      <c r="D24" s="10" t="str">
        <f t="shared" si="3"/>
        <v>vis</v>
      </c>
      <c r="E24" s="50">
        <f>VLOOKUP(C24,Active!C$21:E$973,3,FALSE)</f>
        <v>604.56539095703533</v>
      </c>
      <c r="F24" s="3" t="s">
        <v>47</v>
      </c>
      <c r="G24" s="10" t="str">
        <f t="shared" si="4"/>
        <v>24616.35</v>
      </c>
      <c r="H24" s="8">
        <f t="shared" si="5"/>
        <v>604.5</v>
      </c>
      <c r="I24" s="51" t="s">
        <v>97</v>
      </c>
      <c r="J24" s="52" t="s">
        <v>98</v>
      </c>
      <c r="K24" s="51">
        <v>604.5</v>
      </c>
      <c r="L24" s="51" t="s">
        <v>99</v>
      </c>
      <c r="M24" s="52" t="s">
        <v>100</v>
      </c>
      <c r="N24" s="52"/>
      <c r="O24" s="53" t="s">
        <v>101</v>
      </c>
      <c r="P24" s="53" t="s">
        <v>102</v>
      </c>
    </row>
    <row r="25" spans="1:16" ht="12.75" customHeight="1" thickBot="1" x14ac:dyDescent="0.25">
      <c r="A25" s="8" t="str">
        <f t="shared" si="0"/>
        <v> PZ 5.184 </v>
      </c>
      <c r="B25" s="3" t="str">
        <f t="shared" si="1"/>
        <v>I</v>
      </c>
      <c r="C25" s="8">
        <f t="shared" si="2"/>
        <v>26366.27</v>
      </c>
      <c r="D25" s="10" t="str">
        <f t="shared" si="3"/>
        <v>vis</v>
      </c>
      <c r="E25" s="50">
        <f>VLOOKUP(C25,Active!C$21:E$973,3,FALSE)</f>
        <v>725.95029650485662</v>
      </c>
      <c r="F25" s="3" t="s">
        <v>47</v>
      </c>
      <c r="G25" s="10" t="str">
        <f t="shared" si="4"/>
        <v>26366.27</v>
      </c>
      <c r="H25" s="8">
        <f t="shared" si="5"/>
        <v>726</v>
      </c>
      <c r="I25" s="51" t="s">
        <v>103</v>
      </c>
      <c r="J25" s="52" t="s">
        <v>104</v>
      </c>
      <c r="K25" s="51">
        <v>726</v>
      </c>
      <c r="L25" s="51" t="s">
        <v>105</v>
      </c>
      <c r="M25" s="52" t="s">
        <v>100</v>
      </c>
      <c r="N25" s="52"/>
      <c r="O25" s="53" t="s">
        <v>101</v>
      </c>
      <c r="P25" s="53" t="s">
        <v>102</v>
      </c>
    </row>
    <row r="26" spans="1:16" ht="12.75" customHeight="1" thickBot="1" x14ac:dyDescent="0.25">
      <c r="A26" s="8" t="str">
        <f t="shared" si="0"/>
        <v> PZ 15.424 </v>
      </c>
      <c r="B26" s="3" t="str">
        <f t="shared" si="1"/>
        <v>II</v>
      </c>
      <c r="C26" s="8">
        <f t="shared" si="2"/>
        <v>30499.235000000001</v>
      </c>
      <c r="D26" s="10" t="str">
        <f t="shared" si="3"/>
        <v>vis</v>
      </c>
      <c r="E26" s="50">
        <f>VLOOKUP(C26,Active!C$21:E$973,3,FALSE)</f>
        <v>1012.6374400071031</v>
      </c>
      <c r="F26" s="3" t="s">
        <v>47</v>
      </c>
      <c r="G26" s="10" t="str">
        <f t="shared" si="4"/>
        <v>30499.235</v>
      </c>
      <c r="H26" s="8">
        <f t="shared" si="5"/>
        <v>1012.5</v>
      </c>
      <c r="I26" s="51" t="s">
        <v>106</v>
      </c>
      <c r="J26" s="52" t="s">
        <v>107</v>
      </c>
      <c r="K26" s="51">
        <v>1012.5</v>
      </c>
      <c r="L26" s="51" t="s">
        <v>108</v>
      </c>
      <c r="M26" s="52" t="s">
        <v>48</v>
      </c>
      <c r="N26" s="52"/>
      <c r="O26" s="53" t="s">
        <v>109</v>
      </c>
      <c r="P26" s="53" t="s">
        <v>110</v>
      </c>
    </row>
    <row r="27" spans="1:16" ht="12.75" customHeight="1" thickBot="1" x14ac:dyDescent="0.25">
      <c r="A27" s="8" t="str">
        <f t="shared" si="0"/>
        <v> PZ 15.424 </v>
      </c>
      <c r="B27" s="3" t="str">
        <f t="shared" si="1"/>
        <v>I</v>
      </c>
      <c r="C27" s="8">
        <f t="shared" si="2"/>
        <v>31255.031999999999</v>
      </c>
      <c r="D27" s="10" t="str">
        <f t="shared" si="3"/>
        <v>vis</v>
      </c>
      <c r="E27" s="50">
        <f>VLOOKUP(C27,Active!C$21:E$973,3,FALSE)</f>
        <v>1065.0640351990698</v>
      </c>
      <c r="F27" s="3" t="s">
        <v>47</v>
      </c>
      <c r="G27" s="10" t="str">
        <f t="shared" si="4"/>
        <v>31255.032</v>
      </c>
      <c r="H27" s="8">
        <f t="shared" si="5"/>
        <v>1065</v>
      </c>
      <c r="I27" s="51" t="s">
        <v>111</v>
      </c>
      <c r="J27" s="52" t="s">
        <v>112</v>
      </c>
      <c r="K27" s="51">
        <v>1065</v>
      </c>
      <c r="L27" s="51" t="s">
        <v>113</v>
      </c>
      <c r="M27" s="52" t="s">
        <v>48</v>
      </c>
      <c r="N27" s="52"/>
      <c r="O27" s="53" t="s">
        <v>109</v>
      </c>
      <c r="P27" s="53" t="s">
        <v>110</v>
      </c>
    </row>
    <row r="28" spans="1:16" x14ac:dyDescent="0.2">
      <c r="B28" s="3"/>
      <c r="E28" s="50"/>
      <c r="F28" s="3"/>
    </row>
    <row r="29" spans="1:16" x14ac:dyDescent="0.2">
      <c r="B29" s="3"/>
      <c r="E29" s="50"/>
      <c r="F29" s="3"/>
    </row>
    <row r="30" spans="1:16" x14ac:dyDescent="0.2">
      <c r="B30" s="3"/>
      <c r="E30" s="50"/>
      <c r="F30" s="3"/>
    </row>
    <row r="31" spans="1:16" x14ac:dyDescent="0.2">
      <c r="B31" s="3"/>
      <c r="E31" s="50"/>
      <c r="F31" s="3"/>
    </row>
    <row r="32" spans="1:16" x14ac:dyDescent="0.2">
      <c r="B32" s="3"/>
      <c r="E32" s="50"/>
      <c r="F32" s="3"/>
    </row>
    <row r="33" spans="2:6" x14ac:dyDescent="0.2">
      <c r="B33" s="3"/>
      <c r="E33" s="50"/>
      <c r="F33" s="3"/>
    </row>
    <row r="34" spans="2:6" x14ac:dyDescent="0.2">
      <c r="B34" s="3"/>
      <c r="E34" s="50"/>
      <c r="F34" s="3"/>
    </row>
    <row r="35" spans="2:6" x14ac:dyDescent="0.2">
      <c r="B35" s="3"/>
      <c r="E35" s="50"/>
      <c r="F35" s="3"/>
    </row>
    <row r="36" spans="2:6" x14ac:dyDescent="0.2">
      <c r="B36" s="3"/>
      <c r="E36" s="50"/>
      <c r="F36" s="3"/>
    </row>
    <row r="37" spans="2:6" x14ac:dyDescent="0.2">
      <c r="B37" s="3"/>
      <c r="E37" s="50"/>
      <c r="F37" s="3"/>
    </row>
    <row r="38" spans="2:6" x14ac:dyDescent="0.2">
      <c r="B38" s="3"/>
      <c r="E38" s="50"/>
      <c r="F38" s="3"/>
    </row>
    <row r="39" spans="2:6" x14ac:dyDescent="0.2">
      <c r="B39" s="3"/>
      <c r="E39" s="50"/>
      <c r="F39" s="3"/>
    </row>
    <row r="40" spans="2:6" x14ac:dyDescent="0.2">
      <c r="B40" s="3"/>
      <c r="E40" s="50"/>
      <c r="F40" s="3"/>
    </row>
    <row r="41" spans="2:6" x14ac:dyDescent="0.2">
      <c r="B41" s="3"/>
      <c r="E41" s="50"/>
      <c r="F41" s="3"/>
    </row>
    <row r="42" spans="2:6" x14ac:dyDescent="0.2">
      <c r="B42" s="3"/>
      <c r="E42" s="50"/>
      <c r="F42" s="3"/>
    </row>
    <row r="43" spans="2:6" x14ac:dyDescent="0.2">
      <c r="B43" s="3"/>
      <c r="E43" s="50"/>
      <c r="F43" s="3"/>
    </row>
    <row r="44" spans="2:6" x14ac:dyDescent="0.2">
      <c r="B44" s="3"/>
      <c r="E44" s="50"/>
      <c r="F44" s="3"/>
    </row>
    <row r="45" spans="2:6" x14ac:dyDescent="0.2">
      <c r="B45" s="3"/>
      <c r="E45" s="50"/>
      <c r="F45" s="3"/>
    </row>
    <row r="46" spans="2:6" x14ac:dyDescent="0.2">
      <c r="B46" s="3"/>
      <c r="E46" s="50"/>
      <c r="F46" s="3"/>
    </row>
    <row r="47" spans="2:6" x14ac:dyDescent="0.2">
      <c r="B47" s="3"/>
      <c r="E47" s="50"/>
      <c r="F47" s="3"/>
    </row>
    <row r="48" spans="2:6" x14ac:dyDescent="0.2">
      <c r="B48" s="3"/>
      <c r="E48" s="50"/>
      <c r="F48" s="3"/>
    </row>
    <row r="49" spans="2:6" x14ac:dyDescent="0.2">
      <c r="B49" s="3"/>
      <c r="E49" s="50"/>
      <c r="F49" s="3"/>
    </row>
    <row r="50" spans="2:6" x14ac:dyDescent="0.2">
      <c r="B50" s="3"/>
      <c r="E50" s="50"/>
      <c r="F50" s="3"/>
    </row>
    <row r="51" spans="2:6" x14ac:dyDescent="0.2">
      <c r="B51" s="3"/>
      <c r="E51" s="50"/>
      <c r="F51" s="3"/>
    </row>
    <row r="52" spans="2:6" x14ac:dyDescent="0.2">
      <c r="B52" s="3"/>
      <c r="E52" s="50"/>
      <c r="F52" s="3"/>
    </row>
    <row r="53" spans="2:6" x14ac:dyDescent="0.2">
      <c r="B53" s="3"/>
      <c r="E53" s="50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2024-02-17T03:22:09Z</dcterms:modified>
</cp:coreProperties>
</file>